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C:\Users\YULIED.PENARANDA.SDA\Desktop\2021\ENERO 2022\PLAN DE ACCIÓN\Plan de Acción finales\Pagina WEB SDA\"/>
    </mc:Choice>
  </mc:AlternateContent>
  <xr:revisionPtr revIDLastSave="0" documentId="13_ncr:1_{3E713347-866E-41D4-93E4-1853E9A1F2A6}" xr6:coauthVersionLast="47" xr6:coauthVersionMax="47" xr10:uidLastSave="{00000000-0000-0000-0000-000000000000}"/>
  <bookViews>
    <workbookView xWindow="-120" yWindow="-120" windowWidth="20730" windowHeight="11160" tabRatio="500" firstSheet="2" activeTab="2" xr2:uid="{00000000-000D-0000-FFFF-FFFF00000000}"/>
  </bookViews>
  <sheets>
    <sheet name="GESTIÓN" sheetId="5" r:id="rId1"/>
    <sheet name="INVERSIÓN" sheetId="6" r:id="rId2"/>
    <sheet name="ACTIVIDADES" sheetId="7" r:id="rId3"/>
    <sheet name="TERRITORIALIZACIÓN" sheetId="12"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GESTIÓN!$A$12:$FC$12</definedName>
    <definedName name="_xlnm._FilterDatabase" localSheetId="1" hidden="1">INVERSIÓN!$A$9:$FB$40</definedName>
    <definedName name="_xlnm._FilterDatabase" localSheetId="4" hidden="1">SPI!$A$270:$H$312</definedName>
    <definedName name="_xlnm._FilterDatabase" localSheetId="3" hidden="1">TERRITORIALIZACIÓN!$A$9:$BC$64</definedName>
    <definedName name="_xlnm.Print_Area" localSheetId="2">ACTIVIDADES!$A$1:$V$56</definedName>
    <definedName name="_xlnm.Print_Area" localSheetId="0">GESTIÓN!$A$1:$FC$14</definedName>
    <definedName name="_xlnm.Print_Area" localSheetId="1">INVERSIÓN!$A$1:$FA$41</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6" l="1"/>
  <c r="G34" i="6"/>
  <c r="G33" i="6"/>
  <c r="G32" i="6"/>
  <c r="G31" i="6"/>
  <c r="G28" i="6"/>
  <c r="G27" i="6"/>
  <c r="G26" i="6"/>
  <c r="G25" i="6"/>
  <c r="G24" i="6"/>
  <c r="G21" i="6"/>
  <c r="G20" i="6"/>
  <c r="G19" i="6"/>
  <c r="G18" i="6"/>
  <c r="G17" i="6"/>
  <c r="G12" i="6"/>
  <c r="G13" i="6"/>
  <c r="G14" i="6"/>
  <c r="G11" i="6"/>
  <c r="ET14" i="5"/>
  <c r="ET13" i="5"/>
  <c r="AE49" i="12"/>
  <c r="AB49" i="12"/>
  <c r="R46" i="12"/>
  <c r="AE46" i="12" l="1"/>
  <c r="AE33" i="12"/>
  <c r="S51" i="7" l="1"/>
  <c r="BG14" i="5"/>
  <c r="R62" i="12"/>
  <c r="AE63" i="12"/>
  <c r="AE62" i="12"/>
  <c r="AE64" i="12" s="1"/>
  <c r="AE61" i="12"/>
  <c r="AE60" i="12"/>
  <c r="R61" i="12"/>
  <c r="R60" i="12"/>
  <c r="AE55" i="12" l="1"/>
  <c r="AE54" i="12"/>
  <c r="R55" i="12"/>
  <c r="R54" i="12"/>
  <c r="BD24" i="6"/>
  <c r="AE45" i="12" l="1"/>
  <c r="AE44" i="12"/>
  <c r="AE47" i="12"/>
  <c r="R45" i="12"/>
  <c r="R49" i="12"/>
  <c r="R63" i="12" s="1"/>
  <c r="R64" i="12" s="1"/>
  <c r="R47" i="12"/>
  <c r="AE39" i="12"/>
  <c r="AE38" i="12"/>
  <c r="R39" i="12"/>
  <c r="AE32" i="12"/>
  <c r="AE31" i="12"/>
  <c r="R33" i="12"/>
  <c r="R31" i="12"/>
  <c r="AE27" i="12"/>
  <c r="AE26" i="12"/>
  <c r="R27" i="12"/>
  <c r="AE21" i="12"/>
  <c r="AE20" i="12"/>
  <c r="AY16" i="12"/>
  <c r="AY22" i="12"/>
  <c r="AY28" i="12"/>
  <c r="AY34" i="12"/>
  <c r="AY40" i="12"/>
  <c r="AE15" i="12" l="1"/>
  <c r="AE14" i="12"/>
  <c r="R15" i="12"/>
  <c r="R14" i="12"/>
  <c r="S17" i="7" l="1"/>
  <c r="S18" i="7"/>
  <c r="ER11" i="6"/>
  <c r="ER12" i="6"/>
  <c r="ER13" i="6"/>
  <c r="ER14" i="6"/>
  <c r="ER17" i="6"/>
  <c r="ER18" i="6"/>
  <c r="ER19" i="6"/>
  <c r="ER20" i="6"/>
  <c r="ER21" i="6"/>
  <c r="ER24" i="6"/>
  <c r="ER25" i="6"/>
  <c r="ER26" i="6"/>
  <c r="ER27" i="6"/>
  <c r="ER28" i="6"/>
  <c r="ER31" i="6"/>
  <c r="ER32" i="6"/>
  <c r="ER33" i="6"/>
  <c r="ER34" i="6"/>
  <c r="ER35" i="6"/>
  <c r="ER10" i="6"/>
  <c r="AV21" i="6"/>
  <c r="BE21" i="6" s="1"/>
  <c r="BE35" i="6"/>
  <c r="BD35" i="6"/>
  <c r="BC35" i="6"/>
  <c r="BB35" i="6"/>
  <c r="BA35" i="6"/>
  <c r="BE34" i="6"/>
  <c r="BD34" i="6"/>
  <c r="BC34" i="6"/>
  <c r="BB34" i="6"/>
  <c r="BA34" i="6"/>
  <c r="BE33" i="6"/>
  <c r="BD33" i="6"/>
  <c r="BC33" i="6"/>
  <c r="BB33" i="6"/>
  <c r="BA33" i="6"/>
  <c r="BE32" i="6"/>
  <c r="BC32" i="6"/>
  <c r="BE31" i="6"/>
  <c r="BD31" i="6"/>
  <c r="BC31" i="6"/>
  <c r="BB31" i="6"/>
  <c r="BA31" i="6"/>
  <c r="BE28" i="6"/>
  <c r="BD28" i="6"/>
  <c r="BC28" i="6"/>
  <c r="BB28" i="6"/>
  <c r="BA28" i="6"/>
  <c r="BE27" i="6"/>
  <c r="BD27" i="6"/>
  <c r="BC27" i="6"/>
  <c r="BB27" i="6"/>
  <c r="BA27" i="6"/>
  <c r="BE26" i="6"/>
  <c r="BD26" i="6"/>
  <c r="BC26" i="6"/>
  <c r="BB26" i="6"/>
  <c r="BA26" i="6"/>
  <c r="BE25" i="6"/>
  <c r="BC25" i="6"/>
  <c r="BE24" i="6"/>
  <c r="BC24" i="6"/>
  <c r="BB24" i="6"/>
  <c r="BA24" i="6"/>
  <c r="BC20" i="6"/>
  <c r="BB20" i="6"/>
  <c r="BA20" i="6"/>
  <c r="BE19" i="6"/>
  <c r="BD19" i="6"/>
  <c r="BC19" i="6"/>
  <c r="BB19" i="6"/>
  <c r="BA19" i="6"/>
  <c r="BE18" i="6"/>
  <c r="BC18" i="6"/>
  <c r="BE17" i="6"/>
  <c r="BD17" i="6"/>
  <c r="BC17" i="6"/>
  <c r="BB17" i="6"/>
  <c r="BA17" i="6"/>
  <c r="BE14" i="6"/>
  <c r="BD14" i="6"/>
  <c r="BC14" i="6"/>
  <c r="BB14" i="6"/>
  <c r="BA14" i="6"/>
  <c r="BE13" i="6"/>
  <c r="BD13" i="6"/>
  <c r="BC13" i="6"/>
  <c r="BB13" i="6"/>
  <c r="BA13" i="6"/>
  <c r="BE12" i="6"/>
  <c r="BD12" i="6"/>
  <c r="BC12" i="6"/>
  <c r="BB12" i="6"/>
  <c r="BA12" i="6"/>
  <c r="BE11" i="6"/>
  <c r="BC11" i="6"/>
  <c r="BE10" i="6"/>
  <c r="BD10" i="6"/>
  <c r="BC10" i="6"/>
  <c r="BB10" i="6"/>
  <c r="BA10" i="6"/>
  <c r="BF14" i="5"/>
  <c r="BD14" i="5"/>
  <c r="BC21" i="6" l="1"/>
  <c r="BC39" i="6" s="1"/>
  <c r="G392" i="15"/>
  <c r="G391" i="15"/>
  <c r="G390" i="15"/>
  <c r="G389" i="15"/>
  <c r="G388" i="15"/>
  <c r="G387" i="15"/>
  <c r="G386" i="15"/>
  <c r="I397" i="15"/>
  <c r="I396" i="15"/>
  <c r="I394" i="15"/>
  <c r="I393" i="15"/>
  <c r="I399" i="15" l="1"/>
  <c r="I398" i="15"/>
  <c r="BD13" i="5"/>
  <c r="BE14" i="5"/>
  <c r="AD63" i="12"/>
  <c r="AD62" i="12"/>
  <c r="AD61" i="12"/>
  <c r="AD60" i="12"/>
  <c r="AD64" i="12" l="1"/>
  <c r="AD55" i="12" l="1"/>
  <c r="AD54" i="12"/>
  <c r="AC54" i="12"/>
  <c r="AC55" i="12"/>
  <c r="AD49" i="12" l="1"/>
  <c r="AD45" i="12"/>
  <c r="AD44" i="12"/>
  <c r="AD39" i="12"/>
  <c r="AD38" i="12"/>
  <c r="AD32" i="12"/>
  <c r="AD31" i="12"/>
  <c r="AD33" i="12" s="1"/>
  <c r="AD27" i="12"/>
  <c r="AD26" i="12"/>
  <c r="AD21" i="12"/>
  <c r="AD20" i="12"/>
  <c r="AD47" i="12"/>
  <c r="AD46" i="12"/>
  <c r="AD15" i="12" l="1"/>
  <c r="AD14" i="12"/>
  <c r="Q62" i="12"/>
  <c r="Q61" i="12"/>
  <c r="Q60" i="12"/>
  <c r="Q55" i="12"/>
  <c r="Q54" i="12"/>
  <c r="Q49" i="12"/>
  <c r="Q63" i="12" s="1"/>
  <c r="Q45" i="12"/>
  <c r="Q39" i="12"/>
  <c r="Q33" i="12"/>
  <c r="Q27" i="12"/>
  <c r="Q20" i="12"/>
  <c r="Q64" i="12" l="1"/>
  <c r="ET33" i="6" l="1"/>
  <c r="ES31" i="6"/>
  <c r="ET28" i="6"/>
  <c r="ET27" i="6"/>
  <c r="ET26" i="6"/>
  <c r="ET20" i="6"/>
  <c r="M128" i="15"/>
  <c r="J128" i="15"/>
  <c r="M127" i="15"/>
  <c r="J127" i="15"/>
  <c r="M126" i="15"/>
  <c r="J126" i="15"/>
  <c r="ET35" i="6"/>
  <c r="ET34" i="6"/>
  <c r="ES24" i="6"/>
  <c r="ES20" i="6"/>
  <c r="ET19" i="6"/>
  <c r="ES17" i="6"/>
  <c r="AC31" i="12"/>
  <c r="P20" i="12"/>
  <c r="P45" i="12"/>
  <c r="P33" i="12"/>
  <c r="P49" i="12"/>
  <c r="AS21" i="6"/>
  <c r="P63" i="12"/>
  <c r="P62" i="12"/>
  <c r="AC62" i="12"/>
  <c r="AC61" i="12"/>
  <c r="AC60" i="12"/>
  <c r="P61" i="12"/>
  <c r="P60" i="12"/>
  <c r="AS32" i="6"/>
  <c r="BB32" i="6" l="1"/>
  <c r="BD32" i="6"/>
  <c r="ET32" i="6" s="1"/>
  <c r="BA32" i="6"/>
  <c r="ET24" i="6"/>
  <c r="ET17" i="6"/>
  <c r="ET31" i="6"/>
  <c r="ES19" i="6"/>
  <c r="ES34" i="6"/>
  <c r="ES28" i="6"/>
  <c r="ES27" i="6"/>
  <c r="ES33" i="6"/>
  <c r="ES35" i="6"/>
  <c r="ES32" i="6"/>
  <c r="ES26" i="6"/>
  <c r="P64" i="12"/>
  <c r="BF13" i="5" l="1"/>
  <c r="P55" i="12"/>
  <c r="P54" i="12"/>
  <c r="AS25" i="6"/>
  <c r="BB25" i="6" l="1"/>
  <c r="ES25" i="6" s="1"/>
  <c r="BA25" i="6"/>
  <c r="BD25" i="6"/>
  <c r="ET25" i="6" s="1"/>
  <c r="AC21" i="12"/>
  <c r="AC20" i="12"/>
  <c r="AC27" i="12"/>
  <c r="AC26" i="12"/>
  <c r="AC33" i="12"/>
  <c r="AC32" i="12"/>
  <c r="AC39" i="12"/>
  <c r="AC38" i="12"/>
  <c r="AC45" i="12"/>
  <c r="AC44" i="12"/>
  <c r="AC47" i="12"/>
  <c r="AC46" i="12"/>
  <c r="P39" i="12"/>
  <c r="P27" i="12"/>
  <c r="EM37" i="6" l="1"/>
  <c r="DN37" i="6"/>
  <c r="DI37" i="6"/>
  <c r="CJ37" i="6"/>
  <c r="BF37" i="6"/>
  <c r="DN36" i="6"/>
  <c r="BF36" i="6"/>
  <c r="EQ35" i="6"/>
  <c r="EP35" i="6"/>
  <c r="EP37" i="6" s="1"/>
  <c r="EO35" i="6"/>
  <c r="EN35" i="6"/>
  <c r="EM35" i="6"/>
  <c r="EP34" i="6"/>
  <c r="EO34" i="6"/>
  <c r="EN34" i="6"/>
  <c r="EQ33" i="6"/>
  <c r="EP33" i="6"/>
  <c r="EO33" i="6"/>
  <c r="EN33" i="6"/>
  <c r="EM33" i="6"/>
  <c r="EQ32" i="6"/>
  <c r="EP32" i="6"/>
  <c r="EO32" i="6"/>
  <c r="EO37" i="6" s="1"/>
  <c r="EN32" i="6"/>
  <c r="EM32" i="6"/>
  <c r="DM32" i="6"/>
  <c r="DM37" i="6" s="1"/>
  <c r="DL32" i="6"/>
  <c r="DL37" i="6" s="1"/>
  <c r="DK32" i="6"/>
  <c r="DK37" i="6" s="1"/>
  <c r="DJ32" i="6"/>
  <c r="DJ37" i="6" s="1"/>
  <c r="DI32" i="6"/>
  <c r="EO31" i="6"/>
  <c r="EQ31" i="6" s="1"/>
  <c r="EQ36" i="6" s="1"/>
  <c r="EN31" i="6"/>
  <c r="EM31" i="6"/>
  <c r="EM36" i="6" s="1"/>
  <c r="DK31" i="6"/>
  <c r="DM31" i="6" s="1"/>
  <c r="DJ31" i="6"/>
  <c r="DI31" i="6"/>
  <c r="DL31" i="6" s="1"/>
  <c r="EM30" i="6"/>
  <c r="DN30" i="6"/>
  <c r="DI30" i="6"/>
  <c r="CJ30" i="6"/>
  <c r="BF30" i="6"/>
  <c r="DN29" i="6"/>
  <c r="BF29" i="6"/>
  <c r="EQ28" i="6"/>
  <c r="EP28" i="6"/>
  <c r="EO28" i="6"/>
  <c r="EN28" i="6"/>
  <c r="EM28" i="6"/>
  <c r="EP27" i="6"/>
  <c r="EO27" i="6"/>
  <c r="EN27" i="6"/>
  <c r="EQ26" i="6"/>
  <c r="EP26" i="6"/>
  <c r="EO26" i="6"/>
  <c r="EN26" i="6"/>
  <c r="EM26" i="6"/>
  <c r="EQ25" i="6"/>
  <c r="EP25" i="6"/>
  <c r="EO25" i="6"/>
  <c r="EN25" i="6"/>
  <c r="EM25" i="6"/>
  <c r="DM25" i="6"/>
  <c r="DM30" i="6" s="1"/>
  <c r="DL25" i="6"/>
  <c r="DL30" i="6" s="1"/>
  <c r="DK25" i="6"/>
  <c r="DK30" i="6" s="1"/>
  <c r="DJ25" i="6"/>
  <c r="DJ30" i="6" s="1"/>
  <c r="DI25" i="6"/>
  <c r="EP24" i="6"/>
  <c r="EP29" i="6" s="1"/>
  <c r="EO24" i="6"/>
  <c r="EQ24" i="6" s="1"/>
  <c r="EQ29" i="6" s="1"/>
  <c r="EN24" i="6"/>
  <c r="EM24" i="6"/>
  <c r="EM29" i="6" s="1"/>
  <c r="DK24" i="6"/>
  <c r="DM24" i="6" s="1"/>
  <c r="DJ24" i="6"/>
  <c r="DI24" i="6"/>
  <c r="DL24" i="6" s="1"/>
  <c r="EO30" i="6" l="1"/>
  <c r="EN37" i="6"/>
  <c r="EQ37" i="6"/>
  <c r="EP30" i="6"/>
  <c r="EP31" i="6"/>
  <c r="EP36" i="6" s="1"/>
  <c r="EN36" i="6"/>
  <c r="EN29" i="6"/>
  <c r="EN30" i="6"/>
  <c r="EQ30" i="6"/>
  <c r="EO36" i="6"/>
  <c r="EO29" i="6"/>
  <c r="AW18" i="6" l="1"/>
  <c r="EM23" i="6"/>
  <c r="DN23" i="6"/>
  <c r="DI23" i="6"/>
  <c r="CJ23" i="6"/>
  <c r="BF23" i="6"/>
  <c r="BF22" i="6"/>
  <c r="EQ21" i="6"/>
  <c r="EP21" i="6"/>
  <c r="EO21" i="6"/>
  <c r="EN21" i="6"/>
  <c r="EM21" i="6"/>
  <c r="EP20" i="6"/>
  <c r="EO20" i="6"/>
  <c r="EN20" i="6"/>
  <c r="EN22" i="6" s="1"/>
  <c r="EQ19" i="6"/>
  <c r="EP19" i="6"/>
  <c r="EO19" i="6"/>
  <c r="EN19" i="6"/>
  <c r="EM19" i="6"/>
  <c r="DN22" i="6"/>
  <c r="EQ18" i="6"/>
  <c r="EQ23" i="6" s="1"/>
  <c r="EP18" i="6"/>
  <c r="EP23" i="6" s="1"/>
  <c r="EO18" i="6"/>
  <c r="EO23" i="6" s="1"/>
  <c r="EN18" i="6"/>
  <c r="EM18" i="6"/>
  <c r="DM18" i="6"/>
  <c r="DM23" i="6" s="1"/>
  <c r="DL18" i="6"/>
  <c r="DL23" i="6" s="1"/>
  <c r="DK18" i="6"/>
  <c r="DK23" i="6" s="1"/>
  <c r="DJ18" i="6"/>
  <c r="DJ23" i="6" s="1"/>
  <c r="DI18" i="6"/>
  <c r="CJ22" i="6"/>
  <c r="EO17" i="6"/>
  <c r="EQ17" i="6" s="1"/>
  <c r="EQ22" i="6" s="1"/>
  <c r="EN17" i="6"/>
  <c r="EM17" i="6"/>
  <c r="EM22" i="6" s="1"/>
  <c r="DK17" i="6"/>
  <c r="DM17" i="6" s="1"/>
  <c r="DJ17" i="6"/>
  <c r="DI17" i="6"/>
  <c r="DL17" i="6" s="1"/>
  <c r="EN23" i="6" l="1"/>
  <c r="BA18" i="6"/>
  <c r="BD18" i="6"/>
  <c r="ET18" i="6" s="1"/>
  <c r="BB18" i="6"/>
  <c r="ES18" i="6" s="1"/>
  <c r="EP17" i="6"/>
  <c r="EP22" i="6" s="1"/>
  <c r="EO22" i="6"/>
  <c r="AW11" i="6" l="1"/>
  <c r="ET10" i="6"/>
  <c r="ES10" i="6"/>
  <c r="BD11" i="6" l="1"/>
  <c r="BB11" i="6"/>
  <c r="BA11" i="6"/>
  <c r="O63" i="12"/>
  <c r="O62" i="12"/>
  <c r="O64" i="12" s="1"/>
  <c r="O61" i="12"/>
  <c r="O60" i="12"/>
  <c r="AB63" i="12"/>
  <c r="AB62" i="12"/>
  <c r="AB61" i="12"/>
  <c r="AB60" i="12"/>
  <c r="AB64" i="12" l="1"/>
  <c r="O55" i="12"/>
  <c r="O54" i="12"/>
  <c r="AB45" i="12" l="1"/>
  <c r="AB21" i="12"/>
  <c r="AB39" i="12"/>
  <c r="AB33" i="12"/>
  <c r="AB27" i="12"/>
  <c r="AB44" i="12"/>
  <c r="AB38" i="12"/>
  <c r="AB32" i="12"/>
  <c r="AB26" i="12"/>
  <c r="AB20" i="12"/>
  <c r="AB48" i="12"/>
  <c r="AB46" i="12"/>
  <c r="AB47" i="12" l="1"/>
  <c r="AB15" i="12" l="1"/>
  <c r="AB14" i="12"/>
  <c r="O15" i="12"/>
  <c r="O14" i="12"/>
  <c r="G399" i="15" l="1"/>
  <c r="G398" i="15"/>
  <c r="G397" i="15"/>
  <c r="G396" i="15"/>
  <c r="G395" i="15"/>
  <c r="G394" i="15"/>
  <c r="G393" i="15"/>
  <c r="G385" i="15"/>
  <c r="G384" i="15"/>
  <c r="G383" i="15"/>
  <c r="G382" i="15"/>
  <c r="G381" i="15"/>
  <c r="G380" i="15"/>
  <c r="G379" i="15"/>
  <c r="G378" i="15"/>
  <c r="G377" i="15"/>
  <c r="G376" i="15"/>
  <c r="G375" i="15"/>
  <c r="G374" i="15"/>
  <c r="G373" i="15"/>
  <c r="G372" i="15"/>
  <c r="G371" i="15"/>
  <c r="G370" i="15"/>
  <c r="G369" i="15"/>
  <c r="G368" i="15"/>
  <c r="G367" i="15"/>
  <c r="G366" i="15"/>
  <c r="G365" i="15"/>
  <c r="G364" i="15"/>
  <c r="G363" i="15"/>
  <c r="G362" i="15"/>
  <c r="G361" i="15"/>
  <c r="G360" i="15"/>
  <c r="G359" i="15"/>
  <c r="G358" i="15"/>
  <c r="AA61" i="12"/>
  <c r="AA60" i="12"/>
  <c r="AA62" i="12" l="1"/>
  <c r="AA55" i="12"/>
  <c r="AA54" i="12"/>
  <c r="AA49" i="12" l="1"/>
  <c r="AA63" i="12" s="1"/>
  <c r="AA64" i="12" s="1"/>
  <c r="AA33" i="12"/>
  <c r="AA27" i="12"/>
  <c r="AA48" i="12"/>
  <c r="AA47" i="12"/>
  <c r="AA45" i="12"/>
  <c r="AA44" i="12"/>
  <c r="AA39" i="12"/>
  <c r="AA38" i="12"/>
  <c r="AA32" i="12"/>
  <c r="AA26" i="12"/>
  <c r="AA21" i="12"/>
  <c r="AA20" i="12"/>
  <c r="AA17" i="12"/>
  <c r="AA46" i="12"/>
  <c r="AA40" i="12"/>
  <c r="AA15" i="12" l="1"/>
  <c r="AA14" i="12"/>
  <c r="N63" i="12"/>
  <c r="N62" i="12"/>
  <c r="N64" i="12" s="1"/>
  <c r="N61" i="12"/>
  <c r="N60" i="12"/>
  <c r="N55" i="12"/>
  <c r="N54" i="12"/>
  <c r="N15" i="12"/>
  <c r="N14" i="12"/>
  <c r="BE38" i="6" l="1"/>
  <c r="BC14" i="5" l="1"/>
  <c r="Z63" i="12"/>
  <c r="Z62" i="12"/>
  <c r="Z64" i="12" s="1"/>
  <c r="Z61" i="12"/>
  <c r="Z60" i="12"/>
  <c r="M63" i="12" l="1"/>
  <c r="M62" i="12"/>
  <c r="M64" i="12" s="1"/>
  <c r="M61" i="12"/>
  <c r="M60" i="12"/>
  <c r="M55" i="12"/>
  <c r="M54" i="12"/>
  <c r="Z55" i="12"/>
  <c r="Z54" i="12"/>
  <c r="S50" i="7"/>
  <c r="S48" i="7"/>
  <c r="S46" i="7"/>
  <c r="S44" i="7"/>
  <c r="S42" i="7"/>
  <c r="S40" i="7"/>
  <c r="S38" i="7"/>
  <c r="S36" i="7"/>
  <c r="S34" i="7"/>
  <c r="S32" i="7"/>
  <c r="M47" i="12" l="1"/>
  <c r="M46" i="12"/>
  <c r="Z19" i="12"/>
  <c r="Z21" i="12" s="1"/>
  <c r="M45" i="12"/>
  <c r="M21" i="12"/>
  <c r="M19" i="12"/>
  <c r="Z48" i="12"/>
  <c r="Z47" i="12"/>
  <c r="Z46" i="12"/>
  <c r="Z45" i="12"/>
  <c r="Z44" i="12"/>
  <c r="Z39" i="12"/>
  <c r="Z38" i="12"/>
  <c r="Z33" i="12"/>
  <c r="Z32" i="12"/>
  <c r="Z27" i="12"/>
  <c r="Z26" i="12"/>
  <c r="Z20" i="12"/>
  <c r="Z17" i="12"/>
  <c r="Z49" i="12" l="1"/>
  <c r="M15" i="12" l="1"/>
  <c r="M14" i="12"/>
  <c r="Z15" i="12"/>
  <c r="Z14" i="12"/>
  <c r="G351" i="15" l="1"/>
  <c r="G350" i="15"/>
  <c r="G349" i="15"/>
  <c r="G348" i="15"/>
  <c r="G347" i="15"/>
  <c r="G346" i="15"/>
  <c r="G345" i="15"/>
  <c r="G344" i="15"/>
  <c r="G343" i="15"/>
  <c r="G342" i="15"/>
  <c r="G341" i="15"/>
  <c r="G340" i="15"/>
  <c r="G339" i="15"/>
  <c r="G338" i="15"/>
  <c r="G337" i="15"/>
  <c r="G336" i="15"/>
  <c r="G335" i="15"/>
  <c r="G334" i="15"/>
  <c r="G333" i="15"/>
  <c r="G332" i="15"/>
  <c r="G331" i="15"/>
  <c r="G330" i="15"/>
  <c r="G329" i="15"/>
  <c r="G328" i="15"/>
  <c r="G327" i="15"/>
  <c r="G326" i="15"/>
  <c r="G325" i="15"/>
  <c r="G324" i="15"/>
  <c r="G323" i="15"/>
  <c r="G322" i="15"/>
  <c r="G321" i="15"/>
  <c r="G320" i="15"/>
  <c r="G319" i="15"/>
  <c r="G318" i="15"/>
  <c r="G317" i="15"/>
  <c r="G316" i="15"/>
  <c r="AN43" i="6"/>
  <c r="AN42" i="6"/>
  <c r="AN38" i="6"/>
  <c r="G445" i="15" l="1"/>
  <c r="G444" i="15"/>
  <c r="G443" i="15"/>
  <c r="G442" i="15"/>
  <c r="G441" i="15"/>
  <c r="G440" i="15"/>
  <c r="G439" i="15"/>
  <c r="G438" i="15"/>
  <c r="G437" i="15"/>
  <c r="G436" i="15"/>
  <c r="G435" i="15"/>
  <c r="G434" i="15"/>
  <c r="G430" i="15"/>
  <c r="G429" i="15"/>
  <c r="G428" i="15"/>
  <c r="G427" i="15"/>
  <c r="G426" i="15"/>
  <c r="G425" i="15"/>
  <c r="G424" i="15"/>
  <c r="G423" i="15"/>
  <c r="G422" i="15"/>
  <c r="G421" i="15"/>
  <c r="G420" i="15"/>
  <c r="G419" i="15"/>
  <c r="G415" i="15"/>
  <c r="G414" i="15"/>
  <c r="G413" i="15"/>
  <c r="G412" i="15"/>
  <c r="G411" i="15"/>
  <c r="G410" i="15"/>
  <c r="G409" i="15"/>
  <c r="G408" i="15"/>
  <c r="G407" i="15"/>
  <c r="G406" i="15"/>
  <c r="G405" i="15"/>
  <c r="G404" i="15"/>
  <c r="G357" i="15"/>
  <c r="G356" i="15"/>
  <c r="G355" i="15"/>
  <c r="G354" i="15"/>
  <c r="G353" i="15"/>
  <c r="G352" i="15"/>
  <c r="G312" i="15"/>
  <c r="I305" i="15"/>
  <c r="G305" i="15"/>
  <c r="I304" i="15"/>
  <c r="G304" i="15"/>
  <c r="I303" i="15"/>
  <c r="G303" i="15"/>
  <c r="I302" i="15"/>
  <c r="F302" i="15"/>
  <c r="G302" i="15" s="1"/>
  <c r="I301" i="15"/>
  <c r="G301" i="15"/>
  <c r="I300" i="15"/>
  <c r="G300" i="15"/>
  <c r="I299" i="15"/>
  <c r="G299" i="15"/>
  <c r="I298" i="15"/>
  <c r="G298" i="15"/>
  <c r="I297" i="15"/>
  <c r="G297" i="15"/>
  <c r="I296" i="15"/>
  <c r="G296" i="15"/>
  <c r="I295" i="15"/>
  <c r="F295" i="15"/>
  <c r="G295" i="15" s="1"/>
  <c r="I294" i="15"/>
  <c r="G294" i="15"/>
  <c r="I293" i="15"/>
  <c r="G293" i="15"/>
  <c r="I292" i="15"/>
  <c r="G292" i="15"/>
  <c r="I291" i="15"/>
  <c r="G291" i="15"/>
  <c r="I290" i="15"/>
  <c r="G290" i="15"/>
  <c r="I289" i="15"/>
  <c r="G289" i="15"/>
  <c r="I288" i="15"/>
  <c r="F288" i="15"/>
  <c r="G288" i="15" s="1"/>
  <c r="I287" i="15"/>
  <c r="G287" i="15"/>
  <c r="I286" i="15"/>
  <c r="G286" i="15"/>
  <c r="I285" i="15"/>
  <c r="G285" i="15"/>
  <c r="I284" i="15"/>
  <c r="G284" i="15"/>
  <c r="I283" i="15"/>
  <c r="G283" i="15"/>
  <c r="I282" i="15"/>
  <c r="G282" i="15"/>
  <c r="I281" i="15"/>
  <c r="F281" i="15"/>
  <c r="G281" i="15" s="1"/>
  <c r="I280" i="15"/>
  <c r="G280" i="15"/>
  <c r="I279" i="15"/>
  <c r="G279" i="15"/>
  <c r="I278" i="15"/>
  <c r="G278" i="15"/>
  <c r="I277" i="15"/>
  <c r="G277" i="15"/>
  <c r="I276" i="15"/>
  <c r="G276" i="15"/>
  <c r="I275" i="15"/>
  <c r="G275" i="15"/>
  <c r="I274" i="15"/>
  <c r="F274" i="15"/>
  <c r="G274" i="15" s="1"/>
  <c r="I273" i="15"/>
  <c r="G273" i="15"/>
  <c r="I272" i="15"/>
  <c r="G272" i="15"/>
  <c r="I271" i="15"/>
  <c r="G271" i="15"/>
  <c r="H207" i="15"/>
  <c r="H206" i="15"/>
  <c r="H205" i="15"/>
  <c r="H204" i="15"/>
  <c r="M179" i="15"/>
  <c r="J179" i="15"/>
  <c r="M178" i="15"/>
  <c r="J178" i="15"/>
  <c r="M177" i="15"/>
  <c r="J177" i="15"/>
  <c r="M176" i="15"/>
  <c r="J176" i="15"/>
  <c r="M175" i="15"/>
  <c r="J175" i="15"/>
  <c r="M174" i="15"/>
  <c r="J174" i="15"/>
  <c r="M173" i="15"/>
  <c r="J173" i="15"/>
  <c r="M172" i="15"/>
  <c r="J172" i="15"/>
  <c r="M171" i="15"/>
  <c r="J171" i="15"/>
  <c r="M170" i="15"/>
  <c r="J170" i="15"/>
  <c r="M169" i="15"/>
  <c r="J169" i="15"/>
  <c r="M168" i="15"/>
  <c r="J168" i="15"/>
  <c r="M164" i="15"/>
  <c r="J164" i="15"/>
  <c r="M163" i="15"/>
  <c r="J163" i="15"/>
  <c r="M162" i="15"/>
  <c r="J162" i="15"/>
  <c r="M161" i="15"/>
  <c r="J161" i="15"/>
  <c r="M160" i="15"/>
  <c r="J160" i="15"/>
  <c r="M159" i="15"/>
  <c r="J159" i="15"/>
  <c r="M158" i="15"/>
  <c r="J158" i="15"/>
  <c r="M157" i="15"/>
  <c r="J157" i="15"/>
  <c r="M156" i="15"/>
  <c r="J156" i="15"/>
  <c r="M155" i="15"/>
  <c r="J155" i="15"/>
  <c r="M154" i="15"/>
  <c r="J154" i="15"/>
  <c r="M153" i="15"/>
  <c r="J153" i="15"/>
  <c r="M149" i="15"/>
  <c r="J149" i="15"/>
  <c r="M148" i="15"/>
  <c r="J148" i="15"/>
  <c r="M147" i="15"/>
  <c r="J147" i="15"/>
  <c r="M146" i="15"/>
  <c r="J146" i="15"/>
  <c r="M145" i="15"/>
  <c r="J145" i="15"/>
  <c r="M144" i="15"/>
  <c r="J144" i="15"/>
  <c r="M143" i="15"/>
  <c r="J143" i="15"/>
  <c r="M142" i="15"/>
  <c r="J142" i="15"/>
  <c r="M141" i="15"/>
  <c r="J141" i="15"/>
  <c r="M140" i="15"/>
  <c r="J140" i="15"/>
  <c r="M139" i="15"/>
  <c r="J139" i="15"/>
  <c r="M138" i="15"/>
  <c r="J138" i="15"/>
  <c r="M134" i="15"/>
  <c r="J134" i="15"/>
  <c r="M133" i="15"/>
  <c r="J133" i="15"/>
  <c r="M132" i="15"/>
  <c r="J132" i="15"/>
  <c r="M131" i="15"/>
  <c r="J131" i="15"/>
  <c r="M130" i="15"/>
  <c r="J130" i="15"/>
  <c r="M129" i="15"/>
  <c r="J129" i="15"/>
  <c r="M125" i="15"/>
  <c r="J125" i="15"/>
  <c r="M124" i="15"/>
  <c r="J124" i="15"/>
  <c r="M123" i="15"/>
  <c r="J123" i="15"/>
  <c r="M122" i="15"/>
  <c r="J122" i="15"/>
  <c r="M121" i="15"/>
  <c r="J121" i="15"/>
  <c r="M120" i="15"/>
  <c r="J120" i="15"/>
  <c r="M119" i="15"/>
  <c r="J119" i="15"/>
  <c r="M118" i="15"/>
  <c r="J118" i="15"/>
  <c r="M117" i="15"/>
  <c r="J117" i="15"/>
  <c r="M116" i="15"/>
  <c r="J116" i="15"/>
  <c r="M115" i="15"/>
  <c r="J115" i="15"/>
  <c r="M114" i="15"/>
  <c r="J114" i="15"/>
  <c r="M113" i="15"/>
  <c r="J113" i="15"/>
  <c r="M112" i="15"/>
  <c r="J112" i="15"/>
  <c r="M111" i="15"/>
  <c r="J111" i="15"/>
  <c r="M110" i="15"/>
  <c r="J110" i="15"/>
  <c r="M109" i="15"/>
  <c r="J109" i="15"/>
  <c r="M108" i="15"/>
  <c r="J108" i="15"/>
  <c r="M107" i="15"/>
  <c r="J107" i="15"/>
  <c r="M106" i="15"/>
  <c r="J106" i="15"/>
  <c r="M105" i="15"/>
  <c r="J105" i="15"/>
  <c r="M104" i="15"/>
  <c r="J104" i="15"/>
  <c r="M103" i="15"/>
  <c r="J103" i="15"/>
  <c r="M102" i="15"/>
  <c r="J102" i="15"/>
  <c r="M101" i="15"/>
  <c r="J101" i="15"/>
  <c r="M100" i="15"/>
  <c r="J100" i="15"/>
  <c r="M99" i="15"/>
  <c r="J99" i="15"/>
  <c r="M95" i="15"/>
  <c r="J95" i="15"/>
  <c r="O94" i="15"/>
  <c r="M94" i="15"/>
  <c r="I94" i="15"/>
  <c r="J94" i="15" s="1"/>
  <c r="O93" i="15"/>
  <c r="M93" i="15"/>
  <c r="J93" i="15"/>
  <c r="M92" i="15"/>
  <c r="J92" i="15"/>
  <c r="M91" i="15"/>
  <c r="I91" i="15"/>
  <c r="J91" i="15" s="1"/>
  <c r="M90" i="15"/>
  <c r="J90" i="15"/>
  <c r="M89" i="15"/>
  <c r="J89" i="15"/>
  <c r="M88" i="15"/>
  <c r="J88" i="15"/>
  <c r="M87" i="15"/>
  <c r="J87" i="15"/>
  <c r="M86" i="15"/>
  <c r="J86" i="15"/>
  <c r="M85" i="15"/>
  <c r="J85" i="15"/>
  <c r="M84" i="15"/>
  <c r="J84" i="15"/>
  <c r="M83" i="15"/>
  <c r="J83" i="15"/>
  <c r="M82" i="15"/>
  <c r="J82" i="15"/>
  <c r="M81" i="15"/>
  <c r="J81" i="15"/>
  <c r="M80" i="15"/>
  <c r="J80" i="15"/>
  <c r="M79" i="15"/>
  <c r="J79" i="15"/>
  <c r="M78"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BC13" i="5" l="1"/>
  <c r="Y54" i="12" l="1"/>
  <c r="L47" i="12"/>
  <c r="L62" i="12" s="1"/>
  <c r="Y19" i="12"/>
  <c r="Y49" i="12" s="1"/>
  <c r="Y63" i="12" s="1"/>
  <c r="L45" i="12"/>
  <c r="Y48" i="12"/>
  <c r="L21" i="12"/>
  <c r="Y17" i="12"/>
  <c r="L63" i="12"/>
  <c r="L61" i="12"/>
  <c r="L60" i="12"/>
  <c r="L55" i="12"/>
  <c r="L54" i="12"/>
  <c r="L46" i="12"/>
  <c r="L19" i="12"/>
  <c r="L15" i="12"/>
  <c r="L14" i="12"/>
  <c r="Y61" i="12"/>
  <c r="Y60" i="12"/>
  <c r="Y55" i="12"/>
  <c r="Y46" i="12"/>
  <c r="Y45" i="12"/>
  <c r="Y44" i="12"/>
  <c r="Y39" i="12"/>
  <c r="Y38" i="12"/>
  <c r="Y33" i="12"/>
  <c r="Y32" i="12"/>
  <c r="Y27" i="12"/>
  <c r="Y26" i="12"/>
  <c r="Y20" i="12"/>
  <c r="Y15" i="12"/>
  <c r="Y14" i="12"/>
  <c r="Y21" i="12" l="1"/>
  <c r="Y47" i="12"/>
  <c r="L64" i="12"/>
  <c r="Y62" i="12" l="1"/>
  <c r="Y64" i="12" s="1"/>
  <c r="AA28" i="6" l="1"/>
  <c r="Y14" i="5" l="1"/>
  <c r="I14" i="5" s="1"/>
  <c r="W62" i="12"/>
  <c r="W63" i="12"/>
  <c r="W64" i="12" s="1"/>
  <c r="T63" i="12"/>
  <c r="T62" i="12"/>
  <c r="T64" i="12" s="1"/>
  <c r="X61" i="12"/>
  <c r="X60" i="12"/>
  <c r="J62" i="12"/>
  <c r="J63" i="12"/>
  <c r="K63" i="12"/>
  <c r="V33" i="6"/>
  <c r="U33" i="6"/>
  <c r="K19" i="12"/>
  <c r="AO21" i="6"/>
  <c r="V19" i="6"/>
  <c r="U19" i="6"/>
  <c r="K61" i="12"/>
  <c r="K60" i="12"/>
  <c r="W61" i="12"/>
  <c r="V61" i="12"/>
  <c r="U61" i="12"/>
  <c r="T61" i="12"/>
  <c r="J61" i="12"/>
  <c r="I61" i="12"/>
  <c r="H61" i="12"/>
  <c r="G61" i="12"/>
  <c r="F61" i="12"/>
  <c r="E61" i="12"/>
  <c r="W60" i="12"/>
  <c r="V60" i="12"/>
  <c r="U60" i="12"/>
  <c r="T60" i="12"/>
  <c r="J60" i="12"/>
  <c r="BB21" i="6" l="1"/>
  <c r="ES21" i="6" s="1"/>
  <c r="BA21" i="6"/>
  <c r="BD21" i="6"/>
  <c r="ET21" i="6" s="1"/>
  <c r="J64" i="12"/>
  <c r="S54" i="7"/>
  <c r="U53" i="7"/>
  <c r="S53" i="7"/>
  <c r="S52" i="7"/>
  <c r="U51" i="7"/>
  <c r="U49" i="7"/>
  <c r="S49" i="7"/>
  <c r="U47" i="7"/>
  <c r="S47" i="7"/>
  <c r="U45" i="7"/>
  <c r="S45" i="7"/>
  <c r="AC14" i="5"/>
  <c r="EX14" i="5" s="1"/>
  <c r="AB14" i="5"/>
  <c r="AA14" i="5"/>
  <c r="Z14" i="5"/>
  <c r="AC13" i="5"/>
  <c r="AB13" i="5"/>
  <c r="AA13" i="5"/>
  <c r="Z13" i="5"/>
  <c r="Y13" i="5"/>
  <c r="X55" i="12"/>
  <c r="X54" i="12"/>
  <c r="J55" i="12"/>
  <c r="K55" i="12"/>
  <c r="K54" i="12"/>
  <c r="W55" i="12"/>
  <c r="V55" i="12"/>
  <c r="U55" i="12"/>
  <c r="T55" i="12"/>
  <c r="I55" i="12"/>
  <c r="H55" i="12"/>
  <c r="G55" i="12"/>
  <c r="F55" i="12"/>
  <c r="E55" i="12"/>
  <c r="W54" i="12"/>
  <c r="V54" i="12"/>
  <c r="U54" i="12"/>
  <c r="T54" i="12"/>
  <c r="J54" i="12"/>
  <c r="I54" i="12"/>
  <c r="H54" i="12"/>
  <c r="G54" i="12"/>
  <c r="F54" i="12"/>
  <c r="E54" i="12"/>
  <c r="AN13" i="5" l="1"/>
  <c r="T45" i="7"/>
  <c r="EU14" i="5"/>
  <c r="EV14" i="5"/>
  <c r="EW14" i="5"/>
  <c r="BG13" i="5" l="1"/>
  <c r="BE13" i="5"/>
  <c r="EU13" i="5" s="1"/>
  <c r="EV13" i="5"/>
  <c r="EX13" i="5"/>
  <c r="K47" i="12"/>
  <c r="K62" i="12" s="1"/>
  <c r="K64" i="12" s="1"/>
  <c r="K46" i="12"/>
  <c r="X47" i="12"/>
  <c r="X62" i="12" s="1"/>
  <c r="X48" i="12"/>
  <c r="X49" i="12"/>
  <c r="X63" i="12" s="1"/>
  <c r="X64" i="12" s="1"/>
  <c r="X46" i="12"/>
  <c r="X21" i="12"/>
  <c r="X45" i="12"/>
  <c r="X44" i="12"/>
  <c r="X39" i="12"/>
  <c r="X38" i="12"/>
  <c r="X33" i="12"/>
  <c r="X32" i="12"/>
  <c r="X27" i="12"/>
  <c r="X26" i="12"/>
  <c r="X20" i="12"/>
  <c r="V49" i="12"/>
  <c r="V63" i="12" s="1"/>
  <c r="U49" i="12"/>
  <c r="U63" i="12" s="1"/>
  <c r="I49" i="12"/>
  <c r="I63" i="12" s="1"/>
  <c r="H49" i="12"/>
  <c r="H63" i="12" s="1"/>
  <c r="H64" i="12" s="1"/>
  <c r="G49" i="12"/>
  <c r="G63" i="12" s="1"/>
  <c r="G64" i="12" s="1"/>
  <c r="F49" i="12"/>
  <c r="F63" i="12" s="1"/>
  <c r="E49" i="12"/>
  <c r="E63" i="12" s="1"/>
  <c r="I48" i="12"/>
  <c r="H48" i="12"/>
  <c r="G48" i="12"/>
  <c r="F48" i="12"/>
  <c r="E48" i="12"/>
  <c r="V47" i="12"/>
  <c r="V62" i="12" s="1"/>
  <c r="U47" i="12"/>
  <c r="U62" i="12" s="1"/>
  <c r="U64" i="12" s="1"/>
  <c r="I47" i="12"/>
  <c r="I62" i="12" s="1"/>
  <c r="H47" i="12"/>
  <c r="H62" i="12" s="1"/>
  <c r="G47" i="12"/>
  <c r="G62" i="12" s="1"/>
  <c r="F47" i="12"/>
  <c r="F62" i="12" s="1"/>
  <c r="F64" i="12" s="1"/>
  <c r="E47" i="12"/>
  <c r="E62" i="12" s="1"/>
  <c r="E64" i="12" s="1"/>
  <c r="V46" i="12"/>
  <c r="I46" i="12"/>
  <c r="S28" i="12" s="1"/>
  <c r="H46" i="12"/>
  <c r="G46" i="12"/>
  <c r="F46" i="12"/>
  <c r="E46" i="12"/>
  <c r="W45" i="12"/>
  <c r="V45" i="12"/>
  <c r="U45" i="12"/>
  <c r="J45" i="12"/>
  <c r="I45" i="12"/>
  <c r="H45" i="12"/>
  <c r="G45" i="12"/>
  <c r="F45" i="12"/>
  <c r="E45" i="12"/>
  <c r="W44" i="12"/>
  <c r="V44" i="12"/>
  <c r="T44" i="12"/>
  <c r="J44" i="12"/>
  <c r="I44" i="12"/>
  <c r="H44" i="12"/>
  <c r="G44" i="12"/>
  <c r="F44" i="12"/>
  <c r="E44" i="12"/>
  <c r="T43" i="12"/>
  <c r="U40" i="12"/>
  <c r="U46" i="12" s="1"/>
  <c r="W39" i="12"/>
  <c r="V39" i="12"/>
  <c r="U39" i="12"/>
  <c r="J39" i="12"/>
  <c r="I39" i="12"/>
  <c r="H39" i="12"/>
  <c r="G39" i="12"/>
  <c r="F39" i="12"/>
  <c r="E39" i="12"/>
  <c r="W38" i="12"/>
  <c r="V38" i="12"/>
  <c r="U38" i="12"/>
  <c r="T38" i="12"/>
  <c r="J38" i="12"/>
  <c r="I38" i="12"/>
  <c r="H38" i="12"/>
  <c r="G38" i="12"/>
  <c r="F38" i="12"/>
  <c r="E38" i="12"/>
  <c r="T37" i="12"/>
  <c r="W33" i="12"/>
  <c r="V33" i="12"/>
  <c r="U33" i="12"/>
  <c r="J33" i="12"/>
  <c r="I33" i="12"/>
  <c r="H33" i="12"/>
  <c r="G33" i="12"/>
  <c r="F33" i="12"/>
  <c r="E33" i="12"/>
  <c r="W32" i="12"/>
  <c r="V32" i="12"/>
  <c r="U32" i="12"/>
  <c r="T32" i="12"/>
  <c r="J32" i="12"/>
  <c r="I32" i="12"/>
  <c r="H32" i="12"/>
  <c r="G32" i="12"/>
  <c r="F32" i="12"/>
  <c r="E32" i="12"/>
  <c r="T31" i="12"/>
  <c r="W27" i="12"/>
  <c r="V27" i="12"/>
  <c r="U27" i="12"/>
  <c r="J27" i="12"/>
  <c r="I27" i="12"/>
  <c r="H27" i="12"/>
  <c r="G27" i="12"/>
  <c r="F27" i="12"/>
  <c r="E27" i="12"/>
  <c r="W26" i="12"/>
  <c r="V26" i="12"/>
  <c r="U26" i="12"/>
  <c r="T26" i="12"/>
  <c r="J26" i="12"/>
  <c r="I26" i="12"/>
  <c r="H26" i="12"/>
  <c r="G26" i="12"/>
  <c r="F26" i="12"/>
  <c r="E26" i="12"/>
  <c r="T25" i="12"/>
  <c r="W21" i="12"/>
  <c r="V21" i="12"/>
  <c r="U21" i="12"/>
  <c r="J21" i="12"/>
  <c r="I21" i="12"/>
  <c r="H21" i="12"/>
  <c r="G21" i="12"/>
  <c r="F21" i="12"/>
  <c r="E21" i="12"/>
  <c r="W20" i="12"/>
  <c r="V20" i="12"/>
  <c r="U20" i="12"/>
  <c r="T20" i="12"/>
  <c r="J20" i="12"/>
  <c r="I20" i="12"/>
  <c r="H20" i="12"/>
  <c r="G20" i="12"/>
  <c r="F20" i="12"/>
  <c r="E20" i="12"/>
  <c r="T19" i="12"/>
  <c r="AB33" i="6"/>
  <c r="AB26" i="6"/>
  <c r="AB19" i="6"/>
  <c r="AB12" i="6"/>
  <c r="W12" i="6"/>
  <c r="V64" i="12" l="1"/>
  <c r="I64" i="12"/>
  <c r="EW13" i="5"/>
  <c r="S40" i="12"/>
  <c r="S22" i="12"/>
  <c r="S16" i="12"/>
  <c r="S34" i="12"/>
  <c r="U44" i="12"/>
  <c r="S30" i="7" l="1"/>
  <c r="U29" i="7"/>
  <c r="S29" i="7"/>
  <c r="S28" i="7"/>
  <c r="U27" i="7"/>
  <c r="S27" i="7"/>
  <c r="S26" i="7"/>
  <c r="U25" i="7"/>
  <c r="S25" i="7"/>
  <c r="S24" i="7"/>
  <c r="U23" i="7"/>
  <c r="S23" i="7"/>
  <c r="S22" i="7"/>
  <c r="U21" i="7"/>
  <c r="S21" i="7"/>
  <c r="S20" i="7"/>
  <c r="U19" i="7"/>
  <c r="S19" i="7"/>
  <c r="X15" i="12"/>
  <c r="X14" i="12"/>
  <c r="K15" i="12"/>
  <c r="K14" i="12"/>
  <c r="W15" i="12"/>
  <c r="V15" i="12"/>
  <c r="U15" i="12"/>
  <c r="T15" i="12"/>
  <c r="W14" i="12"/>
  <c r="V14" i="12"/>
  <c r="U14" i="12"/>
  <c r="T14" i="12"/>
  <c r="J14" i="12"/>
  <c r="T19" i="7" l="1"/>
  <c r="AZ37" i="6"/>
  <c r="AY37" i="6"/>
  <c r="AX37" i="6"/>
  <c r="AW37" i="6"/>
  <c r="AV37" i="6"/>
  <c r="AU37" i="6"/>
  <c r="AT37" i="6"/>
  <c r="AS37" i="6"/>
  <c r="AR37" i="6"/>
  <c r="AQ37" i="6"/>
  <c r="AP37" i="6"/>
  <c r="AO37" i="6"/>
  <c r="AN37" i="6"/>
  <c r="AM37" i="6"/>
  <c r="AL37" i="6"/>
  <c r="AK37" i="6"/>
  <c r="AJ37" i="6"/>
  <c r="AI37" i="6"/>
  <c r="AH37" i="6"/>
  <c r="AG37" i="6"/>
  <c r="AF37" i="6"/>
  <c r="AE37" i="6"/>
  <c r="AD37" i="6"/>
  <c r="AC37" i="6"/>
  <c r="AZ36" i="6"/>
  <c r="AY36" i="6"/>
  <c r="AX36" i="6"/>
  <c r="AW36" i="6"/>
  <c r="AV36" i="6"/>
  <c r="AU36" i="6"/>
  <c r="AT36" i="6"/>
  <c r="AS36" i="6"/>
  <c r="AR36" i="6"/>
  <c r="AQ36" i="6"/>
  <c r="AP36" i="6"/>
  <c r="AO36" i="6"/>
  <c r="AN36" i="6"/>
  <c r="AM36" i="6"/>
  <c r="AL36" i="6"/>
  <c r="AK36" i="6"/>
  <c r="AJ36" i="6"/>
  <c r="AI36" i="6"/>
  <c r="AH36" i="6"/>
  <c r="AG36" i="6"/>
  <c r="AF36" i="6"/>
  <c r="AE36" i="6"/>
  <c r="AD36" i="6"/>
  <c r="AC36" i="6"/>
  <c r="AZ30" i="6"/>
  <c r="ER30" i="6" s="1"/>
  <c r="AY30" i="6"/>
  <c r="AX30" i="6"/>
  <c r="AW30" i="6"/>
  <c r="AV30" i="6"/>
  <c r="AU30" i="6"/>
  <c r="AT30" i="6"/>
  <c r="AS30" i="6"/>
  <c r="AR30" i="6"/>
  <c r="AQ30" i="6"/>
  <c r="AP30" i="6"/>
  <c r="AO30" i="6"/>
  <c r="AN30" i="6"/>
  <c r="AM30" i="6"/>
  <c r="AL30" i="6"/>
  <c r="AK30" i="6"/>
  <c r="AJ30" i="6"/>
  <c r="AI30" i="6"/>
  <c r="AH30" i="6"/>
  <c r="AG30" i="6"/>
  <c r="AF30" i="6"/>
  <c r="AE30" i="6"/>
  <c r="AD30" i="6"/>
  <c r="AC30" i="6"/>
  <c r="AZ29" i="6"/>
  <c r="ER29" i="6" s="1"/>
  <c r="AY29" i="6"/>
  <c r="AX29" i="6"/>
  <c r="AW29" i="6"/>
  <c r="AV29" i="6"/>
  <c r="AU29" i="6"/>
  <c r="AT29" i="6"/>
  <c r="AS29" i="6"/>
  <c r="AR29" i="6"/>
  <c r="AQ29" i="6"/>
  <c r="AP29" i="6"/>
  <c r="AO29" i="6"/>
  <c r="AN29" i="6"/>
  <c r="AM29" i="6"/>
  <c r="AL29" i="6"/>
  <c r="AK29" i="6"/>
  <c r="AJ29" i="6"/>
  <c r="AI29" i="6"/>
  <c r="AH29" i="6"/>
  <c r="AG29" i="6"/>
  <c r="AF29" i="6"/>
  <c r="AE29" i="6"/>
  <c r="AD29" i="6"/>
  <c r="AC29" i="6"/>
  <c r="ER36" i="6" l="1"/>
  <c r="ER37" i="6"/>
  <c r="BD29" i="6"/>
  <c r="CJ29" i="6" s="1"/>
  <c r="BA29" i="6"/>
  <c r="BB29" i="6"/>
  <c r="BD36" i="6"/>
  <c r="CJ36" i="6" s="1"/>
  <c r="BB36" i="6"/>
  <c r="BA36" i="6"/>
  <c r="BD37" i="6"/>
  <c r="BB37" i="6"/>
  <c r="BA37" i="6"/>
  <c r="BD30" i="6"/>
  <c r="BB30" i="6"/>
  <c r="BA30" i="6"/>
  <c r="BE29" i="6"/>
  <c r="ET29" i="6" s="1"/>
  <c r="BC29" i="6"/>
  <c r="BE36" i="6"/>
  <c r="BC36" i="6"/>
  <c r="BC37" i="6"/>
  <c r="BE37" i="6"/>
  <c r="ET37" i="6" s="1"/>
  <c r="BC30" i="6"/>
  <c r="BE30" i="6"/>
  <c r="ET30" i="6" s="1"/>
  <c r="AW22" i="6"/>
  <c r="AV23" i="6"/>
  <c r="AX23" i="6"/>
  <c r="AS23" i="6"/>
  <c r="AZ23" i="6"/>
  <c r="AY23" i="6"/>
  <c r="ER23" i="6" s="1"/>
  <c r="AW23" i="6"/>
  <c r="AU23" i="6"/>
  <c r="AT23" i="6"/>
  <c r="AR23" i="6"/>
  <c r="AQ23" i="6"/>
  <c r="AP23" i="6"/>
  <c r="AO23" i="6"/>
  <c r="AN23" i="6"/>
  <c r="AM23" i="6"/>
  <c r="AL23" i="6"/>
  <c r="AK23" i="6"/>
  <c r="AJ23" i="6"/>
  <c r="AI23" i="6"/>
  <c r="AH23" i="6"/>
  <c r="AG23" i="6"/>
  <c r="AF23" i="6"/>
  <c r="AE23" i="6"/>
  <c r="AD23" i="6"/>
  <c r="AC23" i="6"/>
  <c r="AZ22" i="6"/>
  <c r="ER22" i="6" s="1"/>
  <c r="AY22" i="6"/>
  <c r="AX22" i="6"/>
  <c r="AV22" i="6"/>
  <c r="AU22" i="6"/>
  <c r="AT22" i="6"/>
  <c r="AS22" i="6"/>
  <c r="AR22" i="6"/>
  <c r="AQ22" i="6"/>
  <c r="AP22" i="6"/>
  <c r="AO22" i="6"/>
  <c r="AN22" i="6"/>
  <c r="AM22" i="6"/>
  <c r="AL22" i="6"/>
  <c r="AK22" i="6"/>
  <c r="AJ22" i="6"/>
  <c r="AI22" i="6"/>
  <c r="AH22" i="6"/>
  <c r="AG22" i="6"/>
  <c r="AF22" i="6"/>
  <c r="AE22" i="6"/>
  <c r="AD22" i="6"/>
  <c r="AC22" i="6"/>
  <c r="BB22" i="6" s="1"/>
  <c r="BD22" i="6" l="1"/>
  <c r="BA22" i="6"/>
  <c r="ET36" i="6"/>
  <c r="BA23" i="6"/>
  <c r="BB23" i="6"/>
  <c r="BD23" i="6"/>
  <c r="ET23" i="6" s="1"/>
  <c r="BC22" i="6"/>
  <c r="BE22" i="6"/>
  <c r="ET22" i="6" s="1"/>
  <c r="BE23" i="6"/>
  <c r="BC23" i="6"/>
  <c r="ES37" i="6"/>
  <c r="ES36" i="6"/>
  <c r="ES30" i="6"/>
  <c r="ES29" i="6"/>
  <c r="ES23" i="6" l="1"/>
  <c r="ES22" i="6"/>
  <c r="BE39" i="6"/>
  <c r="ET14" i="6"/>
  <c r="BD39" i="6"/>
  <c r="W33" i="6" l="1"/>
  <c r="W25" i="6"/>
  <c r="AA26" i="6"/>
  <c r="Y26" i="6"/>
  <c r="V37" i="6"/>
  <c r="U37" i="6"/>
  <c r="V36" i="6"/>
  <c r="U36" i="6"/>
  <c r="T37" i="6"/>
  <c r="S37" i="6"/>
  <c r="T36" i="6"/>
  <c r="S36" i="6"/>
  <c r="R37" i="6"/>
  <c r="Q37" i="6"/>
  <c r="R36" i="6"/>
  <c r="Q36" i="6"/>
  <c r="P37" i="6"/>
  <c r="O37" i="6"/>
  <c r="P36" i="6"/>
  <c r="O36" i="6"/>
  <c r="N37" i="6"/>
  <c r="M37" i="6"/>
  <c r="N36" i="6"/>
  <c r="M36" i="6"/>
  <c r="L37" i="6"/>
  <c r="K37" i="6"/>
  <c r="L36" i="6"/>
  <c r="K36" i="6"/>
  <c r="V30" i="6"/>
  <c r="U30" i="6"/>
  <c r="V29" i="6"/>
  <c r="U29" i="6"/>
  <c r="T30" i="6"/>
  <c r="S30" i="6"/>
  <c r="T29" i="6"/>
  <c r="S29" i="6"/>
  <c r="R30" i="6"/>
  <c r="Q30" i="6"/>
  <c r="R29" i="6"/>
  <c r="Q29" i="6"/>
  <c r="P30" i="6"/>
  <c r="O30" i="6"/>
  <c r="P29" i="6"/>
  <c r="O29" i="6"/>
  <c r="N30" i="6"/>
  <c r="M30" i="6"/>
  <c r="N29" i="6"/>
  <c r="M29" i="6"/>
  <c r="L30" i="6"/>
  <c r="K30" i="6"/>
  <c r="L29" i="6"/>
  <c r="K29" i="6"/>
  <c r="X19" i="6"/>
  <c r="V23" i="6"/>
  <c r="U23" i="6"/>
  <c r="T23" i="6"/>
  <c r="S23" i="6"/>
  <c r="R23" i="6"/>
  <c r="Q23" i="6"/>
  <c r="P23" i="6"/>
  <c r="O23" i="6"/>
  <c r="N23" i="6"/>
  <c r="M23" i="6"/>
  <c r="V22" i="6"/>
  <c r="U22" i="6"/>
  <c r="T22" i="6"/>
  <c r="S22" i="6"/>
  <c r="R22" i="6"/>
  <c r="Q22" i="6"/>
  <c r="P22" i="6"/>
  <c r="O22" i="6"/>
  <c r="N22" i="6"/>
  <c r="M22" i="6"/>
  <c r="L23" i="6"/>
  <c r="L22" i="6"/>
  <c r="K23" i="6"/>
  <c r="K22" i="6"/>
  <c r="AA35" i="6"/>
  <c r="Z35" i="6"/>
  <c r="Y35" i="6"/>
  <c r="X35" i="6"/>
  <c r="W35" i="6"/>
  <c r="AA34" i="6"/>
  <c r="Z34" i="6"/>
  <c r="Y34" i="6"/>
  <c r="X34" i="6"/>
  <c r="W34" i="6"/>
  <c r="AA33" i="6"/>
  <c r="EU33" i="6" s="1"/>
  <c r="Z33" i="6"/>
  <c r="Y33" i="6"/>
  <c r="X33" i="6"/>
  <c r="AA32" i="6"/>
  <c r="Z32" i="6"/>
  <c r="Y32" i="6"/>
  <c r="X32" i="6"/>
  <c r="W32" i="6"/>
  <c r="AA31" i="6"/>
  <c r="EU31" i="6" s="1"/>
  <c r="Z31" i="6"/>
  <c r="Y31" i="6"/>
  <c r="X31" i="6"/>
  <c r="W31" i="6"/>
  <c r="EV31" i="6" s="1"/>
  <c r="Z28" i="6"/>
  <c r="EU28" i="6" s="1"/>
  <c r="Y28" i="6"/>
  <c r="X28" i="6"/>
  <c r="W28" i="6"/>
  <c r="EV28" i="6" s="1"/>
  <c r="AA27" i="6"/>
  <c r="Z27" i="6"/>
  <c r="Y27" i="6"/>
  <c r="X27" i="6"/>
  <c r="W27" i="6"/>
  <c r="AA25" i="6"/>
  <c r="Z25" i="6"/>
  <c r="Y25" i="6"/>
  <c r="X25" i="6"/>
  <c r="AA24" i="6"/>
  <c r="Z24" i="6"/>
  <c r="Y24" i="6"/>
  <c r="X24" i="6"/>
  <c r="W24" i="6"/>
  <c r="EV24" i="6" s="1"/>
  <c r="AA21" i="6"/>
  <c r="EU21" i="6" s="1"/>
  <c r="Z21" i="6"/>
  <c r="Y21" i="6"/>
  <c r="X21" i="6"/>
  <c r="W21" i="6"/>
  <c r="AA20" i="6"/>
  <c r="Z20" i="6"/>
  <c r="Y20" i="6"/>
  <c r="X20" i="6"/>
  <c r="W20" i="6"/>
  <c r="AA19" i="6"/>
  <c r="Z19" i="6"/>
  <c r="Y19" i="6"/>
  <c r="W19" i="6"/>
  <c r="EV19" i="6" s="1"/>
  <c r="AA18" i="6"/>
  <c r="Z18" i="6"/>
  <c r="Y18" i="6"/>
  <c r="X18" i="6"/>
  <c r="W18" i="6"/>
  <c r="AA17" i="6"/>
  <c r="Z17" i="6"/>
  <c r="Y17" i="6"/>
  <c r="X17" i="6"/>
  <c r="W17" i="6"/>
  <c r="EV17" i="6" s="1"/>
  <c r="AB36" i="6"/>
  <c r="AB29" i="6"/>
  <c r="AB22" i="6"/>
  <c r="AB38" i="6"/>
  <c r="I37" i="6"/>
  <c r="J37" i="6"/>
  <c r="I38" i="6"/>
  <c r="J38" i="6"/>
  <c r="K38" i="6"/>
  <c r="L38" i="6"/>
  <c r="M38" i="6"/>
  <c r="N38" i="6"/>
  <c r="O38" i="6"/>
  <c r="P38" i="6"/>
  <c r="Q38" i="6"/>
  <c r="R38" i="6"/>
  <c r="S38" i="6"/>
  <c r="T38" i="6"/>
  <c r="U38" i="6"/>
  <c r="V38" i="6"/>
  <c r="AC38" i="6"/>
  <c r="AD38" i="6"/>
  <c r="AE38" i="6"/>
  <c r="AF38" i="6"/>
  <c r="AG38" i="6"/>
  <c r="AH38" i="6"/>
  <c r="AI38" i="6"/>
  <c r="AJ38" i="6"/>
  <c r="AK38" i="6"/>
  <c r="AL38" i="6"/>
  <c r="AM38" i="6"/>
  <c r="AO38" i="6"/>
  <c r="AP38" i="6"/>
  <c r="AQ38" i="6"/>
  <c r="AR38" i="6"/>
  <c r="AS38" i="6"/>
  <c r="AT38" i="6"/>
  <c r="AU38" i="6"/>
  <c r="AV38" i="6"/>
  <c r="AW38" i="6"/>
  <c r="AX38" i="6"/>
  <c r="AY38" i="6"/>
  <c r="AZ38" i="6"/>
  <c r="BF38" i="6"/>
  <c r="BG38" i="6"/>
  <c r="BH38" i="6"/>
  <c r="BI38" i="6"/>
  <c r="BJ38" i="6"/>
  <c r="BK38" i="6"/>
  <c r="BL38" i="6"/>
  <c r="BM38" i="6"/>
  <c r="BN38" i="6"/>
  <c r="BO38" i="6"/>
  <c r="BP38" i="6"/>
  <c r="BQ38" i="6"/>
  <c r="BR38" i="6"/>
  <c r="BS38" i="6"/>
  <c r="BT38" i="6"/>
  <c r="BU38" i="6"/>
  <c r="BV38" i="6"/>
  <c r="BW38" i="6"/>
  <c r="BX38" i="6"/>
  <c r="BY38" i="6"/>
  <c r="BZ38" i="6"/>
  <c r="CA38" i="6"/>
  <c r="CB38" i="6"/>
  <c r="CC38" i="6"/>
  <c r="CD38" i="6"/>
  <c r="CE38" i="6"/>
  <c r="CF38" i="6"/>
  <c r="CG38" i="6"/>
  <c r="CH38" i="6"/>
  <c r="CI38" i="6"/>
  <c r="CJ38" i="6"/>
  <c r="CK38" i="6"/>
  <c r="CL38" i="6"/>
  <c r="CM38" i="6"/>
  <c r="CN38" i="6"/>
  <c r="CO38" i="6"/>
  <c r="CP38" i="6"/>
  <c r="CQ38" i="6"/>
  <c r="CR38" i="6"/>
  <c r="CS38" i="6"/>
  <c r="CT38" i="6"/>
  <c r="CU38" i="6"/>
  <c r="CV38" i="6"/>
  <c r="CW38" i="6"/>
  <c r="CX38" i="6"/>
  <c r="CY38" i="6"/>
  <c r="CZ38" i="6"/>
  <c r="DA38" i="6"/>
  <c r="DB38" i="6"/>
  <c r="DC38" i="6"/>
  <c r="DD38" i="6"/>
  <c r="DE38" i="6"/>
  <c r="DF38" i="6"/>
  <c r="DG38" i="6"/>
  <c r="DH38" i="6"/>
  <c r="DN38" i="6"/>
  <c r="DO38" i="6"/>
  <c r="DP38" i="6"/>
  <c r="DQ38" i="6"/>
  <c r="DR38" i="6"/>
  <c r="DS38" i="6"/>
  <c r="DT38" i="6"/>
  <c r="DU38" i="6"/>
  <c r="DV38" i="6"/>
  <c r="DW38" i="6"/>
  <c r="DX38" i="6"/>
  <c r="DY38" i="6"/>
  <c r="DZ38" i="6"/>
  <c r="EA38" i="6"/>
  <c r="EB38" i="6"/>
  <c r="EC38" i="6"/>
  <c r="ED38" i="6"/>
  <c r="EE38" i="6"/>
  <c r="EF38" i="6"/>
  <c r="EG38" i="6"/>
  <c r="EH38" i="6"/>
  <c r="EI38" i="6"/>
  <c r="EJ38" i="6"/>
  <c r="EK38" i="6"/>
  <c r="EL38" i="6"/>
  <c r="I39" i="6"/>
  <c r="J39" i="6"/>
  <c r="K39" i="6"/>
  <c r="L39" i="6"/>
  <c r="M39" i="6"/>
  <c r="N39" i="6"/>
  <c r="O39" i="6"/>
  <c r="P39" i="6"/>
  <c r="Q39" i="6"/>
  <c r="R39" i="6"/>
  <c r="S39" i="6"/>
  <c r="T39" i="6"/>
  <c r="U39" i="6"/>
  <c r="V39" i="6"/>
  <c r="AE39" i="6"/>
  <c r="AF39" i="6"/>
  <c r="AG39" i="6"/>
  <c r="AH39" i="6"/>
  <c r="AI39" i="6"/>
  <c r="AJ39" i="6"/>
  <c r="AK39" i="6"/>
  <c r="AL39" i="6"/>
  <c r="AM39" i="6"/>
  <c r="AN39" i="6"/>
  <c r="AO39" i="6"/>
  <c r="AP39" i="6"/>
  <c r="AQ39" i="6"/>
  <c r="AR39" i="6"/>
  <c r="AS39" i="6"/>
  <c r="AT39" i="6"/>
  <c r="AU39" i="6"/>
  <c r="AV39" i="6"/>
  <c r="AW39" i="6"/>
  <c r="AX39" i="6"/>
  <c r="AY39" i="6"/>
  <c r="AZ39" i="6"/>
  <c r="BF39" i="6"/>
  <c r="BG39" i="6"/>
  <c r="BH39" i="6"/>
  <c r="BI39" i="6"/>
  <c r="BJ39" i="6"/>
  <c r="BK39" i="6"/>
  <c r="BL39" i="6"/>
  <c r="BM39" i="6"/>
  <c r="BN39" i="6"/>
  <c r="BO39" i="6"/>
  <c r="BP39" i="6"/>
  <c r="BQ39" i="6"/>
  <c r="BR39" i="6"/>
  <c r="BS39" i="6"/>
  <c r="BT39" i="6"/>
  <c r="BU39" i="6"/>
  <c r="BV39" i="6"/>
  <c r="BW39" i="6"/>
  <c r="BX39" i="6"/>
  <c r="BY39" i="6"/>
  <c r="BZ39" i="6"/>
  <c r="CA39" i="6"/>
  <c r="CB39" i="6"/>
  <c r="CC39" i="6"/>
  <c r="CD39" i="6"/>
  <c r="CE39" i="6"/>
  <c r="CF39" i="6"/>
  <c r="CG39" i="6"/>
  <c r="CH39" i="6"/>
  <c r="CI39" i="6"/>
  <c r="CJ39" i="6"/>
  <c r="CK39" i="6"/>
  <c r="CL39" i="6"/>
  <c r="CM39" i="6"/>
  <c r="CN39" i="6"/>
  <c r="CO39" i="6"/>
  <c r="CP39" i="6"/>
  <c r="CQ39" i="6"/>
  <c r="CR39" i="6"/>
  <c r="CS39" i="6"/>
  <c r="CT39" i="6"/>
  <c r="CU39" i="6"/>
  <c r="CV39" i="6"/>
  <c r="CW39" i="6"/>
  <c r="CX39" i="6"/>
  <c r="CY39" i="6"/>
  <c r="CZ39" i="6"/>
  <c r="DA39" i="6"/>
  <c r="DB39" i="6"/>
  <c r="DC39" i="6"/>
  <c r="DD39" i="6"/>
  <c r="DE39" i="6"/>
  <c r="DF39" i="6"/>
  <c r="DG39" i="6"/>
  <c r="DH39" i="6"/>
  <c r="DI39" i="6"/>
  <c r="DJ39" i="6"/>
  <c r="DK39" i="6"/>
  <c r="DL39" i="6"/>
  <c r="DM39" i="6"/>
  <c r="DN39" i="6"/>
  <c r="DO39" i="6"/>
  <c r="DP39" i="6"/>
  <c r="DQ39" i="6"/>
  <c r="DR39" i="6"/>
  <c r="DS39" i="6"/>
  <c r="DT39" i="6"/>
  <c r="DU39" i="6"/>
  <c r="DV39" i="6"/>
  <c r="DW39" i="6"/>
  <c r="DX39" i="6"/>
  <c r="DY39" i="6"/>
  <c r="DZ39" i="6"/>
  <c r="EA39" i="6"/>
  <c r="EB39" i="6"/>
  <c r="EC39" i="6"/>
  <c r="ED39" i="6"/>
  <c r="EE39" i="6"/>
  <c r="EF39" i="6"/>
  <c r="EG39" i="6"/>
  <c r="EH39" i="6"/>
  <c r="EI39" i="6"/>
  <c r="EJ39" i="6"/>
  <c r="EK39" i="6"/>
  <c r="EL39" i="6"/>
  <c r="H39" i="6"/>
  <c r="H38" i="6"/>
  <c r="H30" i="6"/>
  <c r="H29" i="6"/>
  <c r="H37" i="6"/>
  <c r="H36" i="6"/>
  <c r="H23" i="6"/>
  <c r="H22" i="6"/>
  <c r="BF15" i="6"/>
  <c r="BF16" i="6"/>
  <c r="DN16" i="6"/>
  <c r="DN15" i="6"/>
  <c r="CJ16" i="6"/>
  <c r="CJ15" i="6"/>
  <c r="AJ16" i="6"/>
  <c r="AZ16" i="6"/>
  <c r="AY16" i="6"/>
  <c r="AZ15" i="6"/>
  <c r="AY15" i="6"/>
  <c r="AX16" i="6"/>
  <c r="AW16" i="6"/>
  <c r="AX15" i="6"/>
  <c r="AW15" i="6"/>
  <c r="AV16" i="6"/>
  <c r="AU16" i="6"/>
  <c r="AV15" i="6"/>
  <c r="AU15" i="6"/>
  <c r="AT16" i="6"/>
  <c r="AS16" i="6"/>
  <c r="AT15" i="6"/>
  <c r="AS15" i="6"/>
  <c r="AR16" i="6"/>
  <c r="AQ16" i="6"/>
  <c r="AR15" i="6"/>
  <c r="AQ15" i="6"/>
  <c r="AP16" i="6"/>
  <c r="AO16" i="6"/>
  <c r="AP15" i="6"/>
  <c r="AO15" i="6"/>
  <c r="AN16" i="6"/>
  <c r="AM16" i="6"/>
  <c r="AN15" i="6"/>
  <c r="AM15" i="6"/>
  <c r="AL16" i="6"/>
  <c r="AK16" i="6"/>
  <c r="AL15" i="6"/>
  <c r="AK15" i="6"/>
  <c r="AI16" i="6"/>
  <c r="AJ15" i="6"/>
  <c r="AI15" i="6"/>
  <c r="AH16" i="6"/>
  <c r="AH15" i="6"/>
  <c r="AG16" i="6"/>
  <c r="AG15" i="6"/>
  <c r="AF16" i="6"/>
  <c r="AF15" i="6"/>
  <c r="AE16" i="6"/>
  <c r="AE15" i="6"/>
  <c r="AD16" i="6"/>
  <c r="AD15" i="6"/>
  <c r="AC16" i="6"/>
  <c r="AC15" i="6"/>
  <c r="H16" i="6"/>
  <c r="H15" i="6"/>
  <c r="AA11" i="6"/>
  <c r="AA12" i="6"/>
  <c r="AA13" i="6"/>
  <c r="AA14" i="6"/>
  <c r="AA10" i="6"/>
  <c r="Y10" i="6"/>
  <c r="Z12" i="6"/>
  <c r="Z13" i="6"/>
  <c r="Z14" i="6"/>
  <c r="Z11" i="6"/>
  <c r="W11" i="6"/>
  <c r="Z10" i="6"/>
  <c r="W10" i="6"/>
  <c r="G10" i="6" s="1"/>
  <c r="Y11" i="6"/>
  <c r="Y12" i="6"/>
  <c r="Y13" i="6"/>
  <c r="Y14" i="6"/>
  <c r="X14" i="6"/>
  <c r="W14" i="6"/>
  <c r="X13" i="6"/>
  <c r="W13" i="6"/>
  <c r="X12" i="6"/>
  <c r="X11" i="6"/>
  <c r="X10" i="6"/>
  <c r="V16" i="6"/>
  <c r="U16" i="6"/>
  <c r="T16" i="6"/>
  <c r="S16" i="6"/>
  <c r="R16" i="6"/>
  <c r="Q16" i="6"/>
  <c r="P16" i="6"/>
  <c r="O16" i="6"/>
  <c r="N16" i="6"/>
  <c r="M16" i="6"/>
  <c r="L16" i="6"/>
  <c r="V15" i="6"/>
  <c r="U15" i="6"/>
  <c r="T15" i="6"/>
  <c r="S15" i="6"/>
  <c r="R15" i="6"/>
  <c r="Q15" i="6"/>
  <c r="P15" i="6"/>
  <c r="O15" i="6"/>
  <c r="N15" i="6"/>
  <c r="M15" i="6"/>
  <c r="L15" i="6"/>
  <c r="K15" i="6"/>
  <c r="K16" i="6"/>
  <c r="EU14" i="6" l="1"/>
  <c r="BD15" i="6"/>
  <c r="BA15" i="6"/>
  <c r="AB28" i="6"/>
  <c r="EU25" i="6"/>
  <c r="ER15" i="6"/>
  <c r="AB21" i="6"/>
  <c r="EU18" i="6"/>
  <c r="EU35" i="6"/>
  <c r="EU20" i="6"/>
  <c r="AA37" i="6"/>
  <c r="ER16" i="6"/>
  <c r="EV21" i="6"/>
  <c r="AB35" i="6"/>
  <c r="EU32" i="6"/>
  <c r="EU17" i="6"/>
  <c r="EU24" i="6"/>
  <c r="EU34" i="6"/>
  <c r="BB15" i="6"/>
  <c r="EU19" i="6"/>
  <c r="EU27" i="6"/>
  <c r="AB13" i="6"/>
  <c r="AB15" i="6" s="1"/>
  <c r="EU10" i="6"/>
  <c r="EV33" i="6"/>
  <c r="BD16" i="6"/>
  <c r="BB16" i="6"/>
  <c r="BA16" i="6"/>
  <c r="BC15" i="6"/>
  <c r="BE15" i="6"/>
  <c r="BE16" i="6"/>
  <c r="BC16" i="6"/>
  <c r="DF40" i="6"/>
  <c r="CX40" i="6"/>
  <c r="CP40" i="6"/>
  <c r="CH40" i="6"/>
  <c r="BZ40" i="6"/>
  <c r="BR40" i="6"/>
  <c r="BJ40" i="6"/>
  <c r="BS40" i="6"/>
  <c r="Y22" i="6"/>
  <c r="AB14" i="6"/>
  <c r="AB16" i="6" s="1"/>
  <c r="DH40" i="6"/>
  <c r="CZ40" i="6"/>
  <c r="CR40" i="6"/>
  <c r="CB40" i="6"/>
  <c r="BT40" i="6"/>
  <c r="BL40" i="6"/>
  <c r="X37" i="6"/>
  <c r="EV14" i="6"/>
  <c r="AT40" i="6"/>
  <c r="AB37" i="6"/>
  <c r="Y23" i="6"/>
  <c r="Y29" i="6"/>
  <c r="AE40" i="6"/>
  <c r="AM40" i="6"/>
  <c r="AD39" i="6"/>
  <c r="AD40" i="6" s="1"/>
  <c r="AB39" i="6"/>
  <c r="AB40" i="6" s="1"/>
  <c r="AB23" i="6"/>
  <c r="AA36" i="6"/>
  <c r="EU36" i="6" s="1"/>
  <c r="Y37" i="6"/>
  <c r="Y36" i="6"/>
  <c r="W37" i="6"/>
  <c r="Z37" i="6"/>
  <c r="Y30" i="6"/>
  <c r="Z30" i="6"/>
  <c r="AA30" i="6"/>
  <c r="EU30" i="6" s="1"/>
  <c r="AA29" i="6"/>
  <c r="W30" i="6"/>
  <c r="G30" i="6" s="1"/>
  <c r="X30" i="6"/>
  <c r="X36" i="6"/>
  <c r="W36" i="6"/>
  <c r="G36" i="6" s="1"/>
  <c r="Z36" i="6"/>
  <c r="W29" i="6"/>
  <c r="G29" i="6" s="1"/>
  <c r="Z29" i="6"/>
  <c r="X29" i="6"/>
  <c r="Z23" i="6"/>
  <c r="AA23" i="6"/>
  <c r="EU23" i="6" s="1"/>
  <c r="EV18" i="6"/>
  <c r="AA22" i="6"/>
  <c r="EU22" i="6" s="1"/>
  <c r="X22" i="6"/>
  <c r="Z22" i="6"/>
  <c r="Y38" i="6"/>
  <c r="X23" i="6"/>
  <c r="W23" i="6"/>
  <c r="G23" i="6" s="1"/>
  <c r="EV23" i="6" s="1"/>
  <c r="W22" i="6"/>
  <c r="G22" i="6" s="1"/>
  <c r="EV32" i="6"/>
  <c r="EV35" i="6"/>
  <c r="EV34" i="6"/>
  <c r="EV27" i="6"/>
  <c r="EV25" i="6"/>
  <c r="X39" i="6"/>
  <c r="Z38" i="6"/>
  <c r="Z39" i="6"/>
  <c r="AA38" i="6"/>
  <c r="EV20" i="6"/>
  <c r="AA39" i="6"/>
  <c r="Y39" i="6"/>
  <c r="X38" i="6"/>
  <c r="CJ40" i="6"/>
  <c r="EE40" i="6"/>
  <c r="DO40" i="6"/>
  <c r="DW40" i="6"/>
  <c r="H40" i="6"/>
  <c r="DN40" i="6"/>
  <c r="BA38" i="6"/>
  <c r="ES13" i="6"/>
  <c r="P40" i="6"/>
  <c r="ED40" i="6"/>
  <c r="DV40" i="6"/>
  <c r="EV11" i="6"/>
  <c r="EU13" i="6"/>
  <c r="O40" i="6"/>
  <c r="AL40" i="6"/>
  <c r="V40" i="6"/>
  <c r="N40" i="6"/>
  <c r="T40" i="6"/>
  <c r="L40" i="6"/>
  <c r="EL40" i="6"/>
  <c r="Y15" i="6"/>
  <c r="BB38" i="6"/>
  <c r="DG40" i="6"/>
  <c r="CY40" i="6"/>
  <c r="CQ40" i="6"/>
  <c r="CI40" i="6"/>
  <c r="CA40" i="6"/>
  <c r="BK40" i="6"/>
  <c r="S40" i="6"/>
  <c r="K40" i="6"/>
  <c r="EF40" i="6"/>
  <c r="EK40" i="6"/>
  <c r="EC40" i="6"/>
  <c r="DU40" i="6"/>
  <c r="AS40" i="6"/>
  <c r="AK40" i="6"/>
  <c r="DX40" i="6"/>
  <c r="EJ40" i="6"/>
  <c r="EB40" i="6"/>
  <c r="DT40" i="6"/>
  <c r="AZ40" i="6"/>
  <c r="AR40" i="6"/>
  <c r="AJ40" i="6"/>
  <c r="EV12" i="6"/>
  <c r="BC38" i="6"/>
  <c r="BC40" i="6" s="1"/>
  <c r="ET11" i="6"/>
  <c r="AV40" i="6"/>
  <c r="AN40" i="6"/>
  <c r="AF40" i="6"/>
  <c r="DE40" i="6"/>
  <c r="CW40" i="6"/>
  <c r="CO40" i="6"/>
  <c r="CG40" i="6"/>
  <c r="BY40" i="6"/>
  <c r="BQ40" i="6"/>
  <c r="BI40" i="6"/>
  <c r="DP40" i="6"/>
  <c r="AA15" i="6"/>
  <c r="EU12" i="6"/>
  <c r="AU40" i="6"/>
  <c r="DD40" i="6"/>
  <c r="CV40" i="6"/>
  <c r="CN40" i="6"/>
  <c r="CF40" i="6"/>
  <c r="BX40" i="6"/>
  <c r="BP40" i="6"/>
  <c r="BH40" i="6"/>
  <c r="AA16" i="6"/>
  <c r="Z16" i="6"/>
  <c r="X15" i="6"/>
  <c r="ES12" i="6"/>
  <c r="EI40" i="6"/>
  <c r="DC40" i="6"/>
  <c r="CE40" i="6"/>
  <c r="BW40" i="6"/>
  <c r="AY40" i="6"/>
  <c r="ET12" i="6"/>
  <c r="DZ40" i="6"/>
  <c r="CL40" i="6"/>
  <c r="BN40" i="6"/>
  <c r="AX40" i="6"/>
  <c r="EG40" i="6"/>
  <c r="DA40" i="6"/>
  <c r="CC40" i="6"/>
  <c r="BM40" i="6"/>
  <c r="AO40" i="6"/>
  <c r="ET13" i="6"/>
  <c r="EV10" i="6"/>
  <c r="BD38" i="6"/>
  <c r="W38" i="6"/>
  <c r="Y16" i="6"/>
  <c r="EA40" i="6"/>
  <c r="CM40" i="6"/>
  <c r="BO40" i="6"/>
  <c r="AQ40" i="6"/>
  <c r="R40" i="6"/>
  <c r="G37" i="6"/>
  <c r="EV37" i="6" s="1"/>
  <c r="EU11" i="6"/>
  <c r="EH40" i="6"/>
  <c r="DB40" i="6"/>
  <c r="CD40" i="6"/>
  <c r="BF40" i="6"/>
  <c r="AH40" i="6"/>
  <c r="I40" i="6"/>
  <c r="DQ40" i="6"/>
  <c r="CS40" i="6"/>
  <c r="AG40" i="6"/>
  <c r="ES14" i="6"/>
  <c r="DS40" i="6"/>
  <c r="CU40" i="6"/>
  <c r="BG40" i="6"/>
  <c r="AI40" i="6"/>
  <c r="J40" i="6"/>
  <c r="W39" i="6"/>
  <c r="DR40" i="6"/>
  <c r="CT40" i="6"/>
  <c r="BV40" i="6"/>
  <c r="AP40" i="6"/>
  <c r="Q40" i="6"/>
  <c r="DY40" i="6"/>
  <c r="CK40" i="6"/>
  <c r="BU40" i="6"/>
  <c r="AW40" i="6"/>
  <c r="EV13" i="6"/>
  <c r="U40" i="6"/>
  <c r="M40" i="6"/>
  <c r="W15" i="6"/>
  <c r="Z15" i="6"/>
  <c r="W16" i="6"/>
  <c r="X16" i="6"/>
  <c r="ES11" i="6"/>
  <c r="EU29" i="6" l="1"/>
  <c r="EV29" i="6"/>
  <c r="EV36" i="6"/>
  <c r="U26" i="6"/>
  <c r="AB30" i="6"/>
  <c r="EU37" i="6"/>
  <c r="EV22" i="6"/>
  <c r="EV30" i="6"/>
  <c r="Z40" i="6"/>
  <c r="BE40" i="6"/>
  <c r="G38" i="6"/>
  <c r="AC39" i="6"/>
  <c r="AC40" i="6" s="1"/>
  <c r="BB39" i="6"/>
  <c r="Y40" i="6"/>
  <c r="X40" i="6"/>
  <c r="AA40" i="6"/>
  <c r="ES15" i="6"/>
  <c r="ET16" i="6"/>
  <c r="EU16" i="6"/>
  <c r="G15" i="6"/>
  <c r="EV15" i="6" s="1"/>
  <c r="ES16" i="6"/>
  <c r="EU15" i="6"/>
  <c r="ET15" i="6"/>
  <c r="W40" i="6"/>
  <c r="X26" i="6" l="1"/>
  <c r="W26" i="6"/>
  <c r="Z26" i="6"/>
  <c r="EU26" i="6" s="1"/>
  <c r="BB40" i="6"/>
  <c r="BA39" i="6"/>
  <c r="BA40" i="6" s="1"/>
  <c r="EV26" i="6" l="1"/>
  <c r="W42" i="6"/>
  <c r="G39" i="6"/>
  <c r="BD40" i="6"/>
  <c r="G40" i="6" l="1"/>
  <c r="U17" i="7" l="1"/>
  <c r="U15" i="7"/>
  <c r="U13" i="7"/>
  <c r="U11" i="7"/>
  <c r="U9" i="7"/>
  <c r="T9" i="7" s="1"/>
  <c r="U55" i="7" l="1"/>
  <c r="EM16" i="6"/>
  <c r="EQ14" i="6"/>
  <c r="EQ39" i="6" s="1"/>
  <c r="EP14" i="6"/>
  <c r="EP39" i="6" s="1"/>
  <c r="EO14" i="6"/>
  <c r="EO39" i="6" s="1"/>
  <c r="EN14" i="6"/>
  <c r="EN39" i="6" s="1"/>
  <c r="EM14" i="6"/>
  <c r="EM39" i="6" s="1"/>
  <c r="EP13" i="6"/>
  <c r="EO13" i="6"/>
  <c r="EN13" i="6"/>
  <c r="EQ12" i="6"/>
  <c r="EP12" i="6"/>
  <c r="EO12" i="6"/>
  <c r="EN12" i="6"/>
  <c r="EM12" i="6"/>
  <c r="EQ11" i="6"/>
  <c r="EQ38" i="6" s="1"/>
  <c r="EP11" i="6"/>
  <c r="EP38" i="6" s="1"/>
  <c r="EO11" i="6"/>
  <c r="EO38" i="6" s="1"/>
  <c r="EN11" i="6"/>
  <c r="EN38" i="6" s="1"/>
  <c r="EM11" i="6"/>
  <c r="EM38" i="6" s="1"/>
  <c r="EO10" i="6"/>
  <c r="EQ10" i="6" s="1"/>
  <c r="EQ15" i="6" s="1"/>
  <c r="EN10" i="6"/>
  <c r="EM10" i="6"/>
  <c r="EM15" i="6" s="1"/>
  <c r="DJ10" i="6"/>
  <c r="DI10" i="6"/>
  <c r="DK10" i="6"/>
  <c r="DM10" i="6" s="1"/>
  <c r="DI11" i="6"/>
  <c r="DI38" i="6" s="1"/>
  <c r="DI40" i="6" s="1"/>
  <c r="DJ11" i="6"/>
  <c r="DJ38" i="6" s="1"/>
  <c r="DJ40" i="6" s="1"/>
  <c r="DK11" i="6"/>
  <c r="DK38" i="6" s="1"/>
  <c r="DK40" i="6" s="1"/>
  <c r="DL11" i="6"/>
  <c r="DL38" i="6" s="1"/>
  <c r="DL40" i="6" s="1"/>
  <c r="DM11" i="6"/>
  <c r="DM38" i="6" s="1"/>
  <c r="DM40" i="6" s="1"/>
  <c r="DI12" i="6"/>
  <c r="DJ12" i="6"/>
  <c r="DK12" i="6"/>
  <c r="DL12" i="6"/>
  <c r="DM12" i="6"/>
  <c r="DJ13" i="6"/>
  <c r="DK13" i="6"/>
  <c r="DL13" i="6"/>
  <c r="DI16" i="6"/>
  <c r="EM40" i="6" l="1"/>
  <c r="EO40" i="6"/>
  <c r="EP40" i="6"/>
  <c r="EQ40" i="6"/>
  <c r="EN15" i="6"/>
  <c r="EN40" i="6"/>
  <c r="DL16" i="6"/>
  <c r="EP16" i="6"/>
  <c r="EN16" i="6"/>
  <c r="EO16" i="6"/>
  <c r="DL10" i="6"/>
  <c r="EQ16" i="6"/>
  <c r="EO15" i="6"/>
  <c r="EP10" i="6"/>
  <c r="EP15" i="6" s="1"/>
  <c r="DK16" i="6"/>
  <c r="DM16" i="6"/>
  <c r="DJ16" i="6"/>
  <c r="G16" i="6" l="1"/>
  <c r="EV16" i="6" s="1"/>
  <c r="T55" i="7" l="1"/>
  <c r="S16" i="7"/>
  <c r="S15" i="7"/>
  <c r="S14" i="7"/>
  <c r="S13" i="7"/>
  <c r="S12" i="7"/>
  <c r="S11" i="7"/>
  <c r="S9" i="7"/>
  <c r="S10" i="7"/>
  <c r="AC49" i="12" l="1"/>
  <c r="AC63" i="12" s="1"/>
  <c r="AC64"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1A2F9CBB-818E-4461-8D16-1868BCFA34A3}">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C0BA2359-66CF-43ED-BC18-C0945C0D8F1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39D40273-5CE4-40F1-9211-C43DC4B605E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988FFB58-F54D-4F73-A387-B6569759B413}">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4EF242F2-4EE2-48C7-88CF-909296BA08B8}">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351D8E06-C268-44B5-99E4-C065D319985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9157310F-AD9E-46A4-ADED-9598822254D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E5CE3F71-8312-4E9C-81B2-72CADBC411E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28435DE7-1D7A-454F-B3F4-8CB085A633C9}">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DF5C6B5D-7801-4E85-B554-3B4B8D4D05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CB9CF5DE-5056-4007-9B82-BF02480304F6}">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102A1887-C0AE-44E4-8C18-208F96E9E383}">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CB0757D9-475E-42FE-8BC3-072C8955A60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B0506231-383E-46D3-86DF-8A6DFD57F94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A22E78E4-1072-4485-ADEB-6FFA0E4A104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9792271F-5794-4FD0-8963-A413BA5B7D09}">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7DE1DDD4-5ECE-43A0-9990-43DEBBECD4C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1F9041D1-BFC0-4E9D-9B2E-DCC0C7A10C7D}">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3149B59B-6BAD-4A1D-A7CE-CEBD03D9A17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7B2BA495-A8F1-4ABE-B8D5-C9A419238B8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2C1BF4E2-887E-410D-AC75-3084B4015C4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86B3A879-3082-457C-B487-212EB570225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2766DB64-94A3-47E2-A504-CAD7F2BA88F6}">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1E11EF44-F46B-492B-A653-94027D4A6E9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6AC85F56-0612-45A2-B3FB-33A950A0CF4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BE7ABF28-6FEC-4EE9-97E3-F56F5F7CF0A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2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DD8A0A39-C4C3-4481-A027-025AC193ACB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C2942A39-4585-4764-9A1D-0D7989CC9B0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32E85183-2B97-44BD-9B5E-D49391D76DD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D4776977-E242-45AC-80DD-CD5E5A63953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F60843D6-314C-496E-A34A-4AF3AE3BFEF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88FC78B1-D697-4A0D-A66B-503D43F80A3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8C615AF4-3DAE-471B-9099-3E8FFA3EB8E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A377F119-E251-4CC0-88BE-1D9977A8E644}">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998A3F95-8F13-4843-A361-8A94768144D6}">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13B0714E-0B75-4C61-8846-3560E3336C2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C9A9859A-56D6-43C2-843E-936A339BAB11}">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1E721763-B743-4C2A-AD40-EDFCCDA6F6F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C1E808D8-BF46-4905-A0C8-7D24E47550F8}">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951E8891-1732-474D-A097-E0F755DDE71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2D2B41F5-6D26-4124-8429-08B75332316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729DD1E4-49D5-4A3F-ADDB-F6D7CF97982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FBC3847A-57F8-414B-9473-F97AD6BCDAE8}">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14E41BD9-6B73-44A9-86AB-57F7F1AC6A2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FB8B25FC-905E-4193-9B76-34B897619BEE}">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2B37788A-A38E-46F2-9E5B-AB9B3F3EA26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D15F1675-9FFB-4152-BB5C-9DD8F0DE1E3A}">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6E3475AD-181A-4DB4-9ACF-361D62C0AED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CCB9A0FC-317A-4522-A510-FD3B61F904C8}">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73B6CD0F-2D30-45C6-A3AC-15840803C4F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12F9DAF5-BA1B-4CDA-86D6-590E224CE31A}">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797DFDA9-6DE2-4CF0-88E5-392B7D9E0DE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D617FDB2-0D0F-4971-9912-AFF9A23CDCB4}">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59333EC7-5DA0-4F5D-838B-2576167132C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D2507281-4196-4D74-8B0E-342614284EC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9B8F35C6-F96F-422C-8BA3-91E9C750C0A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3566BD07-530F-4BEC-8488-D532AFF41D54}">
      <text>
        <r>
          <rPr>
            <b/>
            <sz val="9"/>
            <color indexed="81"/>
            <rFont val="Tahoma"/>
            <family val="2"/>
          </rPr>
          <t>YULIED.PENARANDA:</t>
        </r>
        <r>
          <rPr>
            <sz val="9"/>
            <color indexed="81"/>
            <rFont val="Tahoma"/>
            <family val="2"/>
          </rPr>
          <t xml:space="preserve">
Verificar las sumas, que no sea inferior ni superior al 100%</t>
        </r>
      </text>
    </comment>
    <comment ref="S32" authorId="0" shapeId="0" xr:uid="{E9BA981A-B147-4141-BD3A-8DA632F1278F}">
      <text>
        <r>
          <rPr>
            <b/>
            <sz val="9"/>
            <color indexed="81"/>
            <rFont val="Tahoma"/>
            <family val="2"/>
          </rPr>
          <t>YULIED.PENARANDA:</t>
        </r>
        <r>
          <rPr>
            <sz val="9"/>
            <color indexed="81"/>
            <rFont val="Tahoma"/>
            <family val="2"/>
          </rPr>
          <t xml:space="preserve">
Verificar las sumas, que no sea inferior ni superior al 100%</t>
        </r>
      </text>
    </comment>
    <comment ref="S34" authorId="0" shapeId="0" xr:uid="{C6C5A3AB-FEDF-4494-84AA-B2CF74E0F3A2}">
      <text>
        <r>
          <rPr>
            <b/>
            <sz val="9"/>
            <color indexed="81"/>
            <rFont val="Tahoma"/>
            <family val="2"/>
          </rPr>
          <t>YULIED.PENARANDA:</t>
        </r>
        <r>
          <rPr>
            <sz val="9"/>
            <color indexed="81"/>
            <rFont val="Tahoma"/>
            <family val="2"/>
          </rPr>
          <t xml:space="preserve">
Verificar las sumas, que no sea inferior ni superior al 100%</t>
        </r>
      </text>
    </comment>
    <comment ref="S36" authorId="0" shapeId="0" xr:uid="{867E5988-A7C2-4417-B675-9119E6604947}">
      <text>
        <r>
          <rPr>
            <b/>
            <sz val="9"/>
            <color indexed="81"/>
            <rFont val="Tahoma"/>
            <family val="2"/>
          </rPr>
          <t>YULIED.PENARANDA:</t>
        </r>
        <r>
          <rPr>
            <sz val="9"/>
            <color indexed="81"/>
            <rFont val="Tahoma"/>
            <family val="2"/>
          </rPr>
          <t xml:space="preserve">
Verificar las sumas, que no sea inferior ni superior al 100%</t>
        </r>
      </text>
    </comment>
    <comment ref="S38" authorId="0" shapeId="0" xr:uid="{F7414DE1-3A6C-4747-857B-34B5A27DD63B}">
      <text>
        <r>
          <rPr>
            <b/>
            <sz val="9"/>
            <color indexed="81"/>
            <rFont val="Tahoma"/>
            <family val="2"/>
          </rPr>
          <t>YULIED.PENARANDA:</t>
        </r>
        <r>
          <rPr>
            <sz val="9"/>
            <color indexed="81"/>
            <rFont val="Tahoma"/>
            <family val="2"/>
          </rPr>
          <t xml:space="preserve">
Verificar las sumas, que no sea inferior ni superior al 100%</t>
        </r>
      </text>
    </comment>
    <comment ref="F39" authorId="0" shapeId="0" xr:uid="{00000000-0006-0000-0200-00004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9" authorId="0" shapeId="0" xr:uid="{00000000-0006-0000-0200-000047000000}">
      <text>
        <r>
          <rPr>
            <b/>
            <sz val="9"/>
            <color indexed="81"/>
            <rFont val="Tahoma"/>
            <family val="2"/>
          </rPr>
          <t>YULIED.PENARANDA:</t>
        </r>
        <r>
          <rPr>
            <sz val="9"/>
            <color indexed="81"/>
            <rFont val="Tahoma"/>
            <family val="2"/>
          </rPr>
          <t xml:space="preserve">
Verificar las sumas, que no sea inferior ni superior al 100%</t>
        </r>
      </text>
    </comment>
    <comment ref="F40"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0" authorId="0" shapeId="0" xr:uid="{25111A28-2821-4FA9-85C3-B4E3384BEAB7}">
      <text>
        <r>
          <rPr>
            <b/>
            <sz val="9"/>
            <color indexed="81"/>
            <rFont val="Tahoma"/>
            <family val="2"/>
          </rPr>
          <t>YULIED.PENARANDA:</t>
        </r>
        <r>
          <rPr>
            <sz val="9"/>
            <color indexed="81"/>
            <rFont val="Tahoma"/>
            <family val="2"/>
          </rPr>
          <t xml:space="preserve">
Verificar las sumas, que no sea inferior ni superior al 100%</t>
        </r>
      </text>
    </comment>
    <comment ref="F41"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1" authorId="0" shapeId="0" xr:uid="{00000000-0006-0000-0200-00004B000000}">
      <text>
        <r>
          <rPr>
            <b/>
            <sz val="9"/>
            <color indexed="81"/>
            <rFont val="Tahoma"/>
            <family val="2"/>
          </rPr>
          <t>YULIED.PENARANDA:</t>
        </r>
        <r>
          <rPr>
            <sz val="9"/>
            <color indexed="81"/>
            <rFont val="Tahoma"/>
            <family val="2"/>
          </rPr>
          <t xml:space="preserve">
Verificar las sumas, que no sea inferior ni superior al 100%</t>
        </r>
      </text>
    </comment>
    <comment ref="F42" authorId="0" shapeId="0" xr:uid="{00000000-0006-0000-0200-00004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2" authorId="0" shapeId="0" xr:uid="{14025AF0-E142-476B-A7BA-0BC2F78F0C02}">
      <text>
        <r>
          <rPr>
            <b/>
            <sz val="9"/>
            <color indexed="81"/>
            <rFont val="Tahoma"/>
            <family val="2"/>
          </rPr>
          <t>YULIED.PENARANDA:</t>
        </r>
        <r>
          <rPr>
            <sz val="9"/>
            <color indexed="81"/>
            <rFont val="Tahoma"/>
            <family val="2"/>
          </rPr>
          <t xml:space="preserve">
Verificar las sumas, que no sea inferior ni superior al 100%</t>
        </r>
      </text>
    </comment>
    <comment ref="F43" authorId="0" shapeId="0" xr:uid="{00000000-0006-0000-0200-00004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3" authorId="0" shapeId="0" xr:uid="{00000000-0006-0000-0200-000050000000}">
      <text>
        <r>
          <rPr>
            <b/>
            <sz val="9"/>
            <color indexed="81"/>
            <rFont val="Tahoma"/>
            <family val="2"/>
          </rPr>
          <t>YULIED.PENARANDA:</t>
        </r>
        <r>
          <rPr>
            <sz val="9"/>
            <color indexed="81"/>
            <rFont val="Tahoma"/>
            <family val="2"/>
          </rPr>
          <t xml:space="preserve">
Verificar las sumas, que no sea inferior ni superior al 100%</t>
        </r>
      </text>
    </comment>
    <comment ref="F44" authorId="0" shapeId="0" xr:uid="{00000000-0006-0000-0200-00005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4" authorId="0" shapeId="0" xr:uid="{A369719C-FAB3-45B1-80D9-F3E19AB7D199}">
      <text>
        <r>
          <rPr>
            <b/>
            <sz val="9"/>
            <color indexed="81"/>
            <rFont val="Tahoma"/>
            <family val="2"/>
          </rPr>
          <t>YULIED.PENARANDA:</t>
        </r>
        <r>
          <rPr>
            <sz val="9"/>
            <color indexed="81"/>
            <rFont val="Tahoma"/>
            <family val="2"/>
          </rPr>
          <t xml:space="preserve">
Verificar las sumas, que no sea inferior ni superior al 100%</t>
        </r>
      </text>
    </comment>
    <comment ref="F45" authorId="0" shapeId="0" xr:uid="{215938C4-4304-49C6-BEA1-08B95A375E2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5" authorId="0" shapeId="0" xr:uid="{5D05922D-A737-418B-830C-42057452F74A}">
      <text>
        <r>
          <rPr>
            <b/>
            <sz val="9"/>
            <color indexed="81"/>
            <rFont val="Tahoma"/>
            <family val="2"/>
          </rPr>
          <t>YULIED.PENARANDA:</t>
        </r>
        <r>
          <rPr>
            <sz val="9"/>
            <color indexed="81"/>
            <rFont val="Tahoma"/>
            <family val="2"/>
          </rPr>
          <t xml:space="preserve">
Verificar las sumas, que no sea inferior ni superior al 100%</t>
        </r>
      </text>
    </comment>
    <comment ref="F46" authorId="0" shapeId="0" xr:uid="{0E5EF7C0-CBA8-4C22-A5EB-0F51E9DE22E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6" authorId="0" shapeId="0" xr:uid="{B9274169-EF9C-4F08-805E-116EC35212A9}">
      <text>
        <r>
          <rPr>
            <b/>
            <sz val="9"/>
            <color indexed="81"/>
            <rFont val="Tahoma"/>
            <family val="2"/>
          </rPr>
          <t>YULIED.PENARANDA:</t>
        </r>
        <r>
          <rPr>
            <sz val="9"/>
            <color indexed="81"/>
            <rFont val="Tahoma"/>
            <family val="2"/>
          </rPr>
          <t xml:space="preserve">
Verificar las sumas, que no sea inferior ni superior al 100%</t>
        </r>
      </text>
    </comment>
    <comment ref="F47" authorId="0" shapeId="0" xr:uid="{13C9136A-FBB6-47E8-A9BF-A75CD8BD6B6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7" authorId="0" shapeId="0" xr:uid="{10520253-41E1-450B-A0DE-0F82F6F16323}">
      <text>
        <r>
          <rPr>
            <b/>
            <sz val="9"/>
            <color indexed="81"/>
            <rFont val="Tahoma"/>
            <family val="2"/>
          </rPr>
          <t>YULIED.PENARANDA:</t>
        </r>
        <r>
          <rPr>
            <sz val="9"/>
            <color indexed="81"/>
            <rFont val="Tahoma"/>
            <family val="2"/>
          </rPr>
          <t xml:space="preserve">
Verificar las sumas, que no sea inferior ni superior al 100%</t>
        </r>
      </text>
    </comment>
    <comment ref="F48" authorId="0" shapeId="0" xr:uid="{104C4BC3-D61E-431A-AC56-64F2014DCEA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8" authorId="0" shapeId="0" xr:uid="{B731DCD3-F15B-464B-85D0-BF9BB0D4F4C7}">
      <text>
        <r>
          <rPr>
            <b/>
            <sz val="9"/>
            <color indexed="81"/>
            <rFont val="Tahoma"/>
            <family val="2"/>
          </rPr>
          <t>YULIED.PENARANDA:</t>
        </r>
        <r>
          <rPr>
            <sz val="9"/>
            <color indexed="81"/>
            <rFont val="Tahoma"/>
            <family val="2"/>
          </rPr>
          <t xml:space="preserve">
Verificar las sumas, que no sea inferior ni superior al 100%</t>
        </r>
      </text>
    </comment>
    <comment ref="F49" authorId="0" shapeId="0" xr:uid="{52C61403-51FC-4A6F-BC53-DC1875321A1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9" authorId="0" shapeId="0" xr:uid="{E811CC27-9DA7-49F6-9713-BC8A7E73AE2B}">
      <text>
        <r>
          <rPr>
            <b/>
            <sz val="9"/>
            <color indexed="81"/>
            <rFont val="Tahoma"/>
            <family val="2"/>
          </rPr>
          <t>YULIED.PENARANDA:</t>
        </r>
        <r>
          <rPr>
            <sz val="9"/>
            <color indexed="81"/>
            <rFont val="Tahoma"/>
            <family val="2"/>
          </rPr>
          <t xml:space="preserve">
Verificar las sumas, que no sea inferior ni superior al 100%</t>
        </r>
      </text>
    </comment>
    <comment ref="F50" authorId="0" shapeId="0" xr:uid="{7F13A9D6-73DC-4048-BCCC-A33BE29D0FB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0" authorId="0" shapeId="0" xr:uid="{64E1C100-66D6-451A-AF45-5B2910D9C7A4}">
      <text>
        <r>
          <rPr>
            <b/>
            <sz val="9"/>
            <color indexed="81"/>
            <rFont val="Tahoma"/>
            <family val="2"/>
          </rPr>
          <t>YULIED.PENARANDA:</t>
        </r>
        <r>
          <rPr>
            <sz val="9"/>
            <color indexed="81"/>
            <rFont val="Tahoma"/>
            <family val="2"/>
          </rPr>
          <t xml:space="preserve">
Verificar las sumas, que no sea inferior ni superior al 100%</t>
        </r>
      </text>
    </comment>
    <comment ref="F51" authorId="0" shapeId="0" xr:uid="{1527D635-93D5-477F-B55E-CE0DE8F4043E}">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1" authorId="0" shapeId="0" xr:uid="{A95D2789-E1CB-43C7-9164-70755B575B32}">
      <text>
        <r>
          <rPr>
            <b/>
            <sz val="9"/>
            <color indexed="81"/>
            <rFont val="Tahoma"/>
            <family val="2"/>
          </rPr>
          <t>YULIED.PENARANDA:</t>
        </r>
        <r>
          <rPr>
            <sz val="9"/>
            <color indexed="81"/>
            <rFont val="Tahoma"/>
            <family val="2"/>
          </rPr>
          <t xml:space="preserve">
Verificar las sumas, que no sea inferior ni superior al 100%</t>
        </r>
      </text>
    </comment>
    <comment ref="F52" authorId="0" shapeId="0" xr:uid="{79607B8B-4B81-4FB3-9FCC-544645C78BC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2" authorId="0" shapeId="0" xr:uid="{A09D3890-397A-477F-BCD7-8AA5B175AABA}">
      <text>
        <r>
          <rPr>
            <b/>
            <sz val="9"/>
            <color indexed="81"/>
            <rFont val="Tahoma"/>
            <family val="2"/>
          </rPr>
          <t>YULIED.PENARANDA:</t>
        </r>
        <r>
          <rPr>
            <sz val="9"/>
            <color indexed="81"/>
            <rFont val="Tahoma"/>
            <family val="2"/>
          </rPr>
          <t xml:space="preserve">
Verificar las sumas, que no sea inferior ni superior al 100%</t>
        </r>
      </text>
    </comment>
    <comment ref="F53" authorId="0" shapeId="0" xr:uid="{01A9D867-1E5A-4B68-A57C-8795A7EAA33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3" authorId="0" shapeId="0" xr:uid="{C143CAC4-AD1D-4F25-A77B-C6A22BDD2441}">
      <text>
        <r>
          <rPr>
            <b/>
            <sz val="9"/>
            <color indexed="81"/>
            <rFont val="Tahoma"/>
            <family val="2"/>
          </rPr>
          <t>YULIED.PENARANDA:</t>
        </r>
        <r>
          <rPr>
            <sz val="9"/>
            <color indexed="81"/>
            <rFont val="Tahoma"/>
            <family val="2"/>
          </rPr>
          <t xml:space="preserve">
Verificar las sumas, que no sea inferior ni superior al 100%</t>
        </r>
      </text>
    </comment>
    <comment ref="F54" authorId="0" shapeId="0" xr:uid="{F8FA0909-59BE-4DEE-9480-DC2A3E3F5E0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4" authorId="0" shapeId="0" xr:uid="{119BA316-2FD3-4925-8973-F46D93C17572}">
      <text>
        <r>
          <rPr>
            <b/>
            <sz val="9"/>
            <color indexed="81"/>
            <rFont val="Tahoma"/>
            <family val="2"/>
          </rPr>
          <t>YULIED.PENARANDA:</t>
        </r>
        <r>
          <rPr>
            <sz val="9"/>
            <color indexed="81"/>
            <rFont val="Tahoma"/>
            <family val="2"/>
          </rPr>
          <t xml:space="preserve">
Verificar las sumas, que no sea inferior ni superior al 100%</t>
        </r>
      </text>
    </comment>
    <comment ref="T55" authorId="0" shapeId="0" xr:uid="{00000000-0006-0000-0200-000064000000}">
      <text>
        <r>
          <rPr>
            <b/>
            <sz val="9"/>
            <color indexed="81"/>
            <rFont val="Tahoma"/>
            <family val="2"/>
          </rPr>
          <t>YULIED.PENARANDA:</t>
        </r>
        <r>
          <rPr>
            <sz val="9"/>
            <color indexed="81"/>
            <rFont val="Tahoma"/>
            <family val="2"/>
          </rPr>
          <t xml:space="preserve">
La suma debe dar 100%</t>
        </r>
      </text>
    </comment>
    <comment ref="U55" authorId="0" shapeId="0" xr:uid="{1516DBE8-9444-43A2-89B3-FEB39BD757DB}">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B83C3EFB-61F5-4958-896A-C210F6A49C6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593C9C0D-2896-4259-A2CC-A1DCC0A127B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BB601339-A006-4798-A882-790ED4E5F06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5D0DA968-3D00-4F64-BB82-85560C8264A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7B40FAEB-146E-4E39-976F-B02EE4AB4D9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1846238C-DAD4-495F-8B44-3475B9B20F77}">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77DD5B93-4316-4606-9C3D-6BDE8206E52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1377243-C2BF-47AB-8EBB-0AD40C17358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5191AECE-D70E-41A6-81F1-25C589F374B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246544E9-69F1-45E6-843A-3797E633E65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50EFBD7E-B3AD-434C-A527-FC06028EE94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AF872DEF-D91F-44B0-875E-C74408F256C4}">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F70A2B84-0591-4002-845C-7998015D793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5B9E61FD-13FB-48F6-B3B6-E50647F023B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62FF9690-0483-459F-804D-4EF181E2D29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FE95507B-274C-403B-9F17-A2EE1800E48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55A320B2-0267-4FD4-BABD-E2E75637E3A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45BC0F54-60C9-4B32-A578-B4173F6B2333}">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5325C8D6-EB37-4C10-BA60-E2C8F279DD5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DFD52CD-9DBC-46F5-880C-996FDFAD600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E25C24DF-C9F3-4F97-831D-105705D1632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95A4FCAA-5E4D-4829-A93F-DBA37C2FE31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3AD39811-A12A-49DF-B9BC-3A460C8FDCC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21F1FC82-1088-44B0-A14E-505EF05355A6}">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451F871B-25F1-4097-8C23-CFC1D2E9A16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A9854B15-5A01-4B61-A9B0-4109ADE65E0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1AF2B757-C5C6-4349-804C-B0094175CC1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57642E7A-EC1F-49C6-AB4F-D563857A78E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3CC10898-1E1C-4A00-AF06-7737BB0037F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7E3041B1-01A5-4B9E-965A-9AAA4C3A82B5}">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4DB58C9C-FB05-4EB7-ABC3-FDD9653BFC9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8FB1C8F1-57E9-4A60-BF6D-9CA963E94A8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284248EC-5F44-4746-9BB6-4B0C7103B62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797C7346-630E-48A1-BFDE-2EF3B98DF84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68EFF16B-E497-492D-81AC-313965DC8A6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B025159C-F0A9-4585-AEA9-5367E08C7C67}">
      <text>
        <r>
          <rPr>
            <b/>
            <sz val="9"/>
            <color indexed="81"/>
            <rFont val="Tahoma"/>
            <family val="2"/>
          </rPr>
          <t>YULIED.PENARANDA:</t>
        </r>
        <r>
          <rPr>
            <sz val="9"/>
            <color indexed="81"/>
            <rFont val="Tahoma"/>
            <family val="2"/>
          </rPr>
          <t xml:space="preserve">
Se suma los recursos presupuestales (vigencia + reservas)</t>
        </r>
      </text>
    </comment>
    <comment ref="D50" authorId="0" shapeId="0" xr:uid="{79C63A9A-622A-4C5E-A024-31E2BF63235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1" authorId="0" shapeId="0" xr:uid="{259DBC78-E6DB-4BCB-B2C7-E9B94AEEC3F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 authorId="0" shapeId="0" xr:uid="{411F9258-C7E4-44AD-BC2E-6BA26E6AE14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3" authorId="0" shapeId="0" xr:uid="{DBF046BB-E3E2-4390-9791-60D075363E3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 authorId="0" shapeId="0" xr:uid="{FE216275-27CC-4450-A5CE-1348D12BA04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5" authorId="0" shapeId="0" xr:uid="{112E25B5-5CCF-4B6F-993B-164775A3EB6C}">
      <text>
        <r>
          <rPr>
            <b/>
            <sz val="9"/>
            <color indexed="81"/>
            <rFont val="Tahoma"/>
            <family val="2"/>
          </rPr>
          <t>YULIED.PENARANDA:</t>
        </r>
        <r>
          <rPr>
            <sz val="9"/>
            <color indexed="81"/>
            <rFont val="Tahoma"/>
            <family val="2"/>
          </rPr>
          <t xml:space="preserve">
Se suma los recursos presupuestales (vigencia + reservas)</t>
        </r>
      </text>
    </comment>
    <comment ref="D56" authorId="0" shapeId="0" xr:uid="{212CEDB5-0771-47EB-BA92-EEC14D65877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7" authorId="0" shapeId="0" xr:uid="{EECC8623-9EB1-400F-96AD-93047737F5C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 authorId="0" shapeId="0" xr:uid="{9482DB64-9DD0-4FCD-BC60-EC4FD4FE589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9" authorId="0" shapeId="0" xr:uid="{5F6F4FB3-3555-4D2C-9555-E98F173A76E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 authorId="0" shapeId="0" xr:uid="{BE577AF0-1D77-41AE-9315-8E4E30C7078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1" authorId="0" shapeId="0" xr:uid="{8221EE2A-3F14-4B0E-AF38-812A51C8579D}">
      <text>
        <r>
          <rPr>
            <b/>
            <sz val="9"/>
            <color indexed="81"/>
            <rFont val="Tahoma"/>
            <family val="2"/>
          </rPr>
          <t>YULIED.PENARANDA:</t>
        </r>
        <r>
          <rPr>
            <sz val="9"/>
            <color indexed="81"/>
            <rFont val="Tahoma"/>
            <family val="2"/>
          </rPr>
          <t xml:space="preserve">
Se suma los recursos presupuestales (vigencia + reservas)</t>
        </r>
      </text>
    </comment>
    <comment ref="D62" authorId="0" shapeId="0" xr:uid="{00000000-0006-0000-0300-000040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63" authorId="0" shapeId="0" xr:uid="{00000000-0006-0000-0300-000041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64" authorId="0" shapeId="0" xr:uid="{00000000-0006-0000-0300-000042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44B0E78-D521-48AD-AFA9-69958CE8FC9D}">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3B2644BD-3CAD-4DDB-A87F-184F085D6277}">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9AAE6FE7-5BD3-4D8E-BAAB-D2CFE3B0F90A}">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455A173D-BEB5-4B7C-BB3C-95C25DE0B955}">
      <text>
        <r>
          <rPr>
            <b/>
            <sz val="9"/>
            <color indexed="81"/>
            <rFont val="Tahoma"/>
            <family val="2"/>
          </rPr>
          <t>YULIED.PENARANDA:</t>
        </r>
        <r>
          <rPr>
            <sz val="9"/>
            <color indexed="81"/>
            <rFont val="Tahoma"/>
            <family val="2"/>
          </rPr>
          <t xml:space="preserve">
Vigencia a reportar</t>
        </r>
      </text>
    </comment>
    <comment ref="C8" authorId="0" shapeId="0" xr:uid="{D5898E94-C8E1-45D7-AD4B-D5DA7C804C9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CB8A1B-B2B1-4B42-9F98-09F28CEF636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45ABDDE4-9522-469A-9B03-7FB15F2FA9A9}">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EE4A3BDF-2D72-4C8C-87E8-504E68898CF6}">
      <text>
        <r>
          <rPr>
            <b/>
            <sz val="9"/>
            <color indexed="81"/>
            <rFont val="Tahoma"/>
            <family val="2"/>
          </rPr>
          <t>YULIED.PENARANDA:</t>
        </r>
        <r>
          <rPr>
            <sz val="9"/>
            <color indexed="81"/>
            <rFont val="Tahoma"/>
            <family val="2"/>
          </rPr>
          <t xml:space="preserve">
Corresponde al pago </t>
        </r>
      </text>
    </comment>
    <comment ref="G8" authorId="0" shapeId="0" xr:uid="{AB96F36E-A1E4-4508-B9F9-7F0E36489688}">
      <text>
        <r>
          <rPr>
            <b/>
            <sz val="9"/>
            <color indexed="81"/>
            <rFont val="Tahoma"/>
            <family val="2"/>
          </rPr>
          <t>YULIED.PENARANDA:</t>
        </r>
        <r>
          <rPr>
            <sz val="9"/>
            <color indexed="81"/>
            <rFont val="Tahoma"/>
            <family val="2"/>
          </rPr>
          <t xml:space="preserve">
Extinción de la obligación a cargo de la SDA.</t>
        </r>
      </text>
    </comment>
    <comment ref="A16" authorId="0" shapeId="0" xr:uid="{840E34F6-8084-4827-98FC-DE070A03FA9A}">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F8529422-2B07-46AD-877C-870E407B6BFC}">
      <text>
        <r>
          <rPr>
            <b/>
            <sz val="9"/>
            <color indexed="81"/>
            <rFont val="Tahoma"/>
            <family val="2"/>
          </rPr>
          <t>YULIED.PENARANDA:</t>
        </r>
        <r>
          <rPr>
            <sz val="9"/>
            <color indexed="81"/>
            <rFont val="Tahoma"/>
            <family val="2"/>
          </rPr>
          <t xml:space="preserve">
Vigencia a reportar</t>
        </r>
      </text>
    </comment>
    <comment ref="C17" authorId="0" shapeId="0" xr:uid="{53B9C447-D454-4CA4-A053-92F15D926A67}">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93FAC11-1A45-4672-9268-2D608A2C033F}">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C99D9D6E-4229-4160-9A45-C7E43FDD5008}">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21C72D56-1EF9-40BE-8395-134612C78BB2}">
      <text>
        <r>
          <rPr>
            <b/>
            <sz val="9"/>
            <color indexed="81"/>
            <rFont val="Tahoma"/>
            <family val="2"/>
          </rPr>
          <t>YULIED.PENARANDA:</t>
        </r>
        <r>
          <rPr>
            <sz val="9"/>
            <color indexed="81"/>
            <rFont val="Tahoma"/>
            <family val="2"/>
          </rPr>
          <t xml:space="preserve">
Corresponde al pago </t>
        </r>
      </text>
    </comment>
    <comment ref="G17" authorId="0" shapeId="0" xr:uid="{AF8D4605-63C5-49CF-9974-D27C93C339DD}">
      <text>
        <r>
          <rPr>
            <b/>
            <sz val="9"/>
            <color indexed="81"/>
            <rFont val="Tahoma"/>
            <family val="2"/>
          </rPr>
          <t>YULIED.PENARANDA:</t>
        </r>
        <r>
          <rPr>
            <sz val="9"/>
            <color indexed="81"/>
            <rFont val="Tahoma"/>
            <family val="2"/>
          </rPr>
          <t xml:space="preserve">
Extinción de la obligación a cargo de la SDA.</t>
        </r>
      </text>
    </comment>
    <comment ref="A31" authorId="0" shapeId="0" xr:uid="{DAAE3B93-525F-4BB4-8226-505A670C30A3}">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7204F414-FD24-42EF-A1A7-B7FCA50F1DBD}">
      <text>
        <r>
          <rPr>
            <b/>
            <sz val="9"/>
            <color indexed="81"/>
            <rFont val="Tahoma"/>
            <family val="2"/>
          </rPr>
          <t>YULIED.PENARANDA:</t>
        </r>
        <r>
          <rPr>
            <sz val="9"/>
            <color indexed="81"/>
            <rFont val="Tahoma"/>
            <family val="2"/>
          </rPr>
          <t xml:space="preserve">
Vigencia a reportar</t>
        </r>
      </text>
    </comment>
    <comment ref="C32" authorId="0" shapeId="0" xr:uid="{564AA419-487F-4962-AA4E-C9312004CBCC}">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FA62D305-A493-4A1F-B13E-F09002E4AB6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7E424A01-F04F-4B6F-B0E3-624662DE0B93}">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70DA6A64-0729-4E1E-8689-043E1772C808}">
      <text>
        <r>
          <rPr>
            <b/>
            <sz val="9"/>
            <color indexed="81"/>
            <rFont val="Tahoma"/>
            <family val="2"/>
          </rPr>
          <t>YULIED.PENARANDA:</t>
        </r>
        <r>
          <rPr>
            <sz val="9"/>
            <color indexed="81"/>
            <rFont val="Tahoma"/>
            <family val="2"/>
          </rPr>
          <t xml:space="preserve">
Corresponde al pago </t>
        </r>
      </text>
    </comment>
    <comment ref="G32" authorId="0" shapeId="0" xr:uid="{6A45D7CF-1536-47A9-A6BA-584CA26B99DC}">
      <text>
        <r>
          <rPr>
            <b/>
            <sz val="9"/>
            <color indexed="81"/>
            <rFont val="Tahoma"/>
            <family val="2"/>
          </rPr>
          <t>YULIED.PENARANDA:</t>
        </r>
        <r>
          <rPr>
            <sz val="9"/>
            <color indexed="81"/>
            <rFont val="Tahoma"/>
            <family val="2"/>
          </rPr>
          <t xml:space="preserve">
Extinción de la obligación a cargo de la SDA.</t>
        </r>
      </text>
    </comment>
    <comment ref="A46" authorId="0" shapeId="0" xr:uid="{60F1B12C-1882-4663-8875-1CE86823AFCF}">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D17D3110-277B-4045-ADE6-B1FA3DFA0459}">
      <text>
        <r>
          <rPr>
            <b/>
            <sz val="9"/>
            <color indexed="81"/>
            <rFont val="Tahoma"/>
            <family val="2"/>
          </rPr>
          <t>YULIED.PENARANDA:</t>
        </r>
        <r>
          <rPr>
            <sz val="9"/>
            <color indexed="81"/>
            <rFont val="Tahoma"/>
            <family val="2"/>
          </rPr>
          <t xml:space="preserve">
Vigencia a reportar</t>
        </r>
      </text>
    </comment>
    <comment ref="C47" authorId="0" shapeId="0" xr:uid="{4DCBD260-D0DE-4A41-A7C4-3D1998B70BF4}">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688F8865-518E-4977-8510-E17B6CF214E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9BD49150-9EB9-4548-BA61-0A2941A563C9}">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6B348D78-15BD-4BA0-8F3C-A6C8D03E02DE}">
      <text>
        <r>
          <rPr>
            <b/>
            <sz val="9"/>
            <color indexed="81"/>
            <rFont val="Tahoma"/>
            <family val="2"/>
          </rPr>
          <t>YULIED.PENARANDA:</t>
        </r>
        <r>
          <rPr>
            <sz val="9"/>
            <color indexed="81"/>
            <rFont val="Tahoma"/>
            <family val="2"/>
          </rPr>
          <t xml:space="preserve">
Corresponde al pago </t>
        </r>
      </text>
    </comment>
    <comment ref="G47" authorId="0" shapeId="0" xr:uid="{98B576FD-00A2-48F6-8600-30021FE8236A}">
      <text>
        <r>
          <rPr>
            <b/>
            <sz val="9"/>
            <color indexed="81"/>
            <rFont val="Tahoma"/>
            <family val="2"/>
          </rPr>
          <t>YULIED.PENARANDA:</t>
        </r>
        <r>
          <rPr>
            <sz val="9"/>
            <color indexed="81"/>
            <rFont val="Tahoma"/>
            <family val="2"/>
          </rPr>
          <t xml:space="preserve">
Extinción de la obligación a cargo de la SDA.</t>
        </r>
      </text>
    </comment>
    <comment ref="A61" authorId="0" shapeId="0" xr:uid="{607CC96F-BE0C-4166-BDC6-80282DDB3DB9}">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FAC5299F-9D21-4F17-AD40-4F9644EAB3EA}">
      <text>
        <r>
          <rPr>
            <b/>
            <sz val="9"/>
            <color indexed="81"/>
            <rFont val="Tahoma"/>
            <family val="2"/>
          </rPr>
          <t>YULIED.PENARANDA:</t>
        </r>
        <r>
          <rPr>
            <sz val="9"/>
            <color indexed="81"/>
            <rFont val="Tahoma"/>
            <family val="2"/>
          </rPr>
          <t xml:space="preserve">
Vigencia a reportar</t>
        </r>
      </text>
    </comment>
    <comment ref="C62" authorId="0" shapeId="0" xr:uid="{2EE99D12-CB22-43D4-B7C0-8C3A0821E0FD}">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DB45E882-C117-4A2D-9860-FCEFE57FC2EA}">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4D8061C3-4F73-49AA-A96A-A1DFB2292BC6}">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77212E3-574D-4AC2-878D-D4BE7C5D4126}">
      <text>
        <r>
          <rPr>
            <b/>
            <sz val="9"/>
            <color indexed="81"/>
            <rFont val="Tahoma"/>
            <family val="2"/>
          </rPr>
          <t>YULIED.PENARANDA:</t>
        </r>
        <r>
          <rPr>
            <sz val="9"/>
            <color indexed="81"/>
            <rFont val="Tahoma"/>
            <family val="2"/>
          </rPr>
          <t xml:space="preserve">
Corresponde al pago </t>
        </r>
      </text>
    </comment>
    <comment ref="G62" authorId="0" shapeId="0" xr:uid="{C0EA8BF1-EDEB-418E-A5C8-C5D08A5131A0}">
      <text>
        <r>
          <rPr>
            <b/>
            <sz val="9"/>
            <color indexed="81"/>
            <rFont val="Tahoma"/>
            <family val="2"/>
          </rPr>
          <t>YULIED.PENARANDA:</t>
        </r>
        <r>
          <rPr>
            <sz val="9"/>
            <color indexed="81"/>
            <rFont val="Tahoma"/>
            <family val="2"/>
          </rPr>
          <t xml:space="preserve">
Extinción de la obligación a cargo de la SDA.</t>
        </r>
      </text>
    </comment>
    <comment ref="A76" authorId="0" shapeId="0" xr:uid="{5D9DC128-D756-4BCE-864C-439C36DCF18F}">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9B7822F5-F4BF-4925-BC1A-09C104BEB8F4}">
      <text>
        <r>
          <rPr>
            <b/>
            <sz val="9"/>
            <color indexed="81"/>
            <rFont val="Tahoma"/>
            <family val="2"/>
          </rPr>
          <t>YULIED.PENARANDA:</t>
        </r>
        <r>
          <rPr>
            <sz val="9"/>
            <color indexed="81"/>
            <rFont val="Tahoma"/>
            <family val="2"/>
          </rPr>
          <t xml:space="preserve">
Vigencia a reportar</t>
        </r>
      </text>
    </comment>
    <comment ref="B77" authorId="0" shapeId="0" xr:uid="{82A69DB0-0A5F-4A36-A240-332B337DB04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FA4B4EC4-0751-4BCD-8D58-A540EE1D4EE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B48778A1-0E24-4277-A073-C957571D7CA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E12A008A-FC85-4AEA-B19A-E87AC42FA80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6852D1F1-BCD6-4948-B276-2C4ECF0ABC7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C8753253-4937-48F3-B193-DF98EFF78951}">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899F7A4B-AB0E-424D-A0A3-08B73573D09F}">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F0D31B9A-8D77-4B5F-A518-8794D559E641}">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31EFB5F9-CE1A-42A0-9F45-561D716DD28D}">
      <text>
        <r>
          <rPr>
            <b/>
            <sz val="9"/>
            <color indexed="81"/>
            <rFont val="Tahoma"/>
            <family val="2"/>
          </rPr>
          <t>YULIED.PENARANDA:</t>
        </r>
        <r>
          <rPr>
            <sz val="9"/>
            <color indexed="81"/>
            <rFont val="Tahoma"/>
            <family val="2"/>
          </rPr>
          <t xml:space="preserve">
Vigencia a reportar</t>
        </r>
      </text>
    </comment>
    <comment ref="B98" authorId="0" shapeId="0" xr:uid="{9539D7B0-8794-49E6-B860-0C22BC595C5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31A7DB0-010E-4FAA-B499-B6E2E68B779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73BBEBF2-CA8D-4DE7-9A32-1F84F4F842B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A57A4700-A116-4FF7-AB84-1549AC5ED36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316B130B-59CE-4A0A-81DD-F2765D655F36}">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5AC4C845-6CD8-44C9-8C2B-A82F2DC4664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A63FA1A3-BD69-4F6B-B086-334E781D7A2F}">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3AAEAD53-8591-40CC-8957-FAA52DE8CBC4}">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CC3E45BB-CD55-49A2-B4F9-1365E30C0002}">
      <text>
        <r>
          <rPr>
            <b/>
            <sz val="9"/>
            <color indexed="81"/>
            <rFont val="Tahoma"/>
            <family val="2"/>
          </rPr>
          <t>YULIED.PENARANDA:</t>
        </r>
        <r>
          <rPr>
            <sz val="9"/>
            <color indexed="81"/>
            <rFont val="Tahoma"/>
            <family val="2"/>
          </rPr>
          <t xml:space="preserve">
Vigencia a reportar</t>
        </r>
      </text>
    </comment>
    <comment ref="B137" authorId="0" shapeId="0" xr:uid="{62A6603E-E291-4BAF-9E32-7A371C8AD1C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AA057CD9-3554-4E84-865D-D40F721E93A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79C3FADB-24BE-49A8-9929-5F29DE45033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F71DD4FE-A65E-403C-8FC9-6EDDFE4667E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5D3FD1C8-C6FA-4BA0-895A-395458658B51}">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9EED5623-D00E-482B-B5E2-5282F4C3339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9CBD586C-10DF-4DFF-8EFA-1D865C189EDC}">
      <text>
        <r>
          <rPr>
            <b/>
            <sz val="9"/>
            <color indexed="81"/>
            <rFont val="Tahoma"/>
            <family val="2"/>
          </rPr>
          <t>YULIED.PENARANDA:</t>
        </r>
        <r>
          <rPr>
            <sz val="9"/>
            <color indexed="81"/>
            <rFont val="Tahoma"/>
            <family val="2"/>
          </rPr>
          <t xml:space="preserve">
Descripción concreta del avance, máximo de caracteres 200</t>
        </r>
      </text>
    </comment>
    <comment ref="A151" authorId="0" shapeId="0" xr:uid="{1FFC88A8-AFAD-42FD-952F-9651C0D00B9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2" authorId="0" shapeId="0" xr:uid="{B60FE9D9-619B-4203-95E0-FD1F1CC477C0}">
      <text>
        <r>
          <rPr>
            <b/>
            <sz val="9"/>
            <color indexed="81"/>
            <rFont val="Tahoma"/>
            <family val="2"/>
          </rPr>
          <t>YULIED.PENARANDA:</t>
        </r>
        <r>
          <rPr>
            <sz val="9"/>
            <color indexed="81"/>
            <rFont val="Tahoma"/>
            <family val="2"/>
          </rPr>
          <t xml:space="preserve">
Vigencia a reportar</t>
        </r>
      </text>
    </comment>
    <comment ref="B152" authorId="0" shapeId="0" xr:uid="{FC54D699-34B2-4591-A6EB-7CAB734B9D6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2" authorId="0" shapeId="0" xr:uid="{FAF53B0C-BC32-4D60-8959-BEB3572D741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2" authorId="0" shapeId="0" xr:uid="{CD119A61-238C-4AB9-B861-C5DB703C089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2" authorId="0" shapeId="0" xr:uid="{5C0DCF3E-F436-4D02-BAD9-824C33B0EE0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2" authorId="0" shapeId="0" xr:uid="{BDAD8433-F88B-4928-8F30-6DC7BAEBDF6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2" authorId="0" shapeId="0" xr:uid="{84D8E161-76F7-49C0-BCB4-E3CB2F2AC412}">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2" authorId="0" shapeId="0" xr:uid="{436DBD45-8D18-4515-AA47-5C3704F6EC31}">
      <text>
        <r>
          <rPr>
            <b/>
            <sz val="9"/>
            <color indexed="81"/>
            <rFont val="Tahoma"/>
            <family val="2"/>
          </rPr>
          <t>YULIED.PENARANDA:</t>
        </r>
        <r>
          <rPr>
            <sz val="9"/>
            <color indexed="81"/>
            <rFont val="Tahoma"/>
            <family val="2"/>
          </rPr>
          <t xml:space="preserve">
Descripción concreta del avance, máximo de caracteres 200</t>
        </r>
      </text>
    </comment>
    <comment ref="A166" authorId="0" shapeId="0" xr:uid="{84BC4CD1-0CC8-431E-866B-1D245575943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7" authorId="0" shapeId="0" xr:uid="{71D3513D-A2AC-4065-A658-22527A6811C8}">
      <text>
        <r>
          <rPr>
            <b/>
            <sz val="9"/>
            <color indexed="81"/>
            <rFont val="Tahoma"/>
            <family val="2"/>
          </rPr>
          <t>YULIED.PENARANDA:</t>
        </r>
        <r>
          <rPr>
            <sz val="9"/>
            <color indexed="81"/>
            <rFont val="Tahoma"/>
            <family val="2"/>
          </rPr>
          <t xml:space="preserve">
Vigencia a reportar</t>
        </r>
      </text>
    </comment>
    <comment ref="B167" authorId="0" shapeId="0" xr:uid="{234890CF-A152-4885-89D4-F5BFDA9B238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7" authorId="0" shapeId="0" xr:uid="{8FF94E88-6DF1-49E6-8F28-0EDF7E36F0B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7" authorId="0" shapeId="0" xr:uid="{698E5CAC-DA2A-4B17-96D2-C18A29FB5F7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7" authorId="0" shapeId="0" xr:uid="{9764A990-D476-4537-9CFB-A69F5A029A4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7" authorId="0" shapeId="0" xr:uid="{809FE2E6-987C-4AD8-88EA-C774E1432FEB}">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7" authorId="0" shapeId="0" xr:uid="{C1720FA5-1D5D-4DA4-8F24-8307C448D95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7" authorId="0" shapeId="0" xr:uid="{DF2D787E-CBF7-4FBF-A963-E034B4BDA46F}">
      <text>
        <r>
          <rPr>
            <b/>
            <sz val="9"/>
            <color indexed="81"/>
            <rFont val="Tahoma"/>
            <family val="2"/>
          </rPr>
          <t>YULIED.PENARANDA:</t>
        </r>
        <r>
          <rPr>
            <sz val="9"/>
            <color indexed="81"/>
            <rFont val="Tahoma"/>
            <family val="2"/>
          </rPr>
          <t xml:space="preserve">
Descripción concreta del avance, máximo de caracteres 200</t>
        </r>
      </text>
    </comment>
    <comment ref="A182" authorId="0" shapeId="0" xr:uid="{93282EE1-ECF8-4C9F-A788-A814A02FB196}">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3" authorId="0" shapeId="0" xr:uid="{24E367ED-4A02-426D-8771-A5618E8ECAD5}">
      <text>
        <r>
          <rPr>
            <b/>
            <sz val="9"/>
            <color indexed="81"/>
            <rFont val="Tahoma"/>
            <family val="2"/>
          </rPr>
          <t>YULIED.PENARANDA:</t>
        </r>
        <r>
          <rPr>
            <sz val="9"/>
            <color indexed="81"/>
            <rFont val="Tahoma"/>
            <family val="2"/>
          </rPr>
          <t xml:space="preserve">
Vigencia a reportar</t>
        </r>
      </text>
    </comment>
    <comment ref="B183" authorId="0" shapeId="0" xr:uid="{D986F212-2832-4850-B65F-3A5ED4C5944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3" authorId="0" shapeId="0" xr:uid="{12B1161C-7A59-43EC-957D-EA99D8F1E3E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3" authorId="0" shapeId="0" xr:uid="{7B98BBD8-7845-403D-93E8-E5459B7DBA4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3" authorId="0" shapeId="0" xr:uid="{488369C2-94EC-4589-BDDA-C43D453A6D25}">
      <text>
        <r>
          <rPr>
            <b/>
            <sz val="9"/>
            <color indexed="81"/>
            <rFont val="Tahoma"/>
            <family val="2"/>
          </rPr>
          <t>YULIED.PENARANDA:</t>
        </r>
        <r>
          <rPr>
            <sz val="9"/>
            <color indexed="81"/>
            <rFont val="Tahoma"/>
            <family val="2"/>
          </rPr>
          <t xml:space="preserve">
Descripción concreta del avance, máximo de caracteres 200</t>
        </r>
      </text>
    </comment>
    <comment ref="A209" authorId="0" shapeId="0" xr:uid="{C2DF60C8-7247-4BFC-A919-FC21310B191E}">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0" authorId="0" shapeId="0" xr:uid="{706E6405-35A4-4233-BE04-375FDA7725E0}">
      <text>
        <r>
          <rPr>
            <b/>
            <sz val="9"/>
            <color indexed="81"/>
            <rFont val="Tahoma"/>
            <family val="2"/>
          </rPr>
          <t>YULIED.PENARANDA:</t>
        </r>
        <r>
          <rPr>
            <sz val="9"/>
            <color indexed="81"/>
            <rFont val="Tahoma"/>
            <family val="2"/>
          </rPr>
          <t xml:space="preserve">
Vigencia a reportar</t>
        </r>
      </text>
    </comment>
    <comment ref="B210" authorId="0" shapeId="0" xr:uid="{CD6D9243-3417-49F7-B61A-FBE53854F97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0" authorId="0" shapeId="0" xr:uid="{BCD15A21-274F-4407-A06A-A09BFF073C2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0" authorId="0" shapeId="0" xr:uid="{0433D972-C010-4ADD-9BCA-4F7EC950D4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0" authorId="0" shapeId="0" xr:uid="{0EA46482-7678-400C-AA44-C6DE8EA4EF26}">
      <text>
        <r>
          <rPr>
            <b/>
            <sz val="9"/>
            <color indexed="81"/>
            <rFont val="Tahoma"/>
            <family val="2"/>
          </rPr>
          <t>YULIED.PENARANDA:</t>
        </r>
        <r>
          <rPr>
            <sz val="9"/>
            <color indexed="81"/>
            <rFont val="Tahoma"/>
            <family val="2"/>
          </rPr>
          <t xml:space="preserve">
Descripción concreta del avance, máximo de caracteres 200</t>
        </r>
      </text>
    </comment>
    <comment ref="A224" authorId="0" shapeId="0" xr:uid="{FC33F6F7-B6E7-4389-BD02-3CCA11AAE92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5" authorId="0" shapeId="0" xr:uid="{B83E980C-9D96-4ECA-911D-5DCE6EA40F10}">
      <text>
        <r>
          <rPr>
            <b/>
            <sz val="9"/>
            <color indexed="81"/>
            <rFont val="Tahoma"/>
            <family val="2"/>
          </rPr>
          <t>YULIED.PENARANDA:</t>
        </r>
        <r>
          <rPr>
            <sz val="9"/>
            <color indexed="81"/>
            <rFont val="Tahoma"/>
            <family val="2"/>
          </rPr>
          <t xml:space="preserve">
Vigencia a reportar</t>
        </r>
      </text>
    </comment>
    <comment ref="B225" authorId="0" shapeId="0" xr:uid="{E8D983AE-2E3F-4C5B-9C58-BB8A2D881DF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5" authorId="0" shapeId="0" xr:uid="{0FE84EA1-1846-461D-873A-B0FEE49AC52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5" authorId="0" shapeId="0" xr:uid="{B23C5FAE-A6DD-4360-A6F6-366BA0EB07E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5" authorId="0" shapeId="0" xr:uid="{ADAD1C77-3DE2-45D2-BA89-76AB3A4A26E7}">
      <text>
        <r>
          <rPr>
            <b/>
            <sz val="9"/>
            <color indexed="81"/>
            <rFont val="Tahoma"/>
            <family val="2"/>
          </rPr>
          <t>YULIED.PENARANDA:</t>
        </r>
        <r>
          <rPr>
            <sz val="9"/>
            <color indexed="81"/>
            <rFont val="Tahoma"/>
            <family val="2"/>
          </rPr>
          <t xml:space="preserve">
Descripción concreta del avance, máximo de caracteres 200</t>
        </r>
      </text>
    </comment>
    <comment ref="A239" authorId="0" shapeId="0" xr:uid="{ECB0A688-D522-4693-A522-0F10CE20EF3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0" authorId="0" shapeId="0" xr:uid="{BB7026ED-A8D5-49AC-876C-0574E62E9F78}">
      <text>
        <r>
          <rPr>
            <b/>
            <sz val="9"/>
            <color indexed="81"/>
            <rFont val="Tahoma"/>
            <family val="2"/>
          </rPr>
          <t>YULIED.PENARANDA:</t>
        </r>
        <r>
          <rPr>
            <sz val="9"/>
            <color indexed="81"/>
            <rFont val="Tahoma"/>
            <family val="2"/>
          </rPr>
          <t xml:space="preserve">
Vigencia a reportar</t>
        </r>
      </text>
    </comment>
    <comment ref="B240" authorId="0" shapeId="0" xr:uid="{165C01EC-2058-493F-A263-71AAE31E874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0" authorId="0" shapeId="0" xr:uid="{3DCE68A7-1298-4A72-95D5-FCB3ACF92B6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0" authorId="0" shapeId="0" xr:uid="{8D631343-8386-4B46-BA26-EF038E65F4C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0" authorId="0" shapeId="0" xr:uid="{342A9332-31EA-4A93-B9D4-8872972B4F54}">
      <text>
        <r>
          <rPr>
            <b/>
            <sz val="9"/>
            <color indexed="81"/>
            <rFont val="Tahoma"/>
            <family val="2"/>
          </rPr>
          <t>YULIED.PENARANDA:</t>
        </r>
        <r>
          <rPr>
            <sz val="9"/>
            <color indexed="81"/>
            <rFont val="Tahoma"/>
            <family val="2"/>
          </rPr>
          <t xml:space="preserve">
Descripción concreta del avance, máximo de caracteres 200</t>
        </r>
      </text>
    </comment>
    <comment ref="A254" authorId="0" shapeId="0" xr:uid="{D82BB495-91E3-4C3F-B319-7655FF233D6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5" authorId="0" shapeId="0" xr:uid="{63C03D81-91CB-4AA6-AFEA-6FBB43D20E13}">
      <text>
        <r>
          <rPr>
            <b/>
            <sz val="9"/>
            <color indexed="81"/>
            <rFont val="Tahoma"/>
            <family val="2"/>
          </rPr>
          <t>YULIED.PENARANDA:</t>
        </r>
        <r>
          <rPr>
            <sz val="9"/>
            <color indexed="81"/>
            <rFont val="Tahoma"/>
            <family val="2"/>
          </rPr>
          <t xml:space="preserve">
Vigencia a reportar</t>
        </r>
      </text>
    </comment>
    <comment ref="B255" authorId="0" shapeId="0" xr:uid="{812066A7-D478-42D0-A36B-BB8D4DC163E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5" authorId="0" shapeId="0" xr:uid="{BF0452E2-D303-4EB1-8D3A-3AB58713580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5" authorId="0" shapeId="0" xr:uid="{5C3F8343-7354-4022-B2EC-6DFFEB5DEE6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5" authorId="0" shapeId="0" xr:uid="{DD45814F-3BA0-445B-956A-32047C9C2B3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5D691F8F-34E7-41CC-8138-D886DF0A2E77}">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0" authorId="0" shapeId="0" xr:uid="{1B5E096E-568C-46A7-8CDC-B39813341B57}">
      <text>
        <r>
          <rPr>
            <b/>
            <sz val="9"/>
            <color indexed="81"/>
            <rFont val="Tahoma"/>
            <family val="2"/>
          </rPr>
          <t>YULIED.PENARANDA:</t>
        </r>
        <r>
          <rPr>
            <sz val="9"/>
            <color indexed="81"/>
            <rFont val="Tahoma"/>
            <family val="2"/>
          </rPr>
          <t xml:space="preserve">
Vigencia a reportar</t>
        </r>
      </text>
    </comment>
    <comment ref="B270" authorId="0" shapeId="0" xr:uid="{C6A1CCF1-911B-4AA1-96C8-F11468A3400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0" authorId="0" shapeId="0" xr:uid="{2E88CA7F-E42B-478C-902C-1ADF2B8BD68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0" authorId="0" shapeId="0" xr:uid="{B88B1171-0B1F-4226-B994-6E0B8E9A3CA2}">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0" authorId="0" shapeId="0" xr:uid="{579DEA5D-40DF-40AC-944D-1A14D77281F8}">
      <text>
        <r>
          <rPr>
            <b/>
            <sz val="9"/>
            <color indexed="81"/>
            <rFont val="Tahoma"/>
            <family val="2"/>
          </rPr>
          <t>YULIED.PENARANDA:</t>
        </r>
        <r>
          <rPr>
            <sz val="9"/>
            <color indexed="81"/>
            <rFont val="Tahoma"/>
            <family val="2"/>
          </rPr>
          <t xml:space="preserve">
Descripción concreta del avance, máximo de caracteres 200</t>
        </r>
      </text>
    </comment>
    <comment ref="A314" authorId="0" shapeId="0" xr:uid="{E48E5339-FA85-451C-8C1F-78DAAE490F8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5" authorId="0" shapeId="0" xr:uid="{C4DB613E-E3F8-4615-8279-859D00BDC387}">
      <text>
        <r>
          <rPr>
            <b/>
            <sz val="9"/>
            <color indexed="81"/>
            <rFont val="Tahoma"/>
            <family val="2"/>
          </rPr>
          <t>YULIED.PENARANDA:</t>
        </r>
        <r>
          <rPr>
            <sz val="9"/>
            <color indexed="81"/>
            <rFont val="Tahoma"/>
            <family val="2"/>
          </rPr>
          <t xml:space="preserve">
Vigencia a reportar</t>
        </r>
      </text>
    </comment>
    <comment ref="B315" authorId="0" shapeId="0" xr:uid="{4E819D85-C74B-49DB-930E-1634A4FA579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5" authorId="0" shapeId="0" xr:uid="{2D663B17-FB6E-462A-9E69-704EBD5403B3}">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5" authorId="0" shapeId="0" xr:uid="{3536AC7E-2A9E-4FC5-8615-9C2442FC0957}">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5" authorId="0" shapeId="0" xr:uid="{68ABC650-8A29-4CAA-9421-CFF2CD77A8F2}">
      <text>
        <r>
          <rPr>
            <b/>
            <sz val="9"/>
            <color indexed="81"/>
            <rFont val="Tahoma"/>
            <family val="2"/>
          </rPr>
          <t>YULIED.PENARANDA:</t>
        </r>
        <r>
          <rPr>
            <sz val="9"/>
            <color indexed="81"/>
            <rFont val="Tahoma"/>
            <family val="2"/>
          </rPr>
          <t xml:space="preserve">
Descripción concreta del avance, máximo de caracteres 200</t>
        </r>
      </text>
    </comment>
    <comment ref="A402" authorId="0" shapeId="0" xr:uid="{CF261182-7F94-40FC-813B-1EE6A518629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3" authorId="0" shapeId="0" xr:uid="{337FB83F-C25C-4918-B436-5BB2B382B631}">
      <text>
        <r>
          <rPr>
            <b/>
            <sz val="9"/>
            <color indexed="81"/>
            <rFont val="Tahoma"/>
            <family val="2"/>
          </rPr>
          <t>YULIED.PENARANDA:</t>
        </r>
        <r>
          <rPr>
            <sz val="9"/>
            <color indexed="81"/>
            <rFont val="Tahoma"/>
            <family val="2"/>
          </rPr>
          <t xml:space="preserve">
Vigencia a reportar</t>
        </r>
      </text>
    </comment>
    <comment ref="B403" authorId="0" shapeId="0" xr:uid="{F8E91C12-010C-4B78-8DA0-5513E182275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3" authorId="0" shapeId="0" xr:uid="{F6198116-2845-4449-AE47-4656084F4DF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3" authorId="0" shapeId="0" xr:uid="{F8EA47D4-6284-407B-8FCE-34C83234AAA5}">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3" authorId="0" shapeId="0" xr:uid="{B150BB3B-3019-41A1-8129-F2BB76AF8D86}">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5CEA3621-0E6E-47B8-A5B2-970880042666}">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18" authorId="0" shapeId="0" xr:uid="{B65C07F7-F843-4430-8384-3B50D52BB5DA}">
      <text>
        <r>
          <rPr>
            <b/>
            <sz val="9"/>
            <color indexed="81"/>
            <rFont val="Tahoma"/>
            <family val="2"/>
          </rPr>
          <t>YULIED.PENARANDA:</t>
        </r>
        <r>
          <rPr>
            <sz val="9"/>
            <color indexed="81"/>
            <rFont val="Tahoma"/>
            <family val="2"/>
          </rPr>
          <t xml:space="preserve">
Vigencia a reportar</t>
        </r>
      </text>
    </comment>
    <comment ref="B418" authorId="0" shapeId="0" xr:uid="{D0AB9072-9A9D-4FAB-B7E9-FA6252C0717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8" authorId="0" shapeId="0" xr:uid="{7DA0D378-2D37-4CDC-BF6D-69E7B726B1B5}">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8" authorId="0" shapeId="0" xr:uid="{9DAF9554-A1FB-4630-9F17-C62BE052DB6D}">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8" authorId="0" shapeId="0" xr:uid="{D748FA13-60C8-4CC5-AF27-40C7E1DBF4FC}">
      <text>
        <r>
          <rPr>
            <b/>
            <sz val="9"/>
            <color indexed="81"/>
            <rFont val="Tahoma"/>
            <family val="2"/>
          </rPr>
          <t>YULIED.PENARANDA:</t>
        </r>
        <r>
          <rPr>
            <sz val="9"/>
            <color indexed="81"/>
            <rFont val="Tahoma"/>
            <family val="2"/>
          </rPr>
          <t xml:space="preserve">
Descripción concreta del avance, máximo de caracteres 200</t>
        </r>
      </text>
    </comment>
    <comment ref="A432" authorId="0" shapeId="0" xr:uid="{18D2D527-7283-49BC-984E-A917DF7875E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3" authorId="0" shapeId="0" xr:uid="{F465410A-EE2F-4E04-A20E-9108FE1747F1}">
      <text>
        <r>
          <rPr>
            <b/>
            <sz val="9"/>
            <color indexed="81"/>
            <rFont val="Tahoma"/>
            <family val="2"/>
          </rPr>
          <t>YULIED.PENARANDA:</t>
        </r>
        <r>
          <rPr>
            <sz val="9"/>
            <color indexed="81"/>
            <rFont val="Tahoma"/>
            <family val="2"/>
          </rPr>
          <t xml:space="preserve">
Vigencia a reportar</t>
        </r>
      </text>
    </comment>
    <comment ref="B433" authorId="0" shapeId="0" xr:uid="{D35DF2B2-EC70-4954-923F-1DC4300C821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3" authorId="0" shapeId="0" xr:uid="{CEAED660-64C7-4988-AC87-F297BDB39F5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3" authorId="0" shapeId="0" xr:uid="{C0B8B36A-845A-44B5-B07A-AEE0CC4A69D4}">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3" authorId="0" shapeId="0" xr:uid="{992FA2FD-AFD3-4DFF-B5C0-FC4347D0CBEF}">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<sst xmlns="http://schemas.openxmlformats.org/spreadsheetml/2006/main" count="1875" uniqueCount="489">
  <si>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</si>
  <si>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</si>
  <si>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</si>
  <si>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</si>
  <si>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</si>
  <si>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</si>
  <si>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</si>
  <si>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</si>
  <si>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</si>
  <si>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</si>
  <si>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</si>
  <si>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</si>
  <si>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</si>
  <si>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</si>
  <si>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</si>
  <si>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</si>
  <si>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</si>
  <si>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</si>
  <si>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</si>
  <si>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</si>
  <si>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</si>
  <si>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</si>
  <si>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</si>
  <si>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</si>
  <si>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</si>
  <si>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</si>
  <si>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</si>
  <si>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</si>
  <si>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</si>
  <si>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</si>
  <si>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</si>
  <si>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</si>
  <si>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</si>
  <si>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</si>
  <si>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</si>
  <si>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</si>
  <si>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</si>
  <si>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</si>
  <si>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</si>
  <si>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</si>
  <si>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</si>
  <si>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</si>
  <si>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</si>
  <si>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</si>
  <si>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</si>
  <si>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</si>
  <si>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</si>
  <si>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</si>
  <si>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</si>
  <si>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</si>
  <si>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</si>
  <si>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</si>
  <si>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</si>
  <si>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</si>
  <si>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</si>
  <si>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</si>
  <si>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</si>
  <si>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</si>
  <si>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</si>
  <si>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</si>
  <si>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</si>
  <si>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</si>
  <si>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</si>
  <si>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</si>
  <si>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</si>
  <si>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</si>
  <si>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</si>
  <si>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</si>
  <si>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</si>
  <si>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</si>
  <si>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</si>
  <si>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</si>
  <si>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</si>
  <si>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</si>
  <si>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</si>
  <si>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</si>
  <si>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</si>
  <si>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</si>
  <si>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</si>
  <si>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</si>
  <si>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</si>
  <si>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</si>
  <si>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</si>
  <si>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</si>
  <si>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</si>
  <si>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</si>
  <si>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</si>
  <si>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</si>
  <si>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</si>
  <si>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</si>
  <si>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</si>
  <si>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</si>
  <si>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</si>
  <si>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</si>
  <si>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</si>
  <si>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</si>
  <si>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</si>
  <si>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</si>
  <si>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</si>
  <si>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</si>
  <si>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</si>
  <si>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</si>
  <si>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</si>
  <si>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</si>
  <si>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</si>
  <si>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</si>
  <si>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</si>
  <si>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</si>
  <si>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</si>
  <si>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</si>
  <si>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</si>
  <si>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</si>
  <si>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</si>
  <si>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</si>
  <si>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</si>
  <si>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</si>
  <si>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</si>
  <si>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</si>
  <si>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</si>
  <si>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</si>
  <si>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</si>
  <si>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</si>
  <si>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</si>
  <si>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</si>
  <si>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</si>
  <si>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</si>
  <si>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</si>
  <si>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</si>
  <si>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</si>
  <si>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</si>
  <si>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</si>
  <si>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</si>
  <si>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</si>
  <si>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</si>
  <si>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</si>
  <si>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</si>
  <si>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</si>
  <si>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</si>
  <si>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</si>
  <si>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</si>
  <si>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</si>
  <si>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</si>
  <si>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</si>
  <si>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</si>
  <si>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</si>
  <si>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</si>
  <si>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</si>
  <si>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</si>
  <si>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</si>
  <si>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</si>
  <si>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</si>
  <si>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</si>
  <si>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</si>
  <si>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</si>
  <si>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</si>
  <si>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</si>
  <si>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</si>
  <si>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</si>
  <si>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</si>
  <si>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</si>
  <si>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</si>
  <si>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</si>
  <si>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</si>
  <si>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</si>
  <si>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</si>
  <si>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</si>
  <si>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</si>
  <si>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</si>
  <si>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</si>
  <si>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</si>
  <si>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</si>
  <si>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</si>
  <si>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</si>
  <si>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</si>
  <si>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</si>
  <si>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</si>
  <si>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</si>
  <si>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</si>
  <si>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</si>
  <si>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</si>
  <si>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</si>
  <si>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</si>
  <si>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</si>
  <si>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</si>
  <si>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</si>
  <si>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</si>
  <si>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</si>
  <si>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</si>
  <si>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</si>
  <si>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</si>
  <si>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</si>
  <si>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</si>
  <si>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</si>
  <si>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</si>
  <si>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</si>
  <si>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</si>
  <si>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</si>
  <si>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</si>
  <si>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</si>
  <si>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</si>
  <si>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</si>
  <si>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</si>
  <si>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</si>
  <si>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</si>
  <si>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</si>
  <si>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</si>
  <si>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</si>
  <si>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</si>
  <si>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</si>
  <si>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</si>
  <si>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</si>
  <si>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</si>
  <si>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</si>
  <si>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Porcentaje- Porcentaje: Cantidad</t>
  </si>
  <si>
    <t>5, PONDERACIÓN HORIZONTAL AÑO: 2021</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</si>
  <si>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</si>
  <si>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</si>
  <si>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</si>
  <si>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</si>
  <si>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</si>
  <si>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</si>
  <si>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</si>
  <si>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</si>
  <si>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</si>
  <si>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</si>
  <si>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</si>
  <si>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</si>
  <si>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</si>
  <si>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</si>
  <si>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</si>
  <si>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</si>
  <si>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</si>
  <si>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</si>
  <si>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</si>
  <si>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</si>
  <si>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</si>
  <si>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</si>
  <si>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</si>
  <si>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</si>
  <si>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</si>
  <si>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</si>
  <si>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</si>
  <si>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</si>
  <si>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</si>
  <si>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</si>
  <si>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</si>
  <si>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</si>
  <si>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</si>
  <si>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</si>
  <si>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</si>
  <si>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</si>
  <si>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</si>
  <si>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</si>
  <si>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</si>
  <si>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</si>
  <si>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</si>
  <si>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</si>
  <si>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</si>
  <si>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</si>
  <si>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</si>
  <si>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</si>
  <si>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</si>
  <si>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</si>
  <si>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</si>
  <si>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</si>
  <si>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</si>
  <si>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</si>
  <si>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</si>
  <si>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</si>
  <si>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</si>
  <si>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</si>
  <si>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</si>
  <si>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</si>
  <si>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</si>
  <si>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</si>
  <si>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</si>
  <si>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</si>
  <si>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</si>
  <si>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</si>
  <si>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</si>
  <si>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</si>
  <si>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</si>
  <si>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</si>
  <si>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</si>
  <si>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</si>
  <si>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</si>
  <si>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</si>
  <si>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</si>
  <si>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</si>
  <si>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</si>
  <si>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</si>
  <si>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</si>
  <si>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</si>
  <si>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</si>
  <si>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</si>
  <si>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</si>
  <si>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</si>
  <si>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</si>
  <si>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</si>
  <si>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</si>
  <si>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</si>
  <si>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</si>
  <si>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</si>
  <si>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</si>
  <si>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</si>
  <si>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</si>
  <si>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</si>
  <si>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</si>
  <si>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Incrementar 10 puntos los resultados de generación de valor y aporte a la mejora en la implementación del MIPG, desde la tercera línea de defensa.</t>
  </si>
  <si>
    <t>1. Ejercer el Rol de Evaluación y Seguimiento con auditorías Internas, Informes de Ley, Seguimientos a temas especiales, planes de mejoramiento por procesos y plan suscrito ante entes de control.</t>
  </si>
  <si>
    <t>X</t>
  </si>
  <si>
    <t>x</t>
  </si>
  <si>
    <t>2. Ejercer el Rol de Evaluación de la Gestión del Riesgo mediante la Evaluación del sistema de administración de riesgos de la Entidad.</t>
  </si>
  <si>
    <t>3. Ejercer el Rol Enfoque hacía la prevención, incluye todas las asesorías y acompañamientos a fomento de la cultura del control.</t>
  </si>
  <si>
    <t>4. Ejercer el Rol de Liderazgo estratégico con las reuniones de Comité Institucional de Coordinación de Control Interno –CICCI.</t>
  </si>
  <si>
    <t>5. Ejercer el Rol de Relación con Entes externos de Control dando apoyo en el marco de las auditorías de los mismos, así como en el seguimiento a las respuestas a entes externos de control.</t>
  </si>
  <si>
    <t>SUBSECRETARÍA GENERAL Y DE CONTROL DISCIPLINARIO</t>
  </si>
  <si>
    <t>PROYECTO 7699 – IMPLEMENTACIÓN DE ACCIONES PARA LA OBTENCIÓN DE MEJORES RESULTADOS DE GESTIÓN Y DESEMPEÑO INSTITUCIONAL, DE LA SECRETARÍA DISTRITAL DE AMBIENTE. BOGOTÁ</t>
  </si>
  <si>
    <t>SUMA</t>
  </si>
  <si>
    <t>No se presentaron retrasos en el seguimiento programado</t>
  </si>
  <si>
    <t>ENTIDAD - Actividades de fortalecimiento y evaluación de la efectividad del sistema administrativo con un enfoque basado en riesgos</t>
  </si>
  <si>
    <t>ENTIDAD</t>
  </si>
  <si>
    <t>Chapinero</t>
  </si>
  <si>
    <t>Chapinero Central</t>
  </si>
  <si>
    <t xml:space="preserve">Avenida Caracas N° 54 - 38   </t>
  </si>
  <si>
    <t>Distrito Capital</t>
  </si>
  <si>
    <t>No se cuenta con el Dato</t>
  </si>
  <si>
    <t>No se hace distinción para los grupos INETERSEXUAL</t>
  </si>
  <si>
    <t>No se hace distinción para los grupos ETERIO</t>
  </si>
  <si>
    <t>TODOS LOS GRUPOS</t>
  </si>
  <si>
    <t>NO IDENTIFICA GRUPOS ETNICOS</t>
  </si>
  <si>
    <t>136 Funcionarios y 1295 Contratistas para un total de 1395 personas en la entidad</t>
  </si>
  <si>
    <t>Lograr 600.000 atenciones a través de los diferentes canales habilitados por la Secretaría Distrital de Ambiente.</t>
  </si>
  <si>
    <t>6. Sostener la operación y funcionamiento de los puntos de atención al ciudadano, así como la atención a asesoría técnica en los diferentes trámites misionales de la Secretaría.</t>
  </si>
  <si>
    <t>7. Realizar la operación del canal virtual, así como el seguimiento a tiempo, claridad, calidez, coherencia y oportunidad, de respuestas a PQRSF y formular acciones de mejora.</t>
  </si>
  <si>
    <t>8.  Realizar la operación y seguimiento del canal telefónico</t>
  </si>
  <si>
    <t>9. Gestionar con las áreas de la Entidad los ajustes en la Guía de Trámites y Servicios, la actualización del Sistema Único de Trámites – SUIT,  y socialización de los trámites racionalizados.</t>
  </si>
  <si>
    <t xml:space="preserve">10. Desarrollar las acciones de la Política Publica Distrital de Servicio a la Ciudadanía y al Modelo de Servicio y al Modelo Integrado de Planeación y Gestión - MIPG.  </t>
  </si>
  <si>
    <t>11. Desarrollar el 100% de la gestión de correspondencia externa recibida y enviada en la SDA</t>
  </si>
  <si>
    <t>Facilidad de acceso a servicios Institucionales, por medio de la atención en los canales telefónico y canal virtual; a través del uso TICS.
Oferta a la ciudadanía de herramientas para comunicarse permanentemente, facilitando la interacción y garantizando la transparencia en el actuar de la SDA.
Identificación de oportunidades de mejora en el servicio prestado, a través del seguimiento a canales de atención.</t>
  </si>
  <si>
    <t>Lograr 600.000 atenciones a través de los diferentes canales habilitados por la SDA.</t>
  </si>
  <si>
    <t>ATENCIONES EN EL CANAL PRESENCIAL Y TELEFONICO - ZONA NORTE</t>
  </si>
  <si>
    <t xml:space="preserve">Usaquen
Suba
Chapinero
Teusaquillo
Barrios Unidos
Engativa
</t>
  </si>
  <si>
    <t xml:space="preserve">Zona Norte </t>
  </si>
  <si>
    <t>Politica de Atención al Ciudadano</t>
  </si>
  <si>
    <t>ATENCIONES EN EL CANAL PRESENCIAL Y TELEFONICO - ZONA CENTRO / ORIENTE</t>
  </si>
  <si>
    <t>Santa Fe
Candelaria 
Martires
Antonio Nariño
San Cristobal</t>
  </si>
  <si>
    <t>Zona Centro / Occidente</t>
  </si>
  <si>
    <t>ATENCIONES EN EL CANAL PRESENCIAL Y TELEFONICO - ZONA SUR / OCCIDENTE</t>
  </si>
  <si>
    <t>Fontibón
Puente Aranda
Kennedy
Bosa</t>
  </si>
  <si>
    <t>Zona Sur / Occidente</t>
  </si>
  <si>
    <t>ATENCIONES EN EL CANAL PRESENCIAL Y TELEFONICO - ZONA SUR</t>
  </si>
  <si>
    <t>Rafael Uribe Uribe
Tunjuelito
Ciudad Bolivar
Usme
Sumapaz</t>
  </si>
  <si>
    <t xml:space="preserve">Zona Sur </t>
  </si>
  <si>
    <t>ATENCIÓN EN LOCALIZACIÓN INDEFINIDA (PORQUE EL USUARIO NO LA IDENTIFICA O PORQUE LA ATENCIÓN ES POR CANAL VIRTUAL)</t>
  </si>
  <si>
    <t>DISTRITO</t>
  </si>
  <si>
    <t>No se hace distinción de genero</t>
  </si>
  <si>
    <t>Total Magnitud vigencia</t>
  </si>
  <si>
    <t>Total recursos Vigencia</t>
  </si>
  <si>
    <t>Total Magnitud reserv</t>
  </si>
  <si>
    <t>Total recursos reservas</t>
  </si>
  <si>
    <t>Ejecutar 149 actividades de participación, formulación y seguimiento a la implementación del MIPG, en la Entidad.</t>
  </si>
  <si>
    <t>12. Apoyar el direccionamiento estratégico de la SDA desde los aspectos operativos, técnicos, jurídicos y administrativos, de acuerdo con las competencias de la dependencia</t>
  </si>
  <si>
    <t>13. Revisión y actualización del Mapa y Plan de Manejo de Riesgos</t>
  </si>
  <si>
    <t>14. Implementar las políticas a cargo de la Subsecretaría General y de Control Disciplinario.</t>
  </si>
  <si>
    <t>15. Realizar seguimiento al cumplimiento de los planes de mejoramiento y plan de manejo de riesgos.</t>
  </si>
  <si>
    <t>16. Guiar la actualización de la documentación de los procesos y procedimientos de la SDA frente a la implementación del Modelo Integrado de Planeación y Gestión - MIPG en el aplicativo ISOLUCION.</t>
  </si>
  <si>
    <t>17. Revisión y actualización del Plan de Adecuación y Sostenibilidad del MIPG</t>
  </si>
  <si>
    <t>18. Seguimiento al cumplimiento de las actividades establecidas del Plan de Adecuación y Sostenibilidad del MIPG</t>
  </si>
  <si>
    <t>No Aplica</t>
  </si>
  <si>
    <t>ENTIDAD -  Apoyo en la implementación del Modelo Integrado de Planeación y Gestión - MIPG.</t>
  </si>
  <si>
    <t>Mejorar en cinco (5) puntos los resultados de implementación del MIPG en el JBB y SDA.</t>
  </si>
  <si>
    <t>PUNTOS</t>
  </si>
  <si>
    <t xml:space="preserve">Realizar el fortalecimiento institucional de la estructura orgánica y funcional de la SDA, IDIGER, JBB, E IDPYBA. </t>
  </si>
  <si>
    <t>PORCENTAJE</t>
  </si>
  <si>
    <t>Fortalecimiento de la cultura del riesgo al interior de la entidad. 
Atención oportuna a la ciudadanía y acceso a los tramites de la misma. 
Mejoramiento continuo en los procesos internos de la entidad en pro de la eficiencia en los servicios.
Generación de Valor de lo Público al Interior de la entidad y con la Ciudadanía.</t>
  </si>
  <si>
    <t>Ejecutar 96 actividades en materia disciplinaria y de cumplimiento y seguimiento a requisitos y/o actividades en el marco de las Leyes 1712 de 2014 y 1474 de 2011.</t>
  </si>
  <si>
    <t>19. Revisar el estado de la publicación mínima obligatoria y designación de encargados.</t>
  </si>
  <si>
    <t>20. Desarrollar las actividades de difusión y apropiación de la Ley de Transparencia, Anticorrupción, y en materia disciplinaria en la SDA.</t>
  </si>
  <si>
    <t>21. Participar en la formulación y seguimiento a la ejecución de todas las actividades incluidas en el Plan Anticorrupción y de Atención al Ciudadano – PAAC, de la Entidad.</t>
  </si>
  <si>
    <t>22. Ejercer la función disciplinaria en primera instancia, de conformidad con el ordenamiento jurídico, llevando a cabo actividades para el fortalecimiento de la acción preventiva.</t>
  </si>
  <si>
    <t>23. Apoyar a la SDA en sus relaciones y respuesta oportuna al Congreso de la República, los Organismos de Control, el Concejo de Bogotá y la Administración Distrital.</t>
  </si>
  <si>
    <t>Gobierno Abierto y Transparente</t>
  </si>
  <si>
    <t>ENTIDAD -  Desarrollo de actividades  relacionadas con transparecia, anticorrupcion y Disciplinarios.</t>
  </si>
  <si>
    <t>Radicado 2021IE106063 del 31 de mayo de 2021</t>
  </si>
  <si>
    <t>05 - Construir Bogotá Región con gobierno abierto, transparente y ciudadanía consciente.</t>
  </si>
  <si>
    <t xml:space="preserve">56- Gestión pública efectiva </t>
  </si>
  <si>
    <t>Mejorar la efectividad y el Sistema de Control Interno de la Entidad y así asegurar el cumplimiento de los objetivos y metas de la organización, mediante la generación de  valor público a través de la ejecución diferentes roles.</t>
  </si>
  <si>
    <t xml:space="preserve"> En el actuar de los servidores de la entidad contar con control de la honestidad, transparencia y no corrupción a través de la atención con calidad y eficacia al derecho de petición a los entes de Control Político, así como en el ejercicio oportuno de la función disciplinaria y el fortalecimiento de los valores de integridad al interior de la entidad.</t>
  </si>
  <si>
    <t>Municipios - 11001 - BOGOTA D.C. [BOGOTA] - Propios</t>
  </si>
  <si>
    <t>Aumentar la implementación de las políticas del Modelo Integrado de Planeación y Gestión - MIPG, en la Entidad</t>
  </si>
  <si>
    <t xml:space="preserve"> Servicio de asistencia técnica en la implementación del Modelo Integrado de Planeación y Gestión …</t>
  </si>
  <si>
    <t>Entidades con el Modelo Integrado de Planeación y de Gestión Implementado</t>
  </si>
  <si>
    <t>Avance del índice de madurez en la implementación y sostenimiento del Modelo Integrado de Planeación y Gestión</t>
  </si>
  <si>
    <t>Porcentaje - Porcentaje: Cantidad</t>
  </si>
  <si>
    <t>Desarrollar estrategias de fortalecimiento en las relaciones con actores externos e internos, para generar valor de lo público.</t>
  </si>
  <si>
    <t xml:space="preserve">Servicio de apoyo para el fortalecimiento de la gestión de las entidades públicas .. </t>
  </si>
  <si>
    <t>Instituciones públicas asistidas técnicamente</t>
  </si>
  <si>
    <t>FURAG para el 2019 fue de 86.1, mientras que para el 2018 fue de 71.3 lo que corresponde a un incremento de 14.8 puntos
Indicadores de Producto Secundarios</t>
  </si>
  <si>
    <t>Se ejecuto 0.59 punto corresponde a un cumplimiento del 93,65% del plan de adecuación y sostenibilidad de MIPG en la vigencia de acuerdo a seguimiento de la OCI</t>
  </si>
  <si>
    <t>Servicio de asistencia técnica en la
implementación del Modelo Integrado de
Planeación y Gestión</t>
  </si>
  <si>
    <t>Inversión - Adquisición de Bienes y Servicios: Incrementar 10 puntos los resultados de generación de valor y aporte a la mejora en la implementación del MIPG, desde la tercera línea de defensa.</t>
  </si>
  <si>
    <t>Inversión - Adquisición de Bienes y Servicios: Lograr 600.000 atenciones a través de los diferentes canales de atención habilitados por la SDA.</t>
  </si>
  <si>
    <t>Inversión - Adquisición de Bienes y Servicios: Ejecutar 149 actividades de participación, formulación y seguimiento e implementación del MIPG, en la Entidad.</t>
  </si>
  <si>
    <t>Servicio de apoyo para el fortalecimiento de
la gestión de las entidades públicas</t>
  </si>
  <si>
    <t>Inversión - Adquisición de Bienes y Servicios: Ejecutar 96 actividades en materia disciplinaria y de cumplimiento y seguimiento a requisitos y/o actividades en el marco de las Leyes 1712 de 2014 y 1474 de 2011.</t>
  </si>
  <si>
    <t xml:space="preserve">A Diciembre del 2020 se ejecutó el 100% del Plan Anual de Auditorías lo que equivale a un cumplimiento de 2.8 puntos de los 3 puntos programados para incrementar los resultados de generación de valor y aporte a la mejora en la implementación del MIPG, desde la tercera línea de defensa. </t>
  </si>
  <si>
    <t xml:space="preserve">A Diciembre se garantizó 54.006 atenciones, 10.072 mediante el canal telefónico y 39.494 en el virtual y 4.440 en el canal presencial. </t>
  </si>
  <si>
    <t>A diciembre se completó 27 Actividades: (4) Entregar lineamientos, (5) Actividades de políticas a cargo, (5) Seguimiento de los planes de mejoramiento y plan de manejo de riesgos, (8) Guiar la actualización de la documentación y (5) Realizar soporte técnico y jurídico a la alta dirección.</t>
  </si>
  <si>
    <t>A Diciembre 11 actividades: (1) 5 flash, (0.8) Actividades Prevención, (1) 76 actuaciones Disciplinarias; (1) 273 DP; (1) 58 proposiciones; (1) 95 Conceptos; (1) 6 Comité; (0.83) fortalecimiento integridad, (1) semana integridad, (1,37) Actualización transparencia; y (1) diligenciamiento ITA</t>
  </si>
  <si>
    <t>III ACTIVIDADES SUIFT (PRESUPUESTO) VIGENCIA 2022</t>
  </si>
  <si>
    <t>PRESUPUESTO VIGENCIA SUIFP 2022</t>
  </si>
  <si>
    <t>PRESUPUESTO
OBLIGADO (GIRADO) 2022</t>
  </si>
  <si>
    <t>Reuniones de seguimiento realizadas</t>
  </si>
  <si>
    <t>Número: Cantidad</t>
  </si>
  <si>
    <t>Reunion de autoevaluacion del proceso mensual</t>
  </si>
  <si>
    <t>Visitas de evaluacion y seguimiento realizadas</t>
  </si>
  <si>
    <t>No se requirió visita, dado que los puntos se encontrabas cerrados por motivo de la pandemia</t>
  </si>
  <si>
    <t>Folios de expedientes jurídicos y disciplinarios digitalizados</t>
  </si>
  <si>
    <t>Porcentaje de encuestas con calificación satisfactoria</t>
  </si>
  <si>
    <t>Durante este perido solo se realiaron encuenstas mediante el canal telefonico y virtual, debido a la contingencia por la pandemia, la cual afecto el canal presencial</t>
  </si>
  <si>
    <t>Atencion de Peticiones, Quejas, Reclamos, Sugerencias y Consultas recibidas y atendidas-</t>
  </si>
  <si>
    <t>1466 PRSFS atendidas</t>
  </si>
  <si>
    <t>Número de auditorias realizadas</t>
  </si>
  <si>
    <t>Mediante memorado No. 2020IE115335 de 13 de julio de 2020 se remitio Informe Definitivo de Auditoria Interna al proceso Sistema Integrado de Gestión.</t>
  </si>
  <si>
    <t>Informes de seguimiento realizados</t>
  </si>
  <si>
    <t>seguimiento plan de mejoramiento suscrito ante contraloría 2020IE126546 y autoevaluación del Estatuto de Auditoría y Código de Ética del Auditor Interno 2020IE110628</t>
  </si>
  <si>
    <t>1294 PQRSF atendidas</t>
  </si>
  <si>
    <t>Seguimiento plan de mejoramiento por procesos 2020IE144896</t>
  </si>
  <si>
    <t>durante este perido solo se realiaron encuenstas mediante el canal telefonico, virtual, y presencial, ya que este mes se reabrieron varios puntos de atencion presencial</t>
  </si>
  <si>
    <t>1735 PQRSF atendidas</t>
  </si>
  <si>
    <t>Se comunica el informes definitivos auditoria Proceso Gestión Administrativa radicado N° 2020IE162126 y radicado N° 2020IE155479 auditoría al proceso de Metrología, monitoreo y modelación</t>
  </si>
  <si>
    <t>Informe consolidado de Indicadores por proceso y metas plan de desarrollo 2020IE168592 y</t>
  </si>
  <si>
    <t>6 visitas de seguimiento a los diferentes puntos reabiertos depues de la pandemia</t>
  </si>
  <si>
    <t>7 visitas de seguimiento a los diferentes puntos reabiertos despues de la pandemia</t>
  </si>
  <si>
    <t>1582 PQRSF atendidas</t>
  </si>
  <si>
    <t xml:space="preserve"> 2020IE206507  Gestión de Talento Humano y Sistema de Seguridad y Salud en el Trabajo, 2020IE212341 Servicio a la ciudadanía, Gestión contractual 2020IE210331 y 2020IE195918 NTC ISO 14001:2015 </t>
  </si>
  <si>
    <t xml:space="preserve">Evaluación de la aprehensión al Código de Integridad 2020IE204949 </t>
  </si>
  <si>
    <t>https://app.powerbi.com/view?r=eyJrIjoiZGE2MzQ1YTQtYWI3ZC00YTdiLWJkY2ItNzI2YmU3YzQ1ZTk5IiwidCI6IjU1MDNhYWMyLTdhMTUtNDZhZi1iNTIwLTJhNjc1YWQxZGYxNiIsImMiOjR9&amp;pageName=ReportSection396d1cd03a850a004c59</t>
  </si>
  <si>
    <t>Porcentaje de avance en el fortalecimiento de la estructura orgánica y funcional de las entidades de sector ambiente</t>
  </si>
  <si>
    <t xml:space="preserve">Base de datos de control de respuestas a Derechos de Petición de Concejales, Congresistas, Alcaldías Locales, solicitudes de proposiciones,  y solicitudes de comentarios a Proyectos de Acuerdos y de Ley.
Aporte Formulación PAAC - 2021IE09345, Actas de toma en físico de los expedientes disciplinarios.
Seguimiento segunda line a de defensa PAAC - 2021IE69968
Correos a toda dla entidad con Flash Disciplinarios y Transparencia </t>
  </si>
  <si>
    <t>Índice de desempeño institucional FURAG</t>
  </si>
  <si>
    <t>Se realizo la autoevaluacion de la primera linea de defensa del mes de agosto (mes vencido)</t>
  </si>
  <si>
    <t>Se realizo una reunion virtual de seguimiento a los diferentes puntos de atencion (8 puntos)</t>
  </si>
  <si>
    <t>Del total de encuetas realizadas en los canales de atencion (presencial telefonico y virtual (3145), se obtuvo un porcentaje de satisfaccion del 93.6%</t>
  </si>
  <si>
    <t>Se realizo el seguimiento al 100% de las peticiones ingresadas (1945)</t>
  </si>
  <si>
    <t xml:space="preserve">Auditoría a los procesoso de Proceso de Evaluación Control y Seguimiento y Direccionamiento estrategico </t>
  </si>
  <si>
    <t>1. Matriz de gestión de los puntos de atención - Gestión consolidada
2. Informes de seguimiento a la gestión.
3. Informes de percepción y satisfacción ciudadana mes de agosto.
4. Guía de Trámites y Servicios – GTYS
5. Actas de entrenamientos a servidores
6. Actas de Ferias de Servicio</t>
  </si>
  <si>
    <t>Para la vigencia 2021 se dio cumplimiento a esta actividad en el mes de octubre. Por lo que en noviembre no se encontraban actividades programadas para esta actividad.
De acuerdo con la siguiente gestión adelantada de enero a octubre cuando se realizó el primero, segundo y tercer reporte del plan de manejo de riesgos y el seguimiento como segunda línea de defensa a los riesgos en el aplicativo Isolución, se enviaron requerimientos para el cumplimiento de las acciones de riesgos. se comunicó a los procesos las fechas establecidas para el reporte de plan de mejoramiento y plan de manejo de riesgos y los requerimientos necesarios para el cumplimiento de acciones acordadas, se realizó el monitoreo como segunda línea de defensa en el aplicativo Isolución, Modulo Riesgos DAFP a las acciones y controles de los planes de manejo de riesgos de todos los procesos. Además, se realizó el informe con el resultado del monitoreo y las recomendaciones para los procesos. En julio se realizó el informe de segunda línea de defensa con el monitoreo a los planes de mejoramiento y planes de manejo de riesgos por proceso, se enviaron los requerimientos, observaciones y recomendaciones a los procesos para el cumplimiento de las acciones que tiene formuladas en los distintos planes. Además, se envió el informe de estado de planes de mejoramiento y plan de manejo de riesgos a la Oficina de control interno. Se da respuesta a la solicitud de la veeduría, De igual modo, se envió la citación a comité de control interno para la presentación de riesgos y hacer seguimiento a los compromisos.
En la consignación del plan de mejoramiento por procesos cumplimiento del 50% Servicio a la Ciudadanía, 0% Gestión Ambiental y Desarrollo Rural, 21% Evaluación, Control y Seguimiento, 71% Metrología, Monitoreo y Modelación, 0% Planeación Ambiental, 85% Gestión Administrativa, 0% Gestión Documental, 0% Gestión del Talento Humano y 0% Gestión Tecnológica.</t>
  </si>
  <si>
    <t>1. EVALUACION Y SEGUIMIENTO: La Oficina de Control Interno, a través de la aplicación del rol de Evaluación y seguimiento, de acuerdo con la Guía de Auditoría del Departamento Administrativo de la Función Pública, para el mes de diciembre no tenia programada ninguna actividad por cuanto el cumplimiento se alcanzo en un 100% en el mes de noviembre con el desarrollo de  5 ejercicios de auditorías internas, 13 informes de ley, 5 informes de seguimientos especiales y 3 informes de seguimiento, logrando el mejoramiento de cada uno de los procesos, la detección de situaciones de oportunidad de mejora de los procesos y la evaluación de la efectividad de las acciones implementadas.</t>
  </si>
  <si>
    <t xml:space="preserve">2. EVALUACION DE GESTON DEL RIESGO: La Oficina de Control Interno, como tercera línea de defensa priorizó, elaboró y ejecutó el Plan Anual de Auditoría, el cual contiene las actividades necesarias para evaluar la efectividad del sistema con un enfoque basado en riesgos, a través de la aplicación del rol de Evaluación de la Gestión del Riesgo, de acuerdo con la Guía de Auditoría del Departamento Administrativo de la Función Pública se han realizado las siguientes actividades: Durante el mes de diciembre no se realizó informe de evaluación de riesgos , el cual fue ejecutado según la programación del Plan Anual de Auditoria en donde se dio cumplimiento durante los meses de enero y septiembre de 2021 en un 100% logrando determinar los avances sobre las acciones del plan anticorrupción y alertar retrasos que conjuntamente aportan en mejores desempeños al culminar la vigencia, logrando la evaluación de aspectos, tanto internos como externos, que pueden llegar a representar amenazas para la consecución de los objetivos organizacionales, con miras a establecer acciones efectivas, representadas en actividades de control.
</t>
  </si>
  <si>
    <t>3.	ENFOQUE HACIA LA PREVENCIÓN: La Oficina de Control Interno, como tercera línea de defensa a través de la aplicación del rol con Enfoque hacía la prevención, de acuerdo con la Guía de Auditoría del Departamento Administrativo de la Función Pública, verifica que los controles asociados a todas las actividades de la entidad estén definidos adecuadamente, sean apropiados y se mejoren de manera permanente, para el mes de diciembre no tenia programada ninguna actividad por cuanto el cumplimiento se alcanzo en un 100% en el mes de noviembre con el desarrollo de 19 actividades de fomento de la cultura del control, con el fin de ayudar a  cada uno de los servidores públicos para actuar bajo el principio del autocontrol entendido como la capacidad que deben desarrollar los servidores públicos, para evaluar y controlar su trabajo, detectar desviaciones y efectuar correctivos de manera oportuna para el adecuado cumplimiento de los resultados que se esperan en el ejercicio de su función.</t>
  </si>
  <si>
    <t>4.	LIDERAZGO ESTRATEGICO: La Oficina de Control Interno, como tercera línea de defensa a través de la aplicación del rol Liderazgo estratégico, de acuerdo con la Guía de Auditoría del Departamento Administrativo de la Función Pública adelanto las siguientes actividades durante el mes diciembre: coordinación de la sesión No. 9 del Comité de Coordinación de Control Interno, sumado a la ejecucion de los mese sde enero a noviembre con la coordinacion de 8 Comités Institucional de Coordinación de Control Interno –CICCI, en las que la Oficina de Control Interno presento los avances en el cumplimiento del Plan Anual de Auditoría y las recomendaciones para el fortalecimiento del Sistema de control interno con el fin de adoptar las decisiones que le permitan a la entidad mejorar y asegurar el cumplimiento de los objetivos y metas.</t>
  </si>
  <si>
    <t>5.	RELACION ENTES EXTERNOS DE CONTROL: La Oficina de Control Interno, como tercera línea de defensa a través de la aplicación del rol de Relación con Entes externos de Control, durante el mes de diciembre se realizó las siguientes actividades:  Se tramitaron y consolidaron 2 requerimientos a entes externos de control sumado a la gestión realizada entre los meses de enero a octubre de 2021 mediante el trámite y consolidación de 127 requerimientos de entidades de control tales como contraloría Distrital, Contraloría General, Veeduría Distrital, Concejo de Bogotá, Procuraduría General de la Nación. Logrando servir como puente entre los entes externos de control y la entidad, además de facilitar el flujo de información con dichos organismos y la comunicación, verificando que la información suministrada por los responsables, de acuerdo con las políticas de operación de la entidad, sean entregadas bajo criterios de Oportunidad, Integralidad y Pertinencia.</t>
  </si>
  <si>
    <t>Durante el mes de diciembre de 2021, se garantizó el servicio mediante el canal presencial contando con 10 puntos de atención habilitados  mediante  con 1.113 atenciones, distribuidos del siguiente modo: en la sede principal se lograron 900 atenciones,  en el super CADE-CAD se realizaron 56 atenciones, en super CADE Suba 28 atenciones,  7 en CADE Engativá,  20 en CADE Toberín, 23 en super CADE Bosa, 6 en super CADE Américas, CADE Fontibón 17, 7 en Cade Manitas, y 29 en cade calle 13  en las cuales se ofrecieron 208 asesoría técnica en los trámites y servicios ofrecidos por la SDA, 54 liquidaciones, así mismo 1.112 radicaciones de documentos o solicitudes.  Adicionalemtne se realizaron 20 atenciones en las ferias de servicio asistidas en este periodo. 
Lo anterior continuando con la gestión de lo corrido de la vigencia 2021 con corte 30 de noviembre con 13.935 atenciones presenciales (686 SUPERCADE CAD-30, 249 en el SUPERCADE Suba, 262 en el SUPERCADE Bosa, 87 en el SUPERCADE Américas, 362 en el Cade Toberín, 97 en el Cade Fontibón, 108 en el Cade Engativá, 25 en Cade Manitas , Calle 13 con 95 atenciones y 11.471 en la sede principal)y en ferias 484. Así como: 2545 asesoría técnica en los tramites y servicios ofrecidos por la SDA, 1687 liquidaciones y 15.540 radicaciones de documentos o solicitudes; es de aclarar que un ciudadano atendido puede utilizar más de un servicio del canal de atención. Logrando un acumulado de 15.048 en la vigencia mediante el canal presencial.</t>
  </si>
  <si>
    <t>Durante el mes de diciembre de 2021 se realizaron 6.508 atenciones en el canal virtual, se recibieron 3.405 solicitudes mediante el correo electrónico atencionalciudadano@ambientebogota.gov.co, 11 solicitudes al correo del defensor del ciudadano, 441 SDQS y 2651 tramites en el webfile. 
Así mismo, se llevó a cabo seguimiento a 1275 peticiones; adicionalmente,  la clasificación en las siguientes tipologías: Derechos de petición de interés general o particular, quejas, reclamos, solicitudes de información, consultas y felicitaciones, asignándolas a los diferentes procesos de la Entidad, para su respectiva gestión y respuesta.
Se realizaron alarmas semanales, las cuales fueron enviados a los líderes y enlaces de PQRF, con el propósito de minimizar las respuestas fuera de término expedidas por la Entidad. De acuerdo a lo anterior, se realizo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25% recibió respuesta dentro de los términos de ley y   el 75% restante  se encuentra en termino para dar respuesta en los meses de noviembre y diciembre de 2021;  cabe resaltar que el 83% de las peticiones registradas corresponden a los proceso misionales de la Entidad. 
Lo anterior, sumado a la gestión de lo corrido de la vigencia 2021 a corte 30 de noviembre  con 83.256 atenciones del canal virtual y 18.259 PQRS recibidas, logrando un acumulado de 89.764 atenciones en el canal virtual y 19.534 PQRS ingresadas a la entidad.</t>
  </si>
  <si>
    <t>Durante el mes de diciembre de 2021 se garantizó el servicio mediante el canal telefónico por medio de las 8 líneas de atención telefónicas implementadas durante la emergencia sanitaria producto de la pandemia mundial por el COVID19 y adicionalmente con las líneas de atención de telefonía fija con 1.436 atenciones las cuales ofrecieron 1.285 asesoría en los tramites, 102 liquidaciones y servicios ofrecidos por la SDA y así mismo 39 radicaciones de solicitudes.
Lo anterior sumando a la gestión de lo corrido a la vigencia 2021 con corte 30 de noviembre con 24.195  atenciones, las cuales ofrecieron 22.672 asesoría en los trámites, 1027 liquidaciones de servicios ofrecidos por la SDA, 650 radicaciones de solicitudes.
Logrando así un acumulado de 25.631 atenciones telefónicas.</t>
  </si>
  <si>
    <t>Durante el mes de diciembre de 2021, se realizó el seguimiento de las listas de chequeo, formularios y certificados de confiabilidad. Así mismo, se realizó la actualización de 52 tramites con el fin de estar actualizados y alienados con el Sistema único de información de Trámites – SUIT, actividades que se adelantaron durante lo corrido de la vigencia 2021.</t>
  </si>
  <si>
    <t>Durante el mes de diciembre de 2021, se dio cumplimiento a la política Pública Distrital de Servicio a la Ciudadanía mediante los indicadores de gestión, la aplicación de 1.468 encuestas en los canales de atención habilitados, así: 969 encuestas en el canal telefónico obteniendo un nivel de satisfacción del 100% y 45 encuestas en el canal virtual con un 80% de satisfacción, y  454 encuestas mediante el canal presencial obteniendo un 99,6%, obteniendo un promedio de 93%, adicional a esto,  la realización de la autoevaluación mensual mes vencido, la aplicación de indicadores de gestión del proceso entre los cuales están nivel de satisfacción, nivel de gestión en los canales presencial y telefónico. Por otra parte, se logró continuar con los diez (10) los puntos de atención presencial abiertos a la ciudadanía garantizando el acceso a los servicios de la entidad mediante todos los canales de atención habilitados.  Adicional a esto, se realizaron 4 capacitaciones en temas de transparencia,  silvicultura, Politica Distrital de Servicio a la Ciudadania y paz y salvo.   
Lo anterior sumado a la gestión de lo corrido de la  vigencia 2021 con corte a 30 de noviembre, la aplicación de 28.276 encuestas en los canales de atención habilitados, obteniendo un promedio de 95% de satisfacción en la atención. Y entrenamiento relacionado con el tema de paz y salvo, hidrocarburos, silvicultura, cites no cites, de salvoconducto, comunicación asertiva, comunicación verbal y no verbal (lenguaje claro), PQRS, fauna, licenciamiento ambiental, cualificacion conceptos de servicio, trámites fauna, terceros y resolucion de conflictos, aguas superficiales, atencion a personas en condicion de discapacidad, lengua de señas, corresponencia, PEV, proceso sancionatorio, digiturno, participacion y educacion ambiental, digiturno, participacion y educacion ambiental.
Para un acumulado de 29.744 encuestas con un promedio de 95%</t>
  </si>
  <si>
    <t>Durante el mes de diciembre de 2021 se gestionó la entrega de 1091 entregas fisicas de correspondencia por medio del contrato con el proveedor Servicios Postales Nacionales. Continuando con la gestión de lo corrido de  la vigencia 2021  con corte 30 de noviembre con 33.087 documentos, logrando así una entrega de documentos acumulada de 34.178.</t>
  </si>
  <si>
    <t xml:space="preserve">Durante la vigencia 2021  se atendieron 21.396 ciudadanos desagregadas del siguiente modo: 8.432- Personas Juridicas,  12.964 Personas naturales (5.204 Hombres y 7.760 mujeres). </t>
  </si>
  <si>
    <t xml:space="preserve">Durante la vigencia 2021,  se atendieron 5.743 ciudadanos desagregadas del siguiente modo: 2.470- Personas Juridicas,  3.273 Personas naturales (1.239 Hombres y 2.034 mujeres). </t>
  </si>
  <si>
    <t xml:space="preserve">Durante la vigencia 2021, se atendieron 3.612  ciudadanos desagregadas del siguiente modo: 1.534- Personas Juridicas,  2.078 Personas naturales (884 Hombres y 1194 mujeres). </t>
  </si>
  <si>
    <t xml:space="preserve">793  Respondieron no saben no responden a Localidad en  la vigencia 2021 con corte  y .
89.764 Atendidos por canal Virtual  en la vigencia 2021 </t>
  </si>
  <si>
    <t xml:space="preserve">Durante la vigencia 2021, se atendieron 9.135 ciudadanos desagregadas del siguiente modo: 4.776- Personas Juridicas,  4.359 Personas naturales (1.912 Hombres y 2.447 mujeres). </t>
  </si>
  <si>
    <t>Durante el mes de diciembre se realizaron las mesas de trabajo para la actualización de los mapas de riesgos con los procesos, se recibieron las matrices aprobadas por los lideres y se realizó la consolidación del mapa institucional de riesgos de gestión y corrupción.
Por su parte el avance de enero a noviembre corresponde a las citaciones para la actualización de los mapas de riesgos y se llevaron a cabo mesas de trabajo con los procesos control y mejora, Sistema Integrado de Gestión, Servicio a la ciudadanía, Planeación Ambiental, Participación y Educación Ambiental y Gestión del Talento Humano. Así como los riesgos de corrupción fueron revisados y actualizados al final de la vigencia 2020, aprobados en el Comité Institucional de Coordinación de Control Interno  CICCI y publicados como parte del Plan anticorrupción y de Servicio a la ciudadanía y publicado en los términos de ley y se realizó la actualización, consolidación, aprobación y cargue, en el aplicativo Isolución del mapa de riesgos de la SDA, el cual incluye los riesgos de gestión, corrupción y tecnológicos, teniendo en cuenta las observaciones de la Oficina de Control Interno, se realizan primer, segundo  y tercer seguimiento cuatrimestral de la vigencia en el mes de mayo, septiembre y diciembre en cumplimiento a la política de riesgos de la entidad y como aporte al plan anticorrupción y atención al ciudadano.</t>
  </si>
  <si>
    <t>Durante el mes de diciembre se apoyó la actualización de 30 documentos correspondientes a 2 caracterizaciones, 5 procedimientos, 15 formatos, 3 instructivos, 5 modelos, así mismo se guio la actualización de las guías y metodologías requeridas por los procesos, se gestionaron las solicitudes de actualización documental y se realizó el seguimiento y la consolidación de las socializaciones.
Lo anterior sumado a la gestión de enero, febrero, marzo, abril, mayo, junio, julio, agosto, septiembre, octubre, noviembre y diciembre donde se apoyó la actualización consolidada de 340 documentos actualizados, correspondientes a 33 instructivos 160 formatos 60 modelos, 63 procedimientos, 18 caracterizaciones, 3 protocolos, 3 manual Esto aporta a la mejora continua del sistema integrado de gestión y MIPG</t>
  </si>
  <si>
    <t>Durante el mes de diciembre la SG realizó el monitoreo al cumplimiento de las acciones definidas en el Plan de adecuación y sostenibilidad MIPG y se generaron las recomendaciones a las acciones con porcentaje sin cumplir  para formularlas en el plan de la siguiente vigencia.
Lo anterior sumado a la gestión hasta noviembre cuando se realizó el seguimiento al cumplimiento de las acciones formuladas en el Plan de Adecuación y Sostenibilidad- PAyS 2020 de todas las políticas del Modelo Integrado de Planeación y Gestión-MIPG, se dio cierre a las acciones finalizadas y se hacen las recomendaciones para la formulación del 2022 y se realizó el diligenciamiento del Formulario Único de Reporte al Avance de la Gestión-FURAG de la SDA frente a la implementación del Modelo Integrado de Planeación y Gestión-MIPG en lo relacionado con las 18 políticas, dando respuesta a cada una de las preguntas y remitiendo los soportes y evidencias que dan razón de la gestión de la entidad frente al MIPG en la entidad. Se realizó monitoreo trimestral al cumplimiento de las acciones definidas en el Plan de adecuación y sostenibilidad MIPG y el informe del estado de avance del plan para presentar en comité y como preparación para la auditoría de la OCI.</t>
  </si>
  <si>
    <t xml:space="preserve">Durante el mes de diciembre se realizó el reporte al avance al cumplimento de las acciones formuladas para el fortalecimiento de las políticas a cargo: Fortalecimiento Organizacional y Simplificación de Procesos y Gestión del conocimiento y la innovación, además de las acciones en las que tiene responsabilidad la SGCD en las políticas de Planeación Institucional, Transparencia y acceso a la Información y Control Interno. Se dio cierre a las acciones finalizadas y se dejan algunas formuladas para la siguiente vigencia
Por su parte el avance de enero a noviembre con los reportes de avance a las acciones formuladas para el fortalecimiento de las políticas a cargo, además de las acciones en las que tiene responsabilidad la Subsecretaría General. Así mismo, como líderes del proceso de Direccionamiento estratégico se participó en la primera sesión de la Comisión Intersectorial de Gestión y Desempeño adelantada el 17 de febrero, en la cual se presentó los avances en la implementación distrital del componente ambiental, y se asumieron compromisos respecto de Sesiones de Trabajo con el Ministerio de Ambiente y el DAFP para elevar el componente de gestión ambiental a política de gestión y desempeño. Y se llevó a cabo el Diligenciamiento del cuestionario "Análisis y cierre de brechas" para la identificación del nivel de implementación. Se llevó a cabo la formulación de acciones para el Plan de Adecuación y Sostenibilidad-PAyS. se realizó el reporte de avance al cumplimiento de las acciones formuladas.
Se revisaron los resultados del de la medición del índice y desempeño institucional, a través del FURAG para las políticas a cargo de la Subsecretaría General y de Control Disciplinario.
•Fortalecimiento Organizacional y Simplificación de Procesos: se obtuvo un resultado de 89,6 punto presentándose un incremento de 19 puntos. 
•Gestión del conocimiento y la innovación: se obtuvo un resultado de 88,2 punto presentándose un incremento de 13,4 puntos.
</t>
  </si>
  <si>
    <t>Para diciembre. Se culmina el 2021 con compromisos en el proyecto del 97,25%, con el 100% de adiciones proyectadas, se firmaron dos contratos de prestación de servicios, se adelantaron dos mínimas para Chatbot y Señalización de sala de atención al ciudadano, así como compra por acuerdo marco de equipos para los puntos de atención, se reporta cumplimiento de metas a corte 31 de octubre en primera línea de defensa.
En los aspectos técnicos: 
Revitalización en torno a cable san Cristóbal: Mesa de trabajo para revisar trazado y proyectos relacionados o de influencia en el trazado.
Metro de Bogotá: Explotación comercial cerramiento obras PLMB y consulta presentada frente a la localización de más de una planta de concreto en el mismo predio.
En Comité de infraestructura: se revisaron Proyectos Valorización, Junta de Infraestructura obras no viales y APP y Corredor Verde Carrera Séptima: CV7 Materiales y Diseño de Paisaje Urbano.
Seguimiento trámites de obras IDU y trámites hábitat cada 8 días y Socialización por parte de la EAAB del proyecto de traslado de redes en el humedal Juan Amarillo
Constructora Amarillo solicitó espacio para los proyectos CHALLENGER Y GILPA y Siembra Camacol, se organizó espacio interinstitucional para coordinar acciones de siembra SDA -CAMACOL para el mes de diciembre.
Sumado a los seguimientos administrativos y técnicos adelantados entre enero y noviembre, para el proyecto 7699 avance en trámites silviculturales, manejo de RCD, ocupación de cauce entre otros temas para los proyectos de ciudad, Metro primero línea, Transmilenio, Obras IDU, Regio TRAM, Corredor Séptima, Nakopa, empresa de Acueducto, secretaría de Hábitat, ENEL-codensa, JBB, Camacol, entre otros.</t>
  </si>
  <si>
    <t>Durante el mes de Diciembre se realizó reunión el 16 con la DPISIA y la OAC para efectos de revisar el proyecto de resolución por el cual se actualiza el actual esquema de publicación  a la Resolución 03149 DE 2019. Se respondió requerimiento radicado 2021ER272188 solicitud de información plan estratégico procuraduría 1 con oficio 2021EE287498 del 27 de diciembre de 2021
Sumado a la revisión del mes de enero a noviembre cuando se realizó la verificación del cumplimiento de la Ley 1712 de 2014 en los componentes (i) mecanismos de contacto (ii) Información de Interés (iii) estructuración orgánica y talento humano (iv) Normatividad (v) Presupuesto (vi) Planeación (vii) Control y (viii) Contratación. se realizó la verificación del cumplimiento de la Ley 1712 de 2014 en los componentes (ix) trámites y servicios, (x) instrumentos de gestión de información pública,   (xi) transparencia pasiva, (xii) criterio diferencial de accesibilidad (xiii) protección de datos personales con el fin de verificar que lo establecido en la norma se aplicara en la Entidad, por lo que se procedió a realizar recomendaciones a las diferentes áreas, así como las indicadas por la Procuraduría General de la Nación a través de oficio No IUS E-2018-312705. Remisión de comunicación de cierre del procedimiento ordinario preventivo IUS E- 2018-312705 de la Procuraduría General de la Nación se requirieron a las áreas correspondientes de actualizar dicha información y 2021EE64020 Y 2021EE73022 se dio respuesta a la Procuraduría General de Nación. Y mesa de trabajo para revisión del nuevo esquema de publicación conforme a la Resolución 1519 de 2020, el cual se publicó en julio dando se el cumplimiento a la publicación bajo este nuevo esquema. se realizaron dos (2) reuniones de seguimiento a nuevo esquema de publicación de la entidad con DPSIA y análisis de adecuación y actualización del ITA, los días 18 y 30 de noviembre de 2020. Así mismo se revisa como formalizar el esquema de publicación de la entidad.</t>
  </si>
  <si>
    <t>Para el mes de diciembre se adelantó las acciones de seguimiento, verificación y análisis, de responsabilidad de la Subsecretaría General en el PAAC, revisión Monitoreo segunda línea trimestre III-2021-SIG, Seguimiento PAAC II Cuatrimestre 2021 item de transparencia, seguimiento ley 1712, seguimiento y revisión Monitoreo Primera línea IV Trimestre-2021 PAAC atención al ciudadano, con base en el radicado 2021IE251751, según los componentes del PAAC. 
Lo anterior sumado a la gestión de enero a noviembre, se establecieron y formularon de actividades en el Plan Anticorrupción y de Atención al Ciudadano 2021, informe - PAAC en su componente de transparencia y acceso a la información pública y seguimiento a las acciones de integridad: VALORES DE LA CASA, entrega de material divulgativo de los valores institucionales (502 tapabocas y 359 cordones para carnet y 70 agendas) como reconocimiento a la participación en actividades de la gestión de integridad, charla al grupo PIRE de la Dirección de Gestión Ambiental sobre valores y convivencia, socialización del Informe de Gestión y Resultados de Integridad de la vigencia 2020; y participación senda de Integridad, iniciativa distrital, reportando información solicitada. Gestión para el acuerdo de acceso a la base RUES y mesas para revisar el nuevo esquema de publicación de la conforme a la Resolución 1519 de 2020, así como se logró la firma del acuerdo de entendimiento para compartir la base RUES, con Secretaría General con lo cual se pretende avanzar en las estrategias de racionalización de tramites. Propuestas para el 2021 en el Plan Anticorrupción y Atención al Ciudadano – PAAC. Se suscribió el contrato de logística mediante el cual en septiembre se adelantará la semana de la integridad. se adelantó la semana de la integridad y se realizó la conferencia "Trascender el camino de llegar hasta aquí" por parte de Frank Martínez.</t>
  </si>
  <si>
    <t>Para diciembre, flash disciplinario sobre el tema Algunas modificaciones de la Ley 2094 de 2021 a la Ley 1952 de 2019, y jornada de sensibilización con el grupo de atención al ciudadano sobre la importancia de la aplicación de la Ley de 1712. Se participa en las capacitación de implementación y actualización ITA de la Procuraduría
Lo anterior Sumado a la Gestión de enero a noviembre con (15) Flash, flash de transparencia 4. Suministro de información Ley Estatutaria 1712 de 2014 y la Sentencia  C – 274 de 2013, Flash Transparencia 3. principios para la interpretación y aplicación de la ley de transparencia, Flash Transparencia 2. de “¡INFORMACIÓN MÍNIMA OBLIGATORIA A PUBLICAR RESPECTO DE LA CONTRATACIÓN ADELANTADA POR LA SDA!”, Flash Transparencia 1. Principio de Calidad de la Información. Flash disciplinario 11. principios de la Ley 734 de 2002. Flash disciplinario No. 8-9 y 10. faltas gravísimas del artículo 48 de la Ley 734 de 2002., flash disciplinario 7 numerales 21 y 22 del artículo 34 de deberes de todo servidor público. flash Disciplinario 6, sobre art. 73 ley 2094-2021, Flash disciplinario No. 5 la falta disciplinaria. Flash disciplinario No. 4 las modificaciones Ley Disciplinaria 1952 de 2019 a la Ley 734 de 2002, Flash disciplinario No. 3 principios y normas, Flash disciplinario No. 2  entrada en vigencia de la Ley 734 de 2002 Y Flash Disciplinario No. 1 paralelo entre la Ley 734 de 2002 artículo 34 y la Ley 1952 de 2019 artículo 38, deberes del servidor público. Capacitación sobre la Ley 1712 de 2014 - Transparencia y del derecho de acceso a la información pública, con el apoyo de la Veeduría Distrital el día 06 de abril de 2021. se participa de la semana Internacional de Gobierno Abierto Bogotá adelantada entre el 18 de mayo al 20 de mayo. se participa de capacitaciones en Transparencia de la veeduría y conferencia denominada "el ABC de la transparencia y acceso a la información” dentro de la semana de la integridad el día 24 de noviembre de 2021.</t>
  </si>
  <si>
    <t xml:space="preserve">Durante el mes de diciembre de 2021, se atendieron 23 derechos de petición provenientes del Concejo de Bogotá, relacionados con: Silvicultura, Presupuesto Patrimonios autónomos, Humedal Capellanía, relleno Doña Juana, ruido, Queja propaganda electoral, residuos de construcción y demolición, oferta de servicios institucionales, proyectos de inversión, metas avances, plan de ordenamiento territorial, capacitaciones, Cupo de endeudamiento, entre otros.
Se dio respuesta a 5 proposiciones, asociadas los siguientes temas: Política de racionalización de trámites, Río Bogotá, humedales PTAR, Teletrabajo, Agricultura Urbana y Periurbana, Casos de maltrato animal.
Para este periodo no se registran comentarios a proyectos de acuerdo.
Esto sumado a la gestión de julio de 2020 a noviembre de 2021 donde se atendieron 581 derechos de petición del Concejo de Bogotá y el Congreso de la República, 141 proposiciones del Concejo de Bogotá y se conceptualizaron 159 proyectos de acuerdo y de ley.
</t>
  </si>
  <si>
    <r>
      <t xml:space="preserve">Acumulado </t>
    </r>
    <r>
      <rPr>
        <b/>
        <sz val="11"/>
        <color theme="1"/>
        <rFont val="Calibri"/>
        <family val="2"/>
        <scheme val="minor"/>
      </rPr>
      <t>Cuatrienio de 5 puntos</t>
    </r>
    <r>
      <rPr>
        <sz val="11"/>
        <color theme="1"/>
        <rFont val="Calibri"/>
        <family val="2"/>
        <scheme val="minor"/>
      </rPr>
      <t>. Para el</t>
    </r>
    <r>
      <rPr>
        <b/>
        <sz val="11"/>
        <color theme="1"/>
        <rFont val="Calibri"/>
        <family val="2"/>
        <scheme val="minor"/>
      </rPr>
      <t xml:space="preserve"> 2021 </t>
    </r>
    <r>
      <rPr>
        <b/>
        <sz val="11"/>
        <rFont val="Calibri"/>
        <family val="2"/>
        <scheme val="minor"/>
      </rPr>
      <t>de 2,2;</t>
    </r>
    <r>
      <rPr>
        <sz val="11"/>
        <color theme="1"/>
        <rFont val="Calibri"/>
        <family val="2"/>
        <scheme val="minor"/>
      </rPr>
      <t xml:space="preserve"> vigencia 2,0 y 0,2 de reservas. Se culminó en </t>
    </r>
    <r>
      <rPr>
        <b/>
        <sz val="11"/>
        <color theme="1"/>
        <rFont val="Calibri"/>
        <family val="2"/>
        <scheme val="minor"/>
      </rPr>
      <t>Diciembre</t>
    </r>
    <r>
      <rPr>
        <sz val="11"/>
        <color theme="1"/>
        <rFont val="Calibri"/>
        <family val="2"/>
        <scheme val="minor"/>
      </rPr>
      <t xml:space="preserve"> el Plan Anual de Auditorías 2021 equivalente a</t>
    </r>
    <r>
      <rPr>
        <b/>
        <sz val="11"/>
        <color theme="1"/>
        <rFont val="Calibri"/>
        <family val="2"/>
        <scheme val="minor"/>
      </rPr>
      <t xml:space="preserve"> 0.2 puntos</t>
    </r>
    <r>
      <rPr>
        <sz val="11"/>
        <color theme="1"/>
        <rFont val="Calibri"/>
        <family val="2"/>
        <scheme val="minor"/>
      </rPr>
      <t>. 1. Rol de Evaluación y Seguimiento: 5 auditorías internas, 13 informes de ley, 5 informes especiales y 3 informes de seguimiento, logrando el mejoramiento de procesos, la detección de situaciones de oportunidad de mejora y la evaluación de la efectividad de las acciones implementadas. 2. Rol Gestión del Riesgo: 2 informes de gestión del riesgo, estableciendo avances del plan anticorrupción y alertar que aportan en mejores desempeños, logrando la evaluación de aspectos internos y externos, que pueden ser amenazas para los objetivos organizacionales. 3. Rol prevención: 19 actividades de cultura del control, fortalecer el autocontrol entendido como la capacidad que deben desarrollar los servidores públicos, para evaluar y controlar su trabajo, detectar desviaciones y efectuar correctivos de manera oportuna para el adecuado cumplimiento de los resultados que se esperan en el ejercicio de su función. 4. Rol Liderazgo: 9 Comités Institucional de Coordinación de Control Interno –CICCI, se presentó los avances en el cumplimiento del Plan Anual de Auditoría y las recomendaciones para el fortalecimiento del Sistema de control interno con el fin de adoptar las decisiones que le permitan a la entidad mejorar y el cumplimiento metas. 5. Rol Entes externos de Control: consolidación de 129 respuestas a entes externos de control, verificando criterios de oportunidad, pertinencia e integralidad, y apoyo de las auditorías que fue objeto la entidad.
Sumado a la vigencia 2020, con 2,8 puntos correspondientes al cumplimiento del 100% del plan de auditoria con (8) auditorías internas, (6) seguimientos especiales, (4) informes de Ley, 13 socializaciones metodología de riesgos, 13 recomendaciones de las políticas de MIPG y el desarrollo de 7 sesiones del Comité Institucional de Coordinación de Control Interno.</t>
    </r>
  </si>
  <si>
    <r>
      <t xml:space="preserve">Un acumulado del </t>
    </r>
    <r>
      <rPr>
        <b/>
        <sz val="11"/>
        <color theme="1"/>
        <rFont val="Calibri"/>
        <family val="2"/>
        <scheme val="minor"/>
      </rPr>
      <t>Cuatrieni</t>
    </r>
    <r>
      <rPr>
        <b/>
        <sz val="11"/>
        <rFont val="Calibri"/>
        <family val="2"/>
        <scheme val="minor"/>
      </rPr>
      <t>o de 184.449</t>
    </r>
    <r>
      <rPr>
        <sz val="11"/>
        <color theme="1"/>
        <rFont val="Calibri"/>
        <family val="2"/>
        <scheme val="minor"/>
      </rPr>
      <t xml:space="preserve"> atenciones y un acumulado en la vigencia </t>
    </r>
    <r>
      <rPr>
        <b/>
        <sz val="11"/>
        <rFont val="Calibri"/>
        <family val="2"/>
        <scheme val="minor"/>
      </rPr>
      <t>2021 de 130.443</t>
    </r>
    <r>
      <rPr>
        <sz val="11"/>
        <rFont val="Calibri"/>
        <family val="2"/>
        <scheme val="minor"/>
      </rPr>
      <t xml:space="preserve"> atenciones. superando en 7.643 lo programado debido a que las empresas y personas naturales se acercan más a solicitar los servicios de la entidad en el proceso de reapertura económica de la ciudad.  </t>
    </r>
    <r>
      <rPr>
        <sz val="11"/>
        <color theme="1"/>
        <rFont val="Calibri"/>
        <family val="2"/>
        <scheme val="minor"/>
      </rPr>
      <t xml:space="preserve">
En el mes de d</t>
    </r>
    <r>
      <rPr>
        <b/>
        <sz val="11"/>
        <color theme="1"/>
        <rFont val="Calibri"/>
        <family val="2"/>
        <scheme val="minor"/>
      </rPr>
      <t>iciembre se garantizó el servicio con 9.057</t>
    </r>
    <r>
      <rPr>
        <sz val="11"/>
        <color theme="1"/>
        <rFont val="Calibri"/>
        <family val="2"/>
        <scheme val="minor"/>
      </rPr>
      <t xml:space="preserve"> atenciones, así, 1.436 canal telefónico, 6.508 canal virtual y 1.113 en el canal presencial (56 Super CADECAD 30,  28 en el SuperCADE Suba, 23 en el SuperCADE Bosa,  6 en el SuperCADE Américas, 20 en el CADEToberín, 17 en el CADEFontibón,  7  en el CADEEngativá, 7 en CADE Manitas , 29 en Cade Calle 13 y 900 en la sede principal), se realizaron 20 atenciones en las ferias de servicio asistidas.  Lo anterior sumado a la gestión de lo corrido  de la vigencia 2021 con corte a noviembre con 121.386  atenciones y con 54.006 atenciones de la vigencia 2020.   
Adicionalmente, por correspondencia se gestionaron 1091 documentos físicos  y/o respuestas emitidas por la entidad a las solicitudes de la ciudadanía.
Por otra parte, se ha dado cumplimiento al modelo de servicio y la Política Pública Distrital de Servicio a la ciudadanía mediante la aplicación de encuestas, se aplicaron 1.468 encuestas con un nivel de satisfacción promedio de 93% en este periodo, se han aplicado indicadores, y se realizaron 4 capacitaciones en: Transparencia, Política Publica de Servicio a la Ciudadanía, Silvicultura, Paz y Salvos.  
Así mismo, se realizó la autoevaluación - mes vencido con el fin revisar, proponer y continuar con las estrategias propuestas anteriormente que ayuden a fortalecer los canales de atención habilitados y lograr una mejora continua en nuestro proceso, logrando cumplir los compromisos y estrategias que permitieron el cumplimento de la meta,  esto se logró también mediante las ferias de servicio en las que se asistió durante este periodo, así mismo se socializó la Política Publica Distrital de Servicio a la Ciudadanía</t>
    </r>
  </si>
  <si>
    <t xml:space="preserve"> Genera valor  de lo publico mediante el fortalecimiento de la gestión de  operaciones de la entidad en cada uno de los procesos,  para dirigir, planear, ejecutar, controlar, hacer seguimiento y evaluar la gestión institucional de la Secretaría, en términos de calidad e integridad del servicio para generar valor público en el Distrito Capital y en los ciudadanos a los que dirige su gestión.</t>
  </si>
  <si>
    <t xml:space="preserve">Quedó pendiente la adquisición de equipos audiovisuales, elementos necesarios para la puesta en marcha de la Ley 1952 de 2019. </t>
  </si>
  <si>
    <t>Se prioriza la adquisición de los elementos audiovisuales en la vigencia 2022.</t>
  </si>
  <si>
    <t>Plan Anual de Auditoria vigencia 2021 publicado en la pagina WEB de la entidad en el siguiente link: https://ambientebogota.gov.co/es/web/transparencia/informes-de-la-oficina-de-control-interno/-/document_library_display/g7hnHGaCQSxA/view/964209 
1.	EVALUACION Y SEGUIMIENTO: radicado No. 2021IE111608 y2021IE124172 se notifica modificación del Plan de Trabajo de Auditoria Interna al proceso Evaluación Control y Seguimiento. Radicado N° 2021IE108367, 2021IE114573 revisión recomendaciones monitoreo líneas de defensa. Radicado N° 2021IE112111 se comunica el seguimiento actas de autocontrol. radicado No. 2021IE116722, 2021IE116712 y 2021IE116210 se realizó seguimiento y evaluación al estado de cumplimiento de acciones plan de mejoramiento de la contraloría. radicado No. 2021IE142507 del 14 de julio de 2021 se solicitó la información preliminar para la planificación de la auditoría interna al proceso de Direccionamiento Estratégico. Radicado N° 2021IE151972 del 26 de julio de 2021, se comunica el Resultados de la evaluación del Sistema de Control Interno -SCI de la SDA 2021. Radicado N° 2021IE151619 del 26 de julio de 2021, se comunica Envío Informe de seguimiento a las Peticiones, Quejas, Sugerencias, Reclamos y Felicitaciones - Artículo 76, Ley 1474 de 2011 Evaluación Primer Semestre - 2021. Memorando Nº 2021IE147059 del 19 de julio de 2021, se presenta Informe de autoevaluación y seguimiento a instrumentos técnicos y administrativos que hacen parte del Sistema de Control Interno del proceso Control y Mejora (Primer Semestre 2021). Radicados N° 2021IE146406 del 19 de julio de 2021 y N° 2021IE149810 del 22 de julio de 2021, se comunica el Informe consolidado de seguimiento a los planes de mejoramiento. Mediante radicado No. 2021IE140511 del 12/07/2021, se comunicó resultado de seguimiento a pasivos y reservas presupuestales primer semestre 2021. Mediante radicado 2021IE184025 de 31/08/2021 se remitió Informe Definitivo del Trabajo de Auditoría Interna. Proceso de Evaluación Control y Seguimiento. Trámites Ambientales Permisivos y Sancionatorios. Mediante el radicado N° 2021IE181262 del 27/08/2021, Informe a indicadores de gestión. Mediante el radicado N° 2021IE201298 del 21 de septiembre de 2021, se solicita información preliminar, etapa de Planificación de Auditoría. Proceso de Gestión de Talento Humano. Mediante radicado N°2021IE205482 del 24 de septiembre de 2021, se comunicó el Informe Preliminar del trabajo de Auditoría Interna, al Proceso Estratégico. Mediante radicado No. 2021IE228837 del 21/10/2021 se comunica el informe definitivo de la auditoría Proceso de Gestión Administrativa, Mediante el radicado N°2021IE235818 del 29 de octubre de 2021, se comunica el Informe Definitivo del Trabajo de Auditoria Interna al Proceso de Gestión Ambiental y Desarrollo Rural. Mediante radicado No. 2021IE233850 del 28 de octubre de 2021, Informe austeridad en el gasto Secretaria Distrital de Ambiente SDA, tercer trimestre vigencia 2021. Mediante el radicado N° 2021IE261723 del 30 de noviembre de 2021, se comunica el Informe Definitivo del Trabajo de Auditoría Interna. Proceso de Gestión de Talento Humano, Mediante radicado N° 2021IE250628 del 18 de noviembre de 2021, Comunicación informe de ley: Seguimiento al Comité de Conciliación y al Sistema de Procesos Judiciales - SIPROJ. Mediante el radicado N° :2021IE262474 del 30 de noviembre de 2021, se comunica el Informe de seguimiento al cumplimiento del Decreto 371 de 2010, fecha de corte 31 de octubre de 2021. Mediante radicado N° 2021IE253243 del 21 de noviembre de 2021 y un alcance con radicado N° 2021IE254665 del 23 de noviembre de 2021 Alcance al radicado 2021IE253243 comunicación resultado seguimiento a reservas presupuestales y pasivos exigibles con corte 30/10/2021. Mediante radicado N° 2021IE258164 del 25 de noviembre de 2021, se comunica el resultado 2021 evaluación de la aprehensión al Código de Integridad. Mediante el radicado N° 2021IE260426 del 29 de noviembre de 2021, se comunica Informe seguimiento al plan de adecuación y sostenibilidad del Modelo integrado de planeación y gestión MIPG - SDA 2021.
2.	EVALUACION DE GESTON DEL RIESGO: Se comunica mediante el radicado N° 2021IE195059 del 14 de septiembre de 2021, el Segundo Informe de Seguimiento y Evaluación sobre el Estado de la Gestión de los Riesgos de Corrupción y de Gestión, Plan Anticorrupción y de Atención al Ciudadano y Plan de Integridad. Corte Mayo a Agosto de 2021. 
3.	ENFOQUE HACIA LA PREVENCIÓN: radicado N° 2021IE111072, 2021IE113651, 2021IE111611 y 2021IE115470 verificación ejercicios de autocontrol, radicado No. 2021IE125900 se asesoró en el trámite para la actualización del mapa de riesgos. Radicado No. 2021IE124827 observaciones sobre el esquema de gestión del riesgo, radicado No. 2021IE112786 asesoría sobre Guía para la Administración del Riesgo y el Diseño de Controles en Entidades Públicas, versión 5, Radicado No. 2021IE108279 se programó asistencia técnica y acompañamiento para la ejecución de la auditoría interna matriz aire en fuentes fijas. radicado No. 2021ER119887 respuesta Personería de Bogotá, radicado No. 2021IE128928, Mediante radicado No. 2021IE139333 del 09 de julio de 2021, se programó capacitación relacionada con Planes de Mejoramiento al proceso de Evaluación, Control y Seguimiento. Mediante el radicado N° 2021IE154156 del 27 de julio de 2021, se comunicó el informe de Compilado de Resoluciones Internas de Interés General o Normograma interno (Enfoque a la Prevención Recomendaciones de mejora, asesoría y acompañamiento). radicado N° 2021IE178402 actualización de la matriz de identificación y valoración de aspectos e impactos ambientales. Radicado N° 2021IE169849 dl 13/08/2021, Recomendación actualización el Boletín Legal Ambiental. Radicado N°2021IE179265 del 26/08/2021, observaciones a Proyecto “Manual de Contratación”. Radicado No. 2021IE169839 13/08/2021 capacitación sobre "Metodologías de Análisis de Causas y Formulación de Acciones del Plan de Mejoramiento” para el proceso de Metrología, Monitoreo y Modelación. radicado No. 2021IE177820 24/08/2021 recomendaciones para la Evaluación Independiente del Estado del Plan Anticorrupción y de Atención al Ciudadano. radicado N° 2021IE119673, Invitación diligenciamiento de la evaluación de la aprehensión a la capacitación en fomento de la cultura del control. Radicado N°2021IE130842 evaluación de la aprehensión a la capacitación en fomento de la cultura del control.  Mediante radicado N° 2021IE202523 del 21 de septiembre de 2021, se da respuesta a su Radicado 2021IE197272 del 16 de septiembre de 2021. Respuesta “Propuesta de actualización a la “Política Administración del Riesgo”. Mediante correo electrónico del 06 de octubre la Dirección de Gestión Ambiental realiza consulta respecto de la formulación del Plan de Mejoramiento al proceso de "Direccionamiento Estratégico", el cual fue resuelto mediante correo electrónico del 07 de octubre de 2021. Mediante radicado N° 2021IE261890 del 30 de noviembre de 2021 se comunica el Informe Consolidado de Análisis y Medición de la Efectividad de las Acciones del Plan de Mejoramiento Institucional. Mediante radicado N° 2021IE262370 del 30 de noviembre de 2021 Informe Consolidado de Análisis y Medición de la Efectividad de las Acciones del Plan de Mejoramiento por Procesos. Mediante el radicado N° 2021IE262481 del 30 de noviembre de 2021, se comunica el Informe revisión, actualización y socialización del mapa de aseguramiento.
4.	LIDERAZGO ESTRATEGICO: Comité de conciliación N° 7 del 8 de junio de 2021. Comité de Conciliación N° 8 del 15 de junio de 2021. Comité Técnico de Saneamiento Contable 15 de junio de 2021. Comité de contratación No. 7 el 21 de Junio de 2021. Comité Institucional de Gestión y desempeño del 22 de junio de 2021. Comité de Conciliación N° 9 del 24 de junio de 2021. Acta N° 5 de 2021 del 15 de junio de 2021. Publicada link: http://www.ambientebogota.gov.co/web/transparencia/reportes-de-control-interno/-/document_library_display/Jkr8/view/10886465. Convocatoria Comité Institucional de Coordinación de Control Interno - CICCI, jueves 29 de julio de 2021, 9:00 a.m., modalidad virtual memorando 2021IE145578 de 16 de julio de 2021. Comité de Conciliación del 10 de agosto de 2021.  Convocado con memorando N° 2021IE162871 del 05 de agosto de2021. Comité de contratación del 19 de agosto de 2021, convocado mediante memorando N° 2021IE171286 del 17 de agosto de 2021, y alcance con radicado N° 2021IE172667 del 18 de agosto de 2021. Comité de Contratación N° 8 convocado mediante el radicado N° 2021IE171286 del 17 de agosto de 2021. radicado N° 2021IE171286, Convocatoria Sesión Ordinaria Virtual N.º 8 Comité de Contratación mediante el radicado N° 2021IE172667del 18 de agosto de 2021. Comité Institucional de Coordinación de Control Interno convocado mediante memorando interno No. 2021IE206877 de 27 de septiembre de 29021, comité de Contratación N° 9 convocado mediante el radicado N° 2021IE184898 del 01 de septiembre de 2021. Comité de conciliación N° 15 del 08 de septiembre de 2021, convocatorio extraordinaria, radicado N° 2021IE190019 del 07 de septiembre de 2021. Comité de Conciliación del 09 de septiembre de 2021.  Convocado con memorando N° 2021IE190973 del 08 de septiembre de 2021. Comité de contratación sesión extraordinaria virtual N° 10 convocado con radicado N°2021IE190973 del 08 de septiembre de 2021. Comité de conciliación N°16 del 15 de septiembre de 2021 sesión virtual, convocado con radicado N° 2021IE192926 del 10 de septiembre de 2021. Comité de contratación N°11 del 27 de septiembre de 2021, convocado mediante radicado N° 2021IE202450 del 21 de septiembre de 2021 y se dio alcance con radicado 2021IE203622 del 23 de septiembre de 2021. Comité de contratación N° 12 del 30 de septiembre de 2021, convocado mediante radicado N° 2021IE207939 del 28 de septiembre de 2021. Reunión virtual Comité Interinstitucional de Coordinación de Control Interno CICCI convocada mediante memorando Forest SDA 2021IE227964 de 21 de octubre de 2021
5.	RELACION ENTES EXTERNOS DE CONTROL: 2021EE112587, 2021EE114081, 2021EE115280, 2021EE116267, 2021EE119616, 2021EE119949, 2021EE123133, 2021IE126821, 2021IE128604, 2021EE129046, 2021EE129233, 2021EE129469, 2021EE132542 de 01 de julio de 2021, 2021EE132853 de 01 de julio de 2021, 2021EE134380 de 02 de julio de 2021, 2021EE135886 de 06 de julio de 2021, 2021EE138387 de 08 de julio de 2021, 2021EE140624 de 12 de julio de 2021, 2021EE141372 de 13 de julio de 2021, 2021EE146873 de 19 de julio de 2021, 2021EE147016 de 19 de julio de 2021, 2021EE151965 de 26 de julio de 2021. 2021EE156305 29/07/2021, 2021EE156616 29/07/2021, 2021EE158388 02/08/2021, 2021EE158695 02/08/2021, 2021EE158697 02/08/2021, 2021EE161946 05/08/2021, 2021EE164686 09/08/2021, 2021EE167426 11/08/2021, 2021EE17159817/08/2021, 2021EE171665 17/08/2021, 2021EE175551 23/08/2021, 2021EE177673 24/08/2021, 2021EE178943 25/08/2021, 2021EE179085 25/08/2021, 2021EE179761 26/08/2021, 2021EE180626 27/08/2021. 2021EE185965 de 02/09/2021, 2021EE186740  de  03/09/2021, 2021EE189286 de 07/09/2021, 2021EE189472	de 07/09/2021, 2021EE190186 de 08/09/2021, 2021EE190191 de 08/09/2021, 2021EE191999 de 09/09/2021, 2021EE195280 de 14/09/2021, 2021EE195497 de 14/09/2021, 2021EE199780 de 20/09/2021, 2021EE200205 de 20/09/2021, 2021EE200350 de 20/09/2021, 2021EE201475	de 21/09/2021, 2021EE203433 de 22/09/2021, 2021EE203870 de 23/09/2021, 2021EE204593 de 23/09/2021, 2021EE205772 de 24/09/2021, 2021EE207089 de 27/09/2021. 2021EE212144 de 1/10/2021, 2021EE21256 de 4/10/2021, 2021EE213444 de 4/10/2021, 2021EE213667 de 4/10/2021, 2021EE216367 de 7/10/2021, 2021EE216870 de 7/10/2021, 2021EE220273 de 12/10/2021, 2021EE220281 de 12/10/2021, 2021EE223882 de 14/10/2021, 2021EE227637 de 20/10/2021, 2021EE227172 de 20/10/2021, 2021EE230819 de 25/10/2021, 2021EE230833 de 25/10/2021, 2021EE232666 de 27/10/2021. 2021EE236832 de 2/11/2021, 2021IE237920 de 3/11/2021, 2021EE239724 de 4/11/2021, 2021EE242616 de 8/11/2021, 2021EE244198 de 9/11/2021, 2021EE252587 de 19/11/2021, 2021EE252591 de 19/11/2021, 2021EE253778 de 22/11/2021, 2021EE249012 de 23/11/2021</t>
  </si>
  <si>
    <r>
      <t xml:space="preserve">Un acumulado del </t>
    </r>
    <r>
      <rPr>
        <b/>
        <sz val="11"/>
        <color theme="1"/>
        <rFont val="Calibri"/>
        <family val="2"/>
        <scheme val="minor"/>
      </rPr>
      <t>Cuatrienio de 65,25</t>
    </r>
    <r>
      <rPr>
        <sz val="11"/>
        <color theme="1"/>
        <rFont val="Calibri"/>
        <family val="2"/>
        <scheme val="minor"/>
      </rPr>
      <t xml:space="preserve"> actividades. para el </t>
    </r>
    <r>
      <rPr>
        <b/>
        <sz val="11"/>
        <color theme="1"/>
        <rFont val="Calibri"/>
        <family val="2"/>
        <scheme val="minor"/>
      </rPr>
      <t>2021 del 38,25</t>
    </r>
    <r>
      <rPr>
        <sz val="11"/>
        <color theme="1"/>
        <rFont val="Calibri"/>
        <family val="2"/>
        <scheme val="minor"/>
      </rPr>
      <t xml:space="preserve"> con 37,25 vigencia y 1 reservas. se supero la programación en 0,25 actividades en el avance de la citación, revisión y actualización de los mapas de riesgos a ser publicados por norma a más tardar el 30 de enero de 2022. Para el mes </t>
    </r>
    <r>
      <rPr>
        <b/>
        <sz val="11"/>
        <color theme="1"/>
        <rFont val="Calibri"/>
        <family val="2"/>
        <scheme val="minor"/>
      </rPr>
      <t>diciembre se avanzó en 3,93</t>
    </r>
    <r>
      <rPr>
        <sz val="11"/>
        <color theme="1"/>
        <rFont val="Calibri"/>
        <family val="2"/>
        <scheme val="minor"/>
      </rPr>
      <t>, con las siguientes actividades:(0,25) Citación, revisión y actualización de los mapas de riesgos, (1) Reporte de avance a las actividades a cargo de la SG (1) Monitoreo del seguimiento a las acciones del PAyS, 2021. (1,68) Guiar la actualización de la documentación
Lo anterior sumado hasta el mes de noviembre (33,32) actividades con 
(3,58) Revisión, actualización y seguimiento a riesgos. (3,57) 340 documentos actualizados, (3) lineamientos procesos misionales y apoyo, (1) diligenciamiento FURAG (8) Formulación, aprobación, publicación y socialización del PAyS. (1) Seguimiento planes por procesos. (1) Comunicar las fechas para el reporte de los planes de mejoramiento, (1) Se gestionó la actualización documental mediante correos electrónicos, (0.835) se realizó seguimiento a las socializaciones documentales. (1,81) Monitoreo de los reportes de planes de mejoramiento y planes de manejo de riesgos en el aplicativo ISOLUCION, (1,4) Realizar los requerimientos a los procesos para el cumplimiento de las acciones, (1) Realizar informe del estado de avance del seguimiento a los planes de manejo de riesgos a la OCI, (4,13) Monitoreo al cumplimiento de las acciones del Plan de adecuación y sostenibilidad MIPG, (2) Implementar las políticas a cargo de la Subsecretaría.
Y sumado a la vigencia 2020, con 27 actividades, herramientas, lineamientos y metodología (4), de políticas a cargo (5), Seguimiento al cumplimiento de los planes de mejoramiento y plan de manejo de riesgos (5), Guiar la actualización de la documentación (8) y Realizar soporte técnico y jurídico a la alta dirección para la orientación y direccionamiento estratégico de la Entidad (5).</t>
    </r>
  </si>
  <si>
    <t>ISOLUCIÓN
1.   informe seguimiento segunda línea defensa cuarto trimestre -2021IE07790
2.http://190.27.245.106:8080/Isolucionsda/Documentación/frmArticuloMenu.aspx?DocumentCreationType=
3.https://docs.google.com/spreadsheets/d/1gHMj1uyMvVuJ0I9OQSbplcY2ndy3TjFO/edit#gid=2129639547
4. Citación 2021IE64646 del 12/04/2021
5.Informe seguimiento segunda línea defensa  primer cuatrimestre   2021IE70704 
6.Seguimiento riesgos Isolución
http://190.27.245.106:8080/Isolucionsda/frmMenuGenerico.aspx?Id=66 
7.Informe de seguimiento a riesgos Radicado 2021IE105440
8.Comunicación de fechas Radicado 2021IE99633
9.Versión preliminar PAyS  Radicado 2021IE99366 
10.Respuesta a observaciones de la OCI Radicado 2021IE10449211.Plan de Adecuación y Sostenibilidad.  https://docs.google.com/spreadsheets/d/1BRv24acEx7VgJ2tIMLF2AjFQ9Br8b75F/edit#gid=2021958841
12.Actas de reunión con los lideres de política   https://drive.google.com/drive/folders/1jDWw9sNcXfhqFdK68nnroJuGZQ3T-9kT
https://drive.google.com/file/d/1xWVRwBqPgPmu3hzAQTwPpSQjX7bz4cFF/view?usp=sharing 
13. publicación pagina Web
http://ambientebogota.gov.co/web/transparencia/politicas-lineamientos-y-manuales1/-/document_library_display/Wid8/view/10869192
14.socialización de lineamientos/drive/unidad grupo SIG/PAyS-SIG-MIPG2021/SOCIALIZACIONES
https://drive.google.com/drive/folders/1jDWw9sNcXfhqFdK68nnroJuGZQ3T-9kT
15. Plan de Adecuación y Sostenibilidad.  https://drive.google.com/drive/folders/1jDWw9sNcXfhqFdK68nnroJuGZQ3T-9kT
16. Informe segunda línea de defensa  Radicado 2021IE151004
17.socialización de lineamientos/drive/unidad grupo SIG/PAyS-SIG-MIPG2021/SOCIALIZACIONES
18.http://190.27.245.106:8080/Isolucionsda/Documentación/frmArticuloMenu.aspx?DocumentCreationType=
https://drive.google.com/drive/folders/1jDWw9sNcXfhqFdK68nnroJuGZQ3T-9kT
19. Radicado 2021IE231911 Informe de avance riesgos y planes de mejoramiento.
20. Respuesta Veeduría 2021EE212146
21. Citación a comité .2021IE227698
22. piezas comunicativas de riesgos
23. socializaciones documentales
24. Actas de reunión y mapas de riesgos
25. Plan de Adecuación y Sostenibilidad.  https://drive.google.com/drive/folders/1jDWw9sNcXfhqFdK68nnroJuGZQ3T-9kT
26. socialización de lineamientos/drive/unidad grupo SIG/PAyS-SIG-MIPG2021/SOCIALIZACIONES</t>
  </si>
  <si>
    <t>7, LOGROS CORTE A DICIEMBRE AÑO 2021</t>
  </si>
  <si>
    <t>Para la vigencia 2021 se dio cumplimiento a esta actividad en el mes de junio con la publicación del plan en la página Web y se inició la ejecución de este. Por lo que en Diciembre no se encontraban actividades programadas para esta actividad.
Esto sumado a la gestión del primer semestre, cuando se envió la solicitud a los líderes de políticas con los lineamientos para la formulación de acciones para- PAyS y se recibieron para revisión. se realizaron mesas de trabajo con los enlaces de las dependencias líderes de política para la revisión de acciones, se envió la versión preliminar del documento a los líderes de política, se atendieron recomendaciones de la Oficina de Control Interno y se presentó en comité la versión final del Plan el cual fue aprobado. Se llevó a cabo la publicación del el Plan de Adecuación y Sostenibilidad- PAyS - MIPG en el enlace de transparencia y acceso a la información de la página web de la SDA. Se realizó la Socialización de lineamientos para el seguimiento del Plan de Adecuación y Sostenibilidad del MIPG, periodicidad y responsables con los procesos misionales, de apoyo y de control y mejora, se reiteró por correo electrónico y se publicó pieza comunicativa mediante la oficina de comunicaciones con el fin de dar claridad sobre la metodología de monitoreo del plan y mantener actualizada la información que da cuenta de la gestión.</t>
  </si>
  <si>
    <r>
      <rPr>
        <b/>
        <sz val="11"/>
        <color theme="1"/>
        <rFont val="Calibri"/>
        <family val="2"/>
        <scheme val="minor"/>
      </rPr>
      <t>Cuatrienio de 28.87</t>
    </r>
    <r>
      <rPr>
        <sz val="11"/>
        <color theme="1"/>
        <rFont val="Calibri"/>
        <family val="2"/>
        <scheme val="minor"/>
      </rPr>
      <t xml:space="preserve">. Para la </t>
    </r>
    <r>
      <rPr>
        <b/>
        <sz val="11"/>
        <color theme="1"/>
        <rFont val="Calibri"/>
        <family val="2"/>
        <scheme val="minor"/>
      </rPr>
      <t>vigencia 2021 con 22,12</t>
    </r>
    <r>
      <rPr>
        <sz val="11"/>
        <color theme="1"/>
        <rFont val="Calibri"/>
        <family val="2"/>
        <scheme val="minor"/>
      </rPr>
      <t xml:space="preserve">, (vigencia 21,12 reservas 1).
Para </t>
    </r>
    <r>
      <rPr>
        <b/>
        <sz val="11"/>
        <color theme="1"/>
        <rFont val="Calibri"/>
        <family val="2"/>
        <scheme val="minor"/>
      </rPr>
      <t>diciembre con 4,25</t>
    </r>
    <r>
      <rPr>
        <sz val="11"/>
        <color theme="1"/>
        <rFont val="Calibri"/>
        <family val="2"/>
        <scheme val="minor"/>
      </rPr>
      <t xml:space="preserve"> actividades con:(0.083) flash disciplinario, (1) Sensibilización Ley 1712, (0.083) 5 actuaciones función disciplinaria, (1) participación en capacitación ITA, (0,083) 23 derechos de petición, (0,083) 5 proposiciones; (0.083) seguimiento a proyectos de acuerdo; (0.083) Comité de Relaciones Políticas, (0,25) Seguimiento a la ejecución del PAAC, (0,5) reunión seguimiento a Ley 1712 de 2001 y (1) Apoyó en la constitución de Oficina de Control Disciplinario Interno.
Lo anterior sumado a la gestión hasta noviembre con 17,87 con (0,83) 11 flash disciplinario, (0,83) función disciplinaria 112 actuaciones; (0,83) 581 derechos de petición; (0,83) 141 proposiciones; (0,83) Conceptos a 171 proyectos de acuerdo y Ley; (0,83) asistencia a 11 Comité de Relaciones Políticas; (0,5) formulación y (1) ejecución del PAAC, (2) promoción de la Ley 1712 con la veeduría Distrital, (0.683) Revisar Publicación ley de 1712. (1) charla al grupo PIRE, vivir nuestros valores. (1,5) 4 Flash de transparencia. (1) Se invitó a participar de la semana Internacional de Gobierno Abierto Bogotá en torno a retos y oportunidades, (2,2) Revisión nuevo esquema de publicación Resolución 1519 de 2020. (1) Semana de la Integridad, (1) se actualiza matriz de seguimiento Resolución 1519 de 2020. (1) Proyecto resolución esquema de publicación.
Y a la vigencia 2020, con 11 actividades:  (1) 5 flash disciplinario, (0.8) 2 Prevención Corrupción, (1) función disciplinaria con 59 actuaciones; (1) se atendieron 516 derechos de petición; (1)  58 proposiciones; (1) Conceptos a 95 proyectos de acuerdo y de Ley; (1) asistencia a 6 Comité de Relaciones Políticas; (0.83) fortalecimiento de valores de integridad con la vinculación SENDA DE INTEGRIDAD, (1) la realización de la semana de la integridad, (1,37) Actualización de la información de transparencia; y (1)Índice de Transparencia y acceso a la Información.</t>
    </r>
  </si>
  <si>
    <t>Durante este mes de diciembre se sustanciaron, revisaron y proyectaron 4 autos de archivo y 1 auto de incorporación y/o acumulación.
Se notificaron personalmente 2 investigados del archivo y se apoyó en la constitución de Oficina de Control Disciplinario Interno mediante Decreto Distrital 450 de 2021.
Se realizó revisión física de los expedientes activos del año 2019, y 2020 y 2021 verificando cuales se encuentran con todas sus pruebas en etapa probatoria y se solicitaron pruebas de 6 expedientes.
Se realizó la Reunión levantando acta de Autoevaluación y autocontrol del proceso de gestión Disciplinaria del mes de noviembre de 2021 y se efectúo la actualización del ciclo PHVA, del proceso Gestión Disciplinaria.
Se efectúo seguimiento a Riesgos del proceso Gestión Disciplinario con Ing. Alberto Polania y  Dr. Juan Carlos Ortiz, Juan David Chaparro y Luz marina tunjano  de diciembre 2021 y se levantó acta (ver acta).
Se realizó reunión para seguimiento al PAAC del proceso Disciplinario y se actualizó el mapa de Riesgos.
Se actualizó base de procesos Disciplinarios activos de 2019,2020 y 2021, efectuándose las anotaciones de los expedientes archivados, y los aperturados en cada expediente quedando debidamente actualizada a 30 de diciembre de 2021. 
Realice toma física de inventario de expedientes a fecha 30 de diciembre quedando un total de 88 expedientes activos. 
Lo anterior sumado a la gestión de enero a noviembre con la sustanciación y proyección de 112 actuaciones disciplinarias, correspondientes a cuatro (33) Autos de Indagación Preliminar, (62) Autos de Archivo, dos (2) Auto de ejecutorias; un (4) Auto de Acumulación, (3) cierre de investigación, (1) auto inhibitorio, (1) auto de remisión por competencia y (3) auto de apertura de investigación. (1) auto de prórroga de investigación. (3) constancias de notificaciones personales de archivo, prorroga de investigación y apertura investigación.</t>
  </si>
  <si>
    <r>
      <t>CORTE A DICIEMBRE</t>
    </r>
    <r>
      <rPr>
        <b/>
        <u/>
        <sz val="12"/>
        <rFont val="Arial"/>
        <family val="2"/>
      </rPr>
      <t xml:space="preserve"> </t>
    </r>
    <r>
      <rPr>
        <b/>
        <sz val="12"/>
        <rFont val="Arial"/>
        <family val="2"/>
      </rPr>
      <t xml:space="preserve"> AÑO</t>
    </r>
    <r>
      <rPr>
        <sz val="12"/>
        <rFont val="Arial"/>
        <family val="2"/>
      </rPr>
      <t xml:space="preserve"> 2021</t>
    </r>
  </si>
  <si>
    <t>De acuerdo con la meta la cual se mide a través del Índice de desempeño institucional FURAG – La secretaría Distrital de Ambiente para la vigencia 2019 obtuvo 86,1 puntos y el resultado reportado por la función pública el 28 de mayo del 2021 para la vigencia 2020 fue de 93,9 puntos lo que representa un incremento de total de 7,8 Puntos, correspondiente al cuatrienio. 
En el marco de la implementación de las acciones propuestas a través del cumplimiento del Plan de adecuación y sostenibilidad de MIPG - PAyS, en el 2020, el avance al Plan de Desarrollo corresponde a 0,59 puntos, 
Lo que corresponde a un avance en la vigencia 2021 de 7,21 puntos. Dicho incremento obedece a la planeación, ejecución y buenas prácticas del PAyS,
En la Política de Control Interno: en la valoración del 2019 se obtuvo un puntaje de 88,8 y para el 2020 fue de 97,1 lo que representa un incremento de 8,3 puntos. Para la tercera línea de defensa en 2019 la valoración fue de 84,2 mientras en 2020 fue de 90,5 para in incremento de 6,3 puntos. Para la Política de Servicio a la Ciudadanía, en la valoración del 2019 se obtuvo un puntaje de 85,8 y para el 2020 fue de 89,7 lo que representa un incremento de 3,9 puntos. Para la Política de gestión del conocimiento e innovación, en la valoración del 2019 se obtuvo un puntaje de 74,8 y para el 2020 fue de 88,2 lo que representa un incremento de 13,4 puntos, de acuerdo con lo anterior, se realizó en análisis de los resultados para esta política y se propusieron las actividades para esta vigencia en el plan de acción del modelo integrado de planeación y gestión MIPG. Para la Política de Fortalecimiento organizacional y simplificación de procesos, en la valoración del 2019 se obtuvo un puntaje de 70,6 y para el 2020 fue de 89,6 lo que representa un incremento de 19 puntos. Siendo esta la política de la Subsecretaría que mayor incremento presentó. 
De igual modo las acciones adelantadas en la vigencia 2021 serán evaluadas en 2022, al mes de diciembre se cuenta con un avance en:
Política de atención al ciudadano mediante sus canales de atención habilitados con 9.057 atenciones, se aplicaron 1.468 encuestas con un nivel de satisfacción promedio de 93%, 
Se actualiza mapa de riesgos, se cierran acciones ya cumplidas del PAyS, se actualizan 30 documentos en el sistema de calidad.
En la Política de Control Interno:  Se cumplió el 100% del plan de Auditoría
Sumado a las acciones a noviembre con cumplimiento 5 auditorías internas, atención a 121.386 atenciones en los canales habilitados, análisis de brechas, diligenciamiento del FURAG, formulación del PAyS, auditoría direccionamiento estratégico y Gestión Ambiental y Desarrollo Rural y Gestión Administrativa, actualización de 340 documentos.</t>
  </si>
  <si>
    <t>Para un acumulado en el cuatrienio de 34,46%. Para la vigencia 2021 con  23% de aporte al fortalecimiento en transparencia, acceso a la información y anticorrupción: Para diciembre 4,38% con: flash disciplinario, Sensibilización Ley 1712, capacitación ITA, 5 actuaciones función disciplinaria, 23 derechos de petición, 5 proposiciones; sin aportes a Conceptos a proyectos de acuerdo Ley; asistencia a Comité de Relaciones Políticas, seguimiento a PAAC, verificación cumplimiento Ley 1712 de 2001 y Apoyó en la constitución de Oficina de Control Disciplinario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</si>
</sst>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0.0"/>
    <numFmt numFmtId="185" formatCode="0.0"/>
    <numFmt numFmtId="186" formatCode="_-* #,##0_-;\-* #,##0_-;_-* &quot;-&quot;??_-;_-@_-"/>
    <numFmt numFmtId="187" formatCode="_-&quot;$&quot;\ * #,##0_-;\-&quot;$&quot;\ * #,##0_-;_-&quot;$&quot;\ * &quot;-&quot;??_-;_-@_-"/>
    <numFmt numFmtId="188" formatCode="_([$$-240A]\ * #,##0_);_([$$-240A]\ * \(#,##0\);_([$$-240A]\ * &quot;-&quot;??_);_(@_)"/>
    <numFmt numFmtId="189" formatCode="_-[$$-240A]\ * #,##0_-;\-[$$-240A]\ * #,##0_-;_-[$$-240A]\ * &quot;-&quot;??_-;_-@_-"/>
  </numFmts>
  <fonts count="9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rgb="FF000000"/>
      <name val="Calibri"/>
      <family val="2"/>
      <scheme val="minor"/>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7"/>
      <name val="Calibri"/>
      <family val="2"/>
    </font>
    <font>
      <sz val="9"/>
      <color indexed="8"/>
      <name val="Calibri"/>
      <family val="2"/>
    </font>
    <font>
      <b/>
      <sz val="9"/>
      <color indexed="8"/>
      <name val="Calibri"/>
      <family val="2"/>
    </font>
    <font>
      <sz val="11"/>
      <color indexed="8"/>
      <name val="Arial"/>
      <family val="2"/>
    </font>
    <font>
      <b/>
      <sz val="11"/>
      <color indexed="8"/>
      <name val="Arial"/>
      <family val="2"/>
    </font>
    <font>
      <sz val="10"/>
      <name val="Calibri"/>
      <family val="2"/>
    </font>
    <font>
      <b/>
      <sz val="11"/>
      <color indexed="8"/>
      <name val="Calibri"/>
      <family val="2"/>
    </font>
    <font>
      <b/>
      <sz val="10"/>
      <color indexed="8"/>
      <name val="Arial"/>
      <family val="2"/>
    </font>
    <font>
      <u/>
      <sz val="11"/>
      <color theme="10"/>
      <name val="Calibri"/>
      <family val="2"/>
      <scheme val="minor"/>
    </font>
    <font>
      <b/>
      <sz val="11"/>
      <name val="Calibri"/>
      <family val="2"/>
      <scheme val="minor"/>
    </font>
    <font>
      <sz val="12"/>
      <color indexed="8"/>
      <name val="Calibri"/>
      <family val="2"/>
      <scheme val="minor"/>
    </font>
    <font>
      <b/>
      <sz val="10"/>
      <color theme="0"/>
      <name val="Arial"/>
      <family val="2"/>
    </font>
    <font>
      <u/>
      <sz val="12"/>
      <color theme="10"/>
      <name val="Calibri"/>
      <family val="2"/>
      <scheme val="minor"/>
    </font>
    <font>
      <i/>
      <sz val="12"/>
      <color indexed="8"/>
      <name val="Arial"/>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indexed="50"/>
        <bgColor indexed="64"/>
      </patternFill>
    </fill>
    <fill>
      <patternFill patternType="solid">
        <fgColor indexed="21"/>
        <bgColor indexed="64"/>
      </patternFill>
    </fill>
    <fill>
      <patternFill patternType="solid">
        <fgColor theme="6"/>
        <bgColor indexed="64"/>
      </patternFill>
    </fill>
    <fill>
      <patternFill patternType="solid">
        <fgColor theme="8"/>
        <bgColor indexed="64"/>
      </patternFill>
    </fill>
    <fill>
      <patternFill patternType="solid">
        <fgColor theme="0" tint="-0.249977111117893"/>
        <bgColor indexed="64"/>
      </patternFill>
    </fill>
  </fills>
  <borders count="8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s>
  <cellStyleXfs count="3374">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3"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5" fillId="9" borderId="0" applyNumberFormat="0" applyBorder="0" applyAlignment="0" applyProtection="0"/>
    <xf numFmtId="0" fontId="21" fillId="0" borderId="0"/>
    <xf numFmtId="0" fontId="4" fillId="0" borderId="0"/>
    <xf numFmtId="0" fontId="43" fillId="0" borderId="0"/>
    <xf numFmtId="0" fontId="37" fillId="0" borderId="0"/>
    <xf numFmtId="0" fontId="37" fillId="0" borderId="0"/>
    <xf numFmtId="0" fontId="43" fillId="0" borderId="0"/>
    <xf numFmtId="0" fontId="4" fillId="0" borderId="0"/>
    <xf numFmtId="0" fontId="21"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1" fillId="0" borderId="0" applyFont="0" applyFill="0" applyBorder="0" applyAlignment="0" applyProtection="0"/>
    <xf numFmtId="0" fontId="38" fillId="0" borderId="0"/>
    <xf numFmtId="169" fontId="1" fillId="0" borderId="0" applyFont="0" applyFill="0" applyBorder="0" applyAlignment="0" applyProtection="0"/>
    <xf numFmtId="44" fontId="1"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21"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1" fillId="0" borderId="0" applyFont="0" applyFill="0" applyBorder="0" applyAlignment="0" applyProtection="0"/>
    <xf numFmtId="43" fontId="29"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1" fillId="0" borderId="0" applyFont="0" applyFill="0" applyBorder="0" applyAlignment="0" applyProtection="0"/>
    <xf numFmtId="43" fontId="29"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90" fillId="0" borderId="0" applyNumberFormat="0" applyFill="0" applyBorder="0" applyAlignment="0" applyProtection="0"/>
    <xf numFmtId="168"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9" fillId="0" borderId="0" applyFont="0" applyFill="0" applyBorder="0" applyAlignment="0" applyProtection="0"/>
    <xf numFmtId="168" fontId="1" fillId="0" borderId="0" applyFont="0" applyFill="0" applyBorder="0" applyAlignment="0" applyProtection="0"/>
    <xf numFmtId="42" fontId="21"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1" fillId="0" borderId="0" applyFont="0" applyFill="0" applyBorder="0" applyAlignment="0" applyProtection="0"/>
    <xf numFmtId="43" fontId="29"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1" fillId="0" borderId="0" applyFont="0" applyFill="0" applyBorder="0" applyAlignment="0" applyProtection="0"/>
    <xf numFmtId="43" fontId="29"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8" fontId="1" fillId="0" borderId="0" applyFont="0" applyFill="0" applyBorder="0" applyAlignment="0" applyProtection="0"/>
  </cellStyleXfs>
  <cellXfs count="1054">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4" fillId="0" borderId="0" xfId="0" applyFont="1" applyFill="1" applyAlignment="1">
      <alignment horizontal="center" vertical="center"/>
    </xf>
    <xf numFmtId="0" fontId="31" fillId="0" borderId="0" xfId="0" applyFont="1" applyFill="1"/>
    <xf numFmtId="0" fontId="33" fillId="0" borderId="0" xfId="0" applyFont="1" applyFill="1"/>
    <xf numFmtId="0" fontId="26" fillId="0" borderId="0" xfId="0" applyFont="1" applyFill="1"/>
    <xf numFmtId="0" fontId="0" fillId="0" borderId="1" xfId="0" applyFill="1"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2" fillId="0" borderId="0" xfId="0" applyFont="1"/>
    <xf numFmtId="0" fontId="47" fillId="15" borderId="0" xfId="0" applyFont="1" applyFill="1"/>
    <xf numFmtId="4" fontId="47" fillId="15" borderId="0" xfId="0" applyNumberFormat="1" applyFont="1" applyFill="1"/>
    <xf numFmtId="0" fontId="48"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48" fillId="16" borderId="1" xfId="0" applyFont="1" applyFill="1" applyBorder="1" applyAlignment="1">
      <alignment horizontal="center" vertical="center"/>
    </xf>
    <xf numFmtId="0" fontId="47" fillId="0" borderId="0" xfId="0" applyFont="1"/>
    <xf numFmtId="4" fontId="47" fillId="0" borderId="0" xfId="0" applyNumberFormat="1" applyFont="1"/>
    <xf numFmtId="178" fontId="5" fillId="0" borderId="0" xfId="0" applyNumberFormat="1" applyFont="1" applyAlignment="1">
      <alignment horizontal="center"/>
    </xf>
    <xf numFmtId="10" fontId="3" fillId="2" borderId="0" xfId="16" applyNumberFormat="1" applyFont="1" applyFill="1" applyAlignment="1">
      <alignment vertical="center"/>
    </xf>
    <xf numFmtId="180" fontId="26" fillId="0" borderId="0" xfId="0" applyNumberFormat="1" applyFont="1" applyFill="1" applyAlignment="1">
      <alignment horizontal="center" vertical="center"/>
    </xf>
    <xf numFmtId="180" fontId="0" fillId="0" borderId="0" xfId="0" applyNumberFormat="1"/>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6"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0" fontId="2" fillId="17" borderId="4" xfId="16" applyFont="1" applyFill="1" applyBorder="1" applyAlignment="1">
      <alignment horizontal="center" vertical="center" wrapText="1"/>
    </xf>
    <xf numFmtId="0" fontId="47" fillId="15" borderId="0" xfId="0" applyFont="1" applyFill="1" applyAlignment="1">
      <alignment horizontal="center"/>
    </xf>
    <xf numFmtId="0" fontId="27" fillId="15" borderId="0" xfId="0" applyFont="1" applyFill="1" applyAlignment="1" applyProtection="1">
      <alignment horizontal="center"/>
      <protection locked="0"/>
    </xf>
    <xf numFmtId="0" fontId="61" fillId="18" borderId="18" xfId="0" applyFont="1" applyFill="1" applyBorder="1" applyAlignment="1">
      <alignment horizontal="center" vertical="center"/>
    </xf>
    <xf numFmtId="0" fontId="61" fillId="19" borderId="1" xfId="2866" applyFont="1" applyFill="1" applyBorder="1" applyAlignment="1">
      <alignment horizontal="center" vertical="center" wrapText="1"/>
    </xf>
    <xf numFmtId="0" fontId="61" fillId="19" borderId="11" xfId="2866" applyFont="1" applyFill="1" applyBorder="1" applyAlignment="1">
      <alignment horizontal="center" vertical="center" wrapText="1"/>
    </xf>
    <xf numFmtId="0" fontId="62"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61" fillId="19" borderId="1" xfId="2866" applyFont="1" applyFill="1" applyBorder="1" applyAlignment="1">
      <alignment horizontal="center" vertical="top" wrapText="1"/>
    </xf>
    <xf numFmtId="0" fontId="0" fillId="0" borderId="12" xfId="0" applyBorder="1"/>
    <xf numFmtId="0" fontId="61" fillId="19" borderId="4" xfId="2866" applyFont="1" applyFill="1" applyBorder="1" applyAlignment="1">
      <alignment horizontal="center" vertical="center" wrapText="1"/>
    </xf>
    <xf numFmtId="0" fontId="61" fillId="19" borderId="12" xfId="2866" applyFont="1" applyFill="1" applyBorder="1" applyAlignment="1">
      <alignment horizontal="center" vertical="center" wrapText="1"/>
    </xf>
    <xf numFmtId="0" fontId="62" fillId="0" borderId="1" xfId="0" applyFont="1" applyBorder="1"/>
    <xf numFmtId="0" fontId="62" fillId="0" borderId="11" xfId="0" applyFont="1" applyBorder="1"/>
    <xf numFmtId="0" fontId="62"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9" fillId="17" borderId="1" xfId="0" applyFont="1" applyFill="1" applyBorder="1" applyAlignment="1">
      <alignment horizontal="center" vertical="center" wrapText="1"/>
    </xf>
    <xf numFmtId="42" fontId="5" fillId="0" borderId="0" xfId="2865" applyFont="1" applyFill="1" applyAlignment="1">
      <alignment horizontal="center"/>
    </xf>
    <xf numFmtId="0" fontId="61" fillId="18" borderId="20" xfId="0" applyFont="1" applyFill="1" applyBorder="1" applyAlignment="1">
      <alignment horizontal="center" vertical="center"/>
    </xf>
    <xf numFmtId="0" fontId="61" fillId="19" borderId="2" xfId="2866" applyFont="1" applyFill="1" applyBorder="1" applyAlignment="1">
      <alignment horizontal="center" vertical="center" wrapText="1"/>
    </xf>
    <xf numFmtId="0" fontId="61" fillId="19" borderId="19" xfId="2866" applyFont="1" applyFill="1" applyBorder="1" applyAlignment="1">
      <alignment horizontal="center" vertical="center" wrapText="1"/>
    </xf>
    <xf numFmtId="0" fontId="62" fillId="0" borderId="17" xfId="0" applyFont="1" applyBorder="1"/>
    <xf numFmtId="0" fontId="62" fillId="0" borderId="3" xfId="0" applyFont="1" applyBorder="1"/>
    <xf numFmtId="0" fontId="62" fillId="0" borderId="10" xfId="0" applyFont="1" applyBorder="1"/>
    <xf numFmtId="180" fontId="5" fillId="0" borderId="0" xfId="0" applyNumberFormat="1" applyFont="1" applyFill="1" applyAlignment="1">
      <alignment horizontal="center"/>
    </xf>
    <xf numFmtId="0" fontId="19" fillId="0" borderId="0" xfId="0" applyNumberFormat="1" applyFont="1" applyAlignment="1">
      <alignment horizontal="center" vertical="center" wrapText="1"/>
    </xf>
    <xf numFmtId="0" fontId="32" fillId="3" borderId="12" xfId="0" applyFont="1" applyFill="1" applyBorder="1" applyAlignment="1">
      <alignment horizontal="center" vertical="top" wrapText="1"/>
    </xf>
    <xf numFmtId="0" fontId="2" fillId="17" borderId="47" xfId="16" applyFont="1" applyFill="1" applyBorder="1" applyAlignment="1">
      <alignment horizontal="center" vertical="top" wrapText="1"/>
    </xf>
    <xf numFmtId="0" fontId="4" fillId="2" borderId="0" xfId="16" applyFill="1" applyAlignment="1">
      <alignment vertical="top"/>
    </xf>
    <xf numFmtId="0" fontId="0" fillId="0" borderId="0" xfId="0" applyAlignment="1">
      <alignment horizontal="center"/>
    </xf>
    <xf numFmtId="0" fontId="10" fillId="0" borderId="29" xfId="0" applyFont="1" applyFill="1" applyBorder="1" applyAlignment="1">
      <alignment horizontal="center" vertical="center" wrapText="1"/>
    </xf>
    <xf numFmtId="0" fontId="47" fillId="15" borderId="0" xfId="0" applyNumberFormat="1" applyFont="1" applyFill="1" applyAlignment="1">
      <alignment horizontal="center" vertical="center"/>
    </xf>
    <xf numFmtId="0" fontId="47" fillId="0" borderId="0" xfId="0" applyNumberFormat="1" applyFont="1" applyAlignment="1">
      <alignment horizontal="center" vertical="center"/>
    </xf>
    <xf numFmtId="0" fontId="0" fillId="0" borderId="0" xfId="0" applyNumberFormat="1" applyAlignment="1">
      <alignment horizontal="center" vertical="center"/>
    </xf>
    <xf numFmtId="0" fontId="0" fillId="0" borderId="0" xfId="0" applyAlignment="1">
      <alignment horizontal="center"/>
    </xf>
    <xf numFmtId="0" fontId="0" fillId="0" borderId="0" xfId="0" applyAlignment="1">
      <alignment horizontal="center"/>
    </xf>
    <xf numFmtId="181" fontId="0" fillId="0" borderId="0" xfId="0" applyNumberFormat="1" applyFill="1" applyAlignment="1">
      <alignment horizontal="center" vertical="center"/>
    </xf>
    <xf numFmtId="181" fontId="26" fillId="0" borderId="0" xfId="0" applyNumberFormat="1" applyFon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181" fontId="0" fillId="0" borderId="0" xfId="0" applyNumberFormat="1"/>
    <xf numFmtId="181" fontId="26" fillId="0" borderId="0" xfId="0" applyNumberFormat="1" applyFont="1"/>
    <xf numFmtId="4" fontId="47" fillId="15" borderId="0" xfId="0" applyNumberFormat="1" applyFont="1" applyFill="1" applyAlignment="1">
      <alignment horizontal="center"/>
    </xf>
    <xf numFmtId="0" fontId="47" fillId="0" borderId="0" xfId="0" applyFont="1" applyAlignment="1">
      <alignment horizontal="center"/>
    </xf>
    <xf numFmtId="4" fontId="47" fillId="0" borderId="0" xfId="0" applyNumberFormat="1" applyFont="1" applyAlignment="1">
      <alignment horizontal="center"/>
    </xf>
    <xf numFmtId="181" fontId="0" fillId="0" borderId="0" xfId="0" applyNumberFormat="1" applyAlignment="1">
      <alignment horizontal="center"/>
    </xf>
    <xf numFmtId="0" fontId="0" fillId="0" borderId="0" xfId="0" applyFill="1" applyBorder="1"/>
    <xf numFmtId="2" fontId="0" fillId="0" borderId="0" xfId="0" applyNumberFormat="1" applyFill="1" applyAlignment="1">
      <alignment horizontal="center"/>
    </xf>
    <xf numFmtId="2" fontId="0" fillId="0" borderId="0" xfId="0" applyNumberFormat="1" applyAlignment="1">
      <alignment horizontal="center"/>
    </xf>
    <xf numFmtId="43" fontId="64" fillId="0" borderId="0" xfId="0" applyNumberFormat="1" applyFont="1" applyFill="1" applyAlignment="1"/>
    <xf numFmtId="180" fontId="0" fillId="0" borderId="0" xfId="0" applyNumberFormat="1" applyFont="1" applyFill="1" applyAlignment="1">
      <alignment horizontal="center" vertical="center"/>
    </xf>
    <xf numFmtId="3" fontId="17" fillId="0" borderId="3" xfId="0" applyNumberFormat="1" applyFont="1" applyFill="1" applyBorder="1" applyAlignment="1">
      <alignment horizontal="center" vertical="center" wrapText="1"/>
    </xf>
    <xf numFmtId="10" fontId="2" fillId="17" borderId="36" xfId="21" applyNumberFormat="1" applyFont="1" applyFill="1" applyBorder="1" applyAlignment="1">
      <alignment horizontal="center" vertical="center" wrapText="1"/>
    </xf>
    <xf numFmtId="41" fontId="0" fillId="0" borderId="0" xfId="0" applyNumberFormat="1" applyFill="1" applyAlignment="1">
      <alignment horizontal="center"/>
    </xf>
    <xf numFmtId="3" fontId="66" fillId="0" borderId="0" xfId="0" applyNumberFormat="1" applyFont="1"/>
    <xf numFmtId="181" fontId="5" fillId="0" borderId="0" xfId="0" applyNumberFormat="1" applyFont="1" applyFill="1" applyAlignment="1">
      <alignment horizontal="center"/>
    </xf>
    <xf numFmtId="0" fontId="0" fillId="0" borderId="0" xfId="0" applyAlignment="1">
      <alignment horizontal="center"/>
    </xf>
    <xf numFmtId="43" fontId="5" fillId="0" borderId="0" xfId="0" applyNumberFormat="1" applyFont="1" applyFill="1" applyAlignment="1">
      <alignment horizontal="center"/>
    </xf>
    <xf numFmtId="181"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1"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2" borderId="52" xfId="0" applyFont="1" applyFill="1" applyBorder="1" applyAlignment="1">
      <alignment horizontal="center" vertical="center" wrapText="1"/>
    </xf>
    <xf numFmtId="0" fontId="5" fillId="17" borderId="52"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0" borderId="68" xfId="0" applyFont="1" applyFill="1" applyBorder="1" applyAlignment="1">
      <alignment horizontal="center" vertical="center" wrapText="1"/>
    </xf>
    <xf numFmtId="0" fontId="11" fillId="20" borderId="48" xfId="0" applyFont="1" applyFill="1" applyBorder="1" applyAlignment="1">
      <alignment horizontal="center" vertical="center" wrapText="1"/>
    </xf>
    <xf numFmtId="0" fontId="11" fillId="17" borderId="53" xfId="0" applyFont="1" applyFill="1" applyBorder="1" applyAlignment="1">
      <alignment horizontal="center" vertical="center" wrapText="1"/>
    </xf>
    <xf numFmtId="0" fontId="11" fillId="20" borderId="75" xfId="0" applyFont="1" applyFill="1" applyBorder="1" applyAlignment="1">
      <alignment horizontal="center" vertical="center" wrapText="1"/>
    </xf>
    <xf numFmtId="0" fontId="5" fillId="17" borderId="73" xfId="0" applyFont="1" applyFill="1" applyBorder="1" applyAlignment="1">
      <alignment vertical="center" wrapText="1"/>
    </xf>
    <xf numFmtId="0" fontId="5" fillId="17" borderId="52" xfId="0" applyFont="1" applyFill="1" applyBorder="1" applyAlignment="1">
      <alignment vertical="center" wrapText="1"/>
    </xf>
    <xf numFmtId="0" fontId="5" fillId="17" borderId="73" xfId="0" applyFont="1" applyFill="1" applyBorder="1" applyAlignment="1">
      <alignment horizontal="center" vertical="center" wrapText="1"/>
    </xf>
    <xf numFmtId="0" fontId="5" fillId="18" borderId="60" xfId="0" applyFont="1" applyFill="1" applyBorder="1" applyAlignment="1">
      <alignment horizontal="center" vertical="center" wrapText="1"/>
    </xf>
    <xf numFmtId="0" fontId="5" fillId="18" borderId="53" xfId="0"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181" fontId="7" fillId="0" borderId="1" xfId="2865" applyNumberFormat="1" applyFont="1" applyFill="1" applyBorder="1" applyAlignment="1">
      <alignment horizontal="center" vertical="center"/>
    </xf>
    <xf numFmtId="181" fontId="7" fillId="0" borderId="1" xfId="9"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181" fontId="7" fillId="0" borderId="1" xfId="0" applyNumberFormat="1" applyFont="1" applyFill="1" applyBorder="1" applyAlignment="1">
      <alignment horizontal="center" vertical="center"/>
    </xf>
    <xf numFmtId="180" fontId="7" fillId="0" borderId="1" xfId="9" applyNumberFormat="1" applyFont="1" applyFill="1" applyBorder="1" applyAlignment="1">
      <alignment horizontal="center" vertical="center"/>
    </xf>
    <xf numFmtId="180" fontId="7" fillId="0" borderId="1" xfId="10" applyNumberFormat="1" applyFont="1" applyFill="1" applyBorder="1" applyAlignment="1">
      <alignment horizontal="center" vertical="center"/>
    </xf>
    <xf numFmtId="180" fontId="25" fillId="0" borderId="1" xfId="10" applyNumberFormat="1" applyFont="1" applyFill="1" applyBorder="1" applyAlignment="1">
      <alignment horizontal="center" vertical="center" wrapText="1"/>
    </xf>
    <xf numFmtId="180" fontId="7" fillId="0" borderId="1" xfId="0" applyNumberFormat="1" applyFont="1" applyFill="1" applyBorder="1" applyAlignment="1">
      <alignment horizontal="center" vertical="center"/>
    </xf>
    <xf numFmtId="181" fontId="7" fillId="0" borderId="1" xfId="10" applyNumberFormat="1" applyFont="1" applyFill="1" applyBorder="1" applyAlignment="1">
      <alignment horizontal="center" vertical="center"/>
    </xf>
    <xf numFmtId="181" fontId="25"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37" fontId="7" fillId="0" borderId="5" xfId="9" applyNumberFormat="1" applyFont="1" applyFill="1" applyBorder="1" applyAlignment="1">
      <alignment horizontal="center" vertical="center"/>
    </xf>
    <xf numFmtId="0" fontId="5" fillId="17" borderId="75" xfId="0" applyFont="1" applyFill="1" applyBorder="1" applyAlignment="1">
      <alignment horizontal="center" vertical="center" wrapText="1"/>
    </xf>
    <xf numFmtId="0" fontId="11" fillId="21" borderId="74" xfId="0"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29" xfId="0" applyFont="1" applyFill="1" applyBorder="1" applyAlignment="1">
      <alignment horizontal="left" vertical="center" wrapText="1"/>
    </xf>
    <xf numFmtId="0" fontId="0" fillId="0" borderId="0" xfId="0" applyAlignment="1">
      <alignment horizontal="center"/>
    </xf>
    <xf numFmtId="39" fontId="7" fillId="0" borderId="5" xfId="9"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1"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1"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8" fillId="0" borderId="0" xfId="0" applyFont="1" applyFill="1" applyBorder="1" applyAlignment="1">
      <alignment horizontal="center" vertical="center"/>
    </xf>
    <xf numFmtId="0" fontId="63" fillId="0" borderId="0" xfId="0" applyFont="1" applyFill="1" applyBorder="1" applyAlignment="1">
      <alignment vertical="top" wrapText="1"/>
    </xf>
    <xf numFmtId="182" fontId="67" fillId="0" borderId="0" xfId="0" applyNumberFormat="1" applyFont="1" applyFill="1" applyBorder="1" applyAlignment="1">
      <alignment horizontal="center" vertical="center" wrapText="1"/>
    </xf>
    <xf numFmtId="2" fontId="65" fillId="0" borderId="0" xfId="0" applyNumberFormat="1" applyFont="1" applyFill="1" applyBorder="1" applyAlignment="1">
      <alignment horizontal="center" vertical="center"/>
    </xf>
    <xf numFmtId="9" fontId="69" fillId="0" borderId="0" xfId="21" applyFont="1" applyFill="1" applyBorder="1" applyAlignment="1">
      <alignment horizontal="center" vertical="center"/>
    </xf>
    <xf numFmtId="10" fontId="69" fillId="0" borderId="0" xfId="21" applyNumberFormat="1" applyFont="1" applyFill="1" applyBorder="1" applyAlignment="1">
      <alignment horizontal="center" vertical="center" wrapText="1"/>
    </xf>
    <xf numFmtId="10" fontId="73" fillId="0" borderId="0" xfId="21" applyNumberFormat="1" applyFont="1" applyFill="1" applyBorder="1" applyAlignment="1">
      <alignment horizontal="center" vertical="center" wrapText="1"/>
    </xf>
    <xf numFmtId="0" fontId="11" fillId="20"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17" borderId="75"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2" fillId="17" borderId="32" xfId="0" applyFont="1" applyFill="1" applyBorder="1" applyAlignment="1">
      <alignment horizontal="center" vertical="center" wrapText="1"/>
    </xf>
    <xf numFmtId="0" fontId="11" fillId="20" borderId="74" xfId="0" applyFont="1" applyFill="1" applyBorder="1" applyAlignment="1">
      <alignment horizontal="center" vertical="center" wrapText="1"/>
    </xf>
    <xf numFmtId="0" fontId="11" fillId="17" borderId="74" xfId="0" applyFont="1" applyFill="1" applyBorder="1" applyAlignment="1">
      <alignment horizontal="center" vertical="center" wrapText="1"/>
    </xf>
    <xf numFmtId="0" fontId="11" fillId="22" borderId="74"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5" fillId="18" borderId="73" xfId="0" applyFont="1" applyFill="1" applyBorder="1" applyAlignment="1">
      <alignment horizontal="center" vertical="center" wrapText="1"/>
    </xf>
    <xf numFmtId="181" fontId="23" fillId="17" borderId="0" xfId="0" applyNumberFormat="1" applyFont="1" applyFill="1" applyBorder="1" applyAlignment="1">
      <alignment wrapText="1"/>
    </xf>
    <xf numFmtId="181" fontId="23" fillId="17" borderId="29" xfId="0" applyNumberFormat="1" applyFont="1" applyFill="1" applyBorder="1" applyAlignment="1">
      <alignment wrapText="1"/>
    </xf>
    <xf numFmtId="0" fontId="11" fillId="20" borderId="50" xfId="0" applyFont="1" applyFill="1" applyBorder="1" applyAlignment="1">
      <alignment horizontal="center" vertical="center" wrapText="1"/>
    </xf>
    <xf numFmtId="181" fontId="17" fillId="17" borderId="76" xfId="0" applyNumberFormat="1" applyFont="1" applyFill="1" applyBorder="1" applyAlignment="1" applyProtection="1">
      <alignment horizontal="center" vertical="top" wrapText="1"/>
      <protection locked="0"/>
    </xf>
    <xf numFmtId="181" fontId="17" fillId="17" borderId="71" xfId="0" applyNumberFormat="1" applyFont="1" applyFill="1" applyBorder="1" applyAlignment="1" applyProtection="1">
      <alignment horizontal="center" vertical="top" wrapText="1"/>
      <protection locked="0"/>
    </xf>
    <xf numFmtId="0" fontId="5" fillId="17" borderId="60"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180" fontId="19" fillId="24" borderId="1" xfId="0" applyNumberFormat="1" applyFont="1" applyFill="1" applyBorder="1" applyAlignment="1">
      <alignment horizontal="left" vertical="center" wrapText="1"/>
    </xf>
    <xf numFmtId="180" fontId="19" fillId="24" borderId="1" xfId="0" applyNumberFormat="1" applyFont="1" applyFill="1" applyBorder="1" applyAlignment="1">
      <alignment horizontal="center" vertical="center" wrapText="1"/>
    </xf>
    <xf numFmtId="180" fontId="2" fillId="24" borderId="1" xfId="0" applyNumberFormat="1" applyFont="1" applyFill="1" applyBorder="1" applyAlignment="1">
      <alignment vertical="center" wrapText="1"/>
    </xf>
    <xf numFmtId="0" fontId="19" fillId="24" borderId="1" xfId="0" applyFont="1" applyFill="1" applyBorder="1" applyAlignment="1">
      <alignment horizontal="left" vertical="center" wrapText="1"/>
    </xf>
    <xf numFmtId="42" fontId="19" fillId="24" borderId="1" xfId="0" applyNumberFormat="1" applyFont="1" applyFill="1" applyBorder="1" applyAlignment="1">
      <alignment horizontal="center" vertical="center" wrapText="1"/>
    </xf>
    <xf numFmtId="0" fontId="2" fillId="24" borderId="1" xfId="0" applyFont="1" applyFill="1" applyBorder="1" applyAlignment="1">
      <alignment vertical="center" wrapText="1"/>
    </xf>
    <xf numFmtId="0" fontId="2" fillId="17" borderId="15" xfId="0" applyFont="1" applyFill="1" applyBorder="1" applyAlignment="1">
      <alignment vertical="center" wrapText="1"/>
    </xf>
    <xf numFmtId="0" fontId="2" fillId="17" borderId="36" xfId="0" applyFont="1" applyFill="1" applyBorder="1" applyAlignment="1">
      <alignment vertical="center" wrapText="1"/>
    </xf>
    <xf numFmtId="0" fontId="2" fillId="17" borderId="36" xfId="19" applyFont="1" applyFill="1" applyBorder="1" applyAlignment="1">
      <alignment vertical="center" wrapText="1"/>
    </xf>
    <xf numFmtId="0" fontId="2" fillId="17" borderId="66"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4" xfId="0" applyFont="1" applyFill="1" applyBorder="1" applyAlignment="1">
      <alignment horizontal="center" vertical="top" wrapText="1"/>
    </xf>
    <xf numFmtId="0" fontId="2" fillId="17" borderId="65" xfId="0" applyFont="1" applyFill="1" applyBorder="1" applyAlignment="1">
      <alignment horizontal="center" vertical="center" wrapText="1"/>
    </xf>
    <xf numFmtId="0" fontId="2" fillId="17" borderId="70" xfId="0" applyFont="1" applyFill="1" applyBorder="1" applyAlignment="1">
      <alignment horizontal="center" vertical="top" wrapText="1"/>
    </xf>
    <xf numFmtId="10" fontId="4" fillId="17" borderId="36" xfId="16" applyNumberFormat="1" applyFill="1" applyBorder="1" applyAlignment="1">
      <alignment horizontal="center" vertical="center" wrapText="1"/>
    </xf>
    <xf numFmtId="0" fontId="2" fillId="17" borderId="47" xfId="0" applyFont="1" applyFill="1" applyBorder="1" applyAlignment="1">
      <alignment horizontal="center" vertical="center" wrapText="1"/>
    </xf>
    <xf numFmtId="0" fontId="4" fillId="17" borderId="36" xfId="16" applyNumberForma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36" xfId="0" applyFont="1" applyFill="1" applyBorder="1" applyAlignment="1">
      <alignment horizontal="center" vertical="top" wrapText="1"/>
    </xf>
    <xf numFmtId="172" fontId="82" fillId="25" borderId="17" xfId="0" applyNumberFormat="1" applyFont="1" applyFill="1" applyBorder="1" applyAlignment="1">
      <alignment vertical="center"/>
    </xf>
    <xf numFmtId="172" fontId="82" fillId="26" borderId="20" xfId="0" applyNumberFormat="1" applyFont="1" applyFill="1" applyBorder="1" applyAlignment="1">
      <alignment vertical="center"/>
    </xf>
    <xf numFmtId="172" fontId="82" fillId="26" borderId="65" xfId="0" applyNumberFormat="1" applyFont="1" applyFill="1" applyBorder="1" applyAlignment="1">
      <alignment vertical="center"/>
    </xf>
    <xf numFmtId="37" fontId="18" fillId="0" borderId="1" xfId="10" applyNumberFormat="1" applyFont="1" applyFill="1" applyBorder="1" applyAlignment="1">
      <alignment horizontal="center" vertical="center"/>
    </xf>
    <xf numFmtId="37" fontId="20" fillId="0" borderId="2" xfId="10" applyNumberFormat="1" applyFont="1" applyFill="1" applyBorder="1" applyAlignment="1">
      <alignment horizontal="center" vertical="center"/>
    </xf>
    <xf numFmtId="185" fontId="7" fillId="0" borderId="1" xfId="0" applyNumberFormat="1" applyFont="1" applyFill="1" applyBorder="1" applyAlignment="1">
      <alignment horizontal="center" vertical="center"/>
    </xf>
    <xf numFmtId="180" fontId="25" fillId="0" borderId="1" xfId="10" applyNumberFormat="1" applyFont="1" applyFill="1" applyBorder="1" applyAlignment="1">
      <alignment vertical="center" wrapText="1"/>
    </xf>
    <xf numFmtId="184" fontId="7" fillId="0" borderId="5" xfId="9" applyNumberFormat="1" applyFont="1" applyFill="1" applyBorder="1" applyAlignment="1">
      <alignment horizontal="center" vertical="center"/>
    </xf>
    <xf numFmtId="184" fontId="7" fillId="0" borderId="5" xfId="10" applyNumberFormat="1" applyFont="1" applyFill="1" applyBorder="1" applyAlignment="1">
      <alignment horizontal="center" vertical="center"/>
    </xf>
    <xf numFmtId="39" fontId="7" fillId="0" borderId="5" xfId="10" applyNumberFormat="1" applyFont="1" applyFill="1" applyBorder="1" applyAlignment="1">
      <alignment horizontal="center" vertical="center"/>
    </xf>
    <xf numFmtId="180" fontId="0" fillId="0" borderId="0" xfId="0" applyNumberFormat="1" applyFill="1"/>
    <xf numFmtId="180" fontId="25" fillId="0" borderId="1" xfId="0" applyNumberFormat="1" applyFont="1" applyFill="1" applyBorder="1" applyAlignment="1">
      <alignment horizontal="center" vertical="center"/>
    </xf>
    <xf numFmtId="0" fontId="16" fillId="25" borderId="67" xfId="0" applyFont="1" applyFill="1" applyBorder="1" applyAlignment="1" applyProtection="1">
      <alignment horizontal="left" vertical="center" wrapText="1"/>
      <protection locked="0"/>
    </xf>
    <xf numFmtId="0" fontId="16" fillId="26" borderId="69" xfId="0" applyFont="1" applyFill="1" applyBorder="1" applyAlignment="1" applyProtection="1">
      <alignment horizontal="left" vertical="center" wrapText="1"/>
      <protection locked="0"/>
    </xf>
    <xf numFmtId="187" fontId="4" fillId="0" borderId="8" xfId="2868" applyNumberFormat="1" applyFont="1" applyFill="1" applyBorder="1" applyAlignment="1">
      <alignment horizontal="center" vertical="center"/>
    </xf>
    <xf numFmtId="0" fontId="16" fillId="25" borderId="69" xfId="0" applyFont="1" applyFill="1" applyBorder="1" applyAlignment="1" applyProtection="1">
      <alignment horizontal="left" vertical="center" wrapText="1"/>
      <protection locked="0"/>
    </xf>
    <xf numFmtId="0" fontId="16" fillId="26" borderId="71" xfId="0" applyFont="1" applyFill="1" applyBorder="1" applyAlignment="1" applyProtection="1">
      <alignment horizontal="left" vertical="center" wrapText="1"/>
      <protection locked="0"/>
    </xf>
    <xf numFmtId="172" fontId="82" fillId="26" borderId="1" xfId="0" applyNumberFormat="1" applyFont="1" applyFill="1" applyBorder="1" applyAlignment="1">
      <alignment vertical="center"/>
    </xf>
    <xf numFmtId="172" fontId="82" fillId="25" borderId="3" xfId="0" applyNumberFormat="1" applyFont="1" applyFill="1" applyBorder="1" applyAlignment="1">
      <alignment vertical="center"/>
    </xf>
    <xf numFmtId="172" fontId="87" fillId="25" borderId="5" xfId="0" applyNumberFormat="1" applyFont="1" applyFill="1" applyBorder="1" applyAlignment="1">
      <alignment vertical="center"/>
    </xf>
    <xf numFmtId="172" fontId="87" fillId="26" borderId="1" xfId="0" applyNumberFormat="1" applyFont="1" applyFill="1" applyBorder="1" applyAlignment="1">
      <alignment vertical="center"/>
    </xf>
    <xf numFmtId="172" fontId="87" fillId="25" borderId="3" xfId="0" applyNumberFormat="1" applyFont="1" applyFill="1" applyBorder="1" applyAlignment="1">
      <alignment vertical="center"/>
    </xf>
    <xf numFmtId="172" fontId="87" fillId="26" borderId="2" xfId="0" applyNumberFormat="1" applyFont="1" applyFill="1" applyBorder="1" applyAlignment="1">
      <alignment vertical="center"/>
    </xf>
    <xf numFmtId="172" fontId="82" fillId="26" borderId="4" xfId="0" applyNumberFormat="1" applyFont="1" applyFill="1" applyBorder="1" applyAlignment="1">
      <alignment vertical="center"/>
    </xf>
    <xf numFmtId="172" fontId="87" fillId="26" borderId="4" xfId="0" applyNumberFormat="1" applyFont="1" applyFill="1" applyBorder="1" applyAlignment="1">
      <alignment vertical="center"/>
    </xf>
    <xf numFmtId="0" fontId="0" fillId="0" borderId="0" xfId="0" applyBorder="1" applyAlignment="1">
      <alignment vertical="center" wrapText="1"/>
    </xf>
    <xf numFmtId="0" fontId="0" fillId="0" borderId="1" xfId="0" applyFill="1" applyBorder="1" applyAlignment="1"/>
    <xf numFmtId="0" fontId="16" fillId="25" borderId="41" xfId="0" applyFont="1" applyFill="1" applyBorder="1" applyAlignment="1" applyProtection="1">
      <alignment horizontal="left" vertical="center" wrapText="1"/>
      <protection locked="0"/>
    </xf>
    <xf numFmtId="0" fontId="16" fillId="26" borderId="78" xfId="0" applyFont="1" applyFill="1" applyBorder="1" applyAlignment="1" applyProtection="1">
      <alignment horizontal="left" vertical="center" wrapText="1"/>
      <protection locked="0"/>
    </xf>
    <xf numFmtId="0" fontId="16" fillId="25" borderId="78" xfId="0" applyFont="1" applyFill="1" applyBorder="1" applyAlignment="1" applyProtection="1">
      <alignment horizontal="left" vertical="center" wrapText="1"/>
      <protection locked="0"/>
    </xf>
    <xf numFmtId="0" fontId="16" fillId="26" borderId="45" xfId="0" applyFont="1" applyFill="1" applyBorder="1" applyAlignment="1" applyProtection="1">
      <alignment horizontal="left" vertical="center" wrapText="1"/>
      <protection locked="0"/>
    </xf>
    <xf numFmtId="0" fontId="17" fillId="25" borderId="26" xfId="0" applyFont="1" applyFill="1" applyBorder="1" applyAlignment="1">
      <alignment wrapText="1"/>
    </xf>
    <xf numFmtId="0" fontId="17" fillId="25" borderId="0" xfId="0" applyFont="1" applyFill="1" applyAlignment="1">
      <alignment wrapText="1"/>
    </xf>
    <xf numFmtId="0" fontId="17" fillId="25" borderId="28" xfId="0" applyFont="1" applyFill="1" applyBorder="1" applyAlignment="1">
      <alignment wrapText="1"/>
    </xf>
    <xf numFmtId="0" fontId="17" fillId="25" borderId="29" xfId="0" applyFont="1" applyFill="1" applyBorder="1" applyAlignment="1">
      <alignment wrapText="1"/>
    </xf>
    <xf numFmtId="39" fontId="65" fillId="0" borderId="0" xfId="9" applyNumberFormat="1" applyFont="1" applyFill="1" applyBorder="1" applyAlignment="1">
      <alignment horizontal="center" vertical="center"/>
    </xf>
    <xf numFmtId="39" fontId="7" fillId="0" borderId="0" xfId="9" applyNumberFormat="1" applyFont="1" applyFill="1" applyBorder="1" applyAlignment="1">
      <alignment horizontal="center" vertical="center"/>
    </xf>
    <xf numFmtId="37" fontId="7" fillId="0" borderId="0" xfId="9" applyNumberFormat="1" applyFont="1" applyFill="1" applyBorder="1" applyAlignment="1">
      <alignment horizontal="center" vertical="center"/>
    </xf>
    <xf numFmtId="43" fontId="0" fillId="0" borderId="0" xfId="0" applyNumberFormat="1" applyFill="1" applyBorder="1" applyAlignment="1">
      <alignment horizontal="center"/>
    </xf>
    <xf numFmtId="10" fontId="68" fillId="0" borderId="0" xfId="0" applyNumberFormat="1" applyFont="1" applyFill="1" applyBorder="1" applyAlignment="1">
      <alignment horizontal="center" vertical="center"/>
    </xf>
    <xf numFmtId="10" fontId="68" fillId="0" borderId="37" xfId="21" applyNumberFormat="1" applyFont="1" applyFill="1" applyBorder="1" applyAlignment="1">
      <alignment vertical="center"/>
    </xf>
    <xf numFmtId="172" fontId="5" fillId="0" borderId="0" xfId="21" applyNumberFormat="1" applyFont="1" applyFill="1" applyAlignment="1">
      <alignment horizontal="center"/>
    </xf>
    <xf numFmtId="3" fontId="0" fillId="0" borderId="0" xfId="0" applyNumberFormat="1" applyFill="1"/>
    <xf numFmtId="0" fontId="5" fillId="17" borderId="68" xfId="0" applyFont="1" applyFill="1" applyBorder="1" applyAlignment="1">
      <alignment horizontal="center" vertical="center" wrapText="1"/>
    </xf>
    <xf numFmtId="0" fontId="5" fillId="22" borderId="35" xfId="0" applyFont="1" applyFill="1" applyBorder="1" applyAlignment="1">
      <alignment horizontal="center" vertical="center" wrapText="1"/>
    </xf>
    <xf numFmtId="0" fontId="5" fillId="18" borderId="25" xfId="0" applyFont="1" applyFill="1" applyBorder="1" applyAlignment="1">
      <alignment horizontal="center" vertical="center" wrapText="1"/>
    </xf>
    <xf numFmtId="10" fontId="7" fillId="0" borderId="0" xfId="21" applyNumberFormat="1" applyFont="1" applyFill="1" applyBorder="1" applyAlignment="1">
      <alignment horizontal="center" vertical="center"/>
    </xf>
    <xf numFmtId="10" fontId="7" fillId="0" borderId="0" xfId="0" applyNumberFormat="1" applyFont="1" applyFill="1" applyBorder="1" applyAlignment="1">
      <alignment horizontal="center" vertical="center"/>
    </xf>
    <xf numFmtId="187" fontId="4" fillId="0" borderId="11" xfId="2868" applyNumberFormat="1" applyFont="1" applyFill="1" applyBorder="1" applyAlignment="1">
      <alignment horizontal="center" vertical="center"/>
    </xf>
    <xf numFmtId="0" fontId="0" fillId="0" borderId="0" xfId="0" applyFill="1"/>
    <xf numFmtId="0" fontId="4" fillId="2" borderId="0" xfId="16" applyFill="1" applyAlignment="1">
      <alignment vertical="center"/>
    </xf>
    <xf numFmtId="0" fontId="0" fillId="0" borderId="0" xfId="0" applyAlignment="1">
      <alignment horizontal="center"/>
    </xf>
    <xf numFmtId="0" fontId="16" fillId="25" borderId="67" xfId="0" applyFont="1" applyFill="1" applyBorder="1" applyAlignment="1" applyProtection="1">
      <alignment horizontal="left" vertical="center" wrapText="1"/>
      <protection locked="0"/>
    </xf>
    <xf numFmtId="0" fontId="16" fillId="26" borderId="69" xfId="0" applyFont="1" applyFill="1" applyBorder="1" applyAlignment="1" applyProtection="1">
      <alignment horizontal="left" vertical="center" wrapText="1"/>
      <protection locked="0"/>
    </xf>
    <xf numFmtId="0" fontId="16" fillId="25" borderId="69" xfId="0" applyFont="1" applyFill="1" applyBorder="1" applyAlignment="1" applyProtection="1">
      <alignment horizontal="left" vertical="center" wrapText="1"/>
      <protection locked="0"/>
    </xf>
    <xf numFmtId="0" fontId="16" fillId="26" borderId="71" xfId="0" applyFont="1" applyFill="1" applyBorder="1" applyAlignment="1" applyProtection="1">
      <alignment horizontal="left" vertical="center" wrapText="1"/>
      <protection locked="0"/>
    </xf>
    <xf numFmtId="172" fontId="82" fillId="26" borderId="1" xfId="0" applyNumberFormat="1" applyFont="1" applyFill="1" applyBorder="1" applyAlignment="1">
      <alignment vertical="center"/>
    </xf>
    <xf numFmtId="172" fontId="82" fillId="25" borderId="3" xfId="0" applyNumberFormat="1" applyFont="1" applyFill="1" applyBorder="1" applyAlignment="1">
      <alignment vertical="center"/>
    </xf>
    <xf numFmtId="0" fontId="5" fillId="17" borderId="35" xfId="0" applyFont="1" applyFill="1" applyBorder="1" applyAlignment="1">
      <alignment horizontal="center" vertical="center" wrapText="1"/>
    </xf>
    <xf numFmtId="0" fontId="0" fillId="0" borderId="0" xfId="0" applyFill="1" applyBorder="1" applyAlignment="1">
      <alignment horizontal="center"/>
    </xf>
    <xf numFmtId="181" fontId="0" fillId="0" borderId="0" xfId="0" applyNumberFormat="1" applyFill="1"/>
    <xf numFmtId="0" fontId="0" fillId="0" borderId="0" xfId="0" applyFill="1" applyBorder="1" applyAlignment="1">
      <alignment horizontal="center"/>
    </xf>
    <xf numFmtId="0" fontId="30" fillId="0" borderId="0" xfId="0" applyFont="1" applyFill="1" applyBorder="1" applyAlignment="1">
      <alignment vertical="center" wrapText="1"/>
    </xf>
    <xf numFmtId="0" fontId="52" fillId="0" borderId="0" xfId="0" applyFont="1" applyFill="1" applyBorder="1" applyAlignment="1">
      <alignment vertical="center" wrapText="1"/>
    </xf>
    <xf numFmtId="0" fontId="0" fillId="0" borderId="3" xfId="0" applyBorder="1"/>
    <xf numFmtId="8" fontId="0" fillId="0" borderId="3" xfId="0" applyNumberFormat="1" applyBorder="1"/>
    <xf numFmtId="44" fontId="0" fillId="0" borderId="3" xfId="3091" applyFont="1" applyBorder="1"/>
    <xf numFmtId="10" fontId="0" fillId="0" borderId="10" xfId="24" applyNumberFormat="1" applyFont="1" applyBorder="1"/>
    <xf numFmtId="8" fontId="0" fillId="0" borderId="1" xfId="0" applyNumberFormat="1" applyBorder="1"/>
    <xf numFmtId="44" fontId="0" fillId="0" borderId="1" xfId="3091" applyFont="1" applyBorder="1"/>
    <xf numFmtId="10" fontId="0" fillId="0" borderId="11" xfId="24" applyNumberFormat="1" applyFont="1" applyBorder="1"/>
    <xf numFmtId="0" fontId="62" fillId="27" borderId="65" xfId="0" applyFont="1" applyFill="1" applyBorder="1"/>
    <xf numFmtId="0" fontId="0" fillId="27" borderId="4" xfId="0" applyFill="1" applyBorder="1"/>
    <xf numFmtId="8" fontId="0" fillId="27" borderId="4" xfId="0" applyNumberFormat="1" applyFill="1" applyBorder="1"/>
    <xf numFmtId="44" fontId="0" fillId="27" borderId="4" xfId="3091" applyFont="1" applyFill="1" applyBorder="1"/>
    <xf numFmtId="10" fontId="0" fillId="27" borderId="12" xfId="24" applyNumberFormat="1" applyFont="1" applyFill="1" applyBorder="1"/>
    <xf numFmtId="10" fontId="0" fillId="0" borderId="1" xfId="24" applyNumberFormat="1" applyFont="1" applyBorder="1"/>
    <xf numFmtId="6" fontId="62" fillId="0" borderId="3" xfId="0" applyNumberFormat="1" applyFont="1" applyBorder="1"/>
    <xf numFmtId="6" fontId="62" fillId="0" borderId="1" xfId="0" applyNumberFormat="1" applyFont="1" applyBorder="1"/>
    <xf numFmtId="0" fontId="62" fillId="0" borderId="1" xfId="0" applyFont="1" applyBorder="1" applyAlignment="1">
      <alignment horizontal="left" vertical="center"/>
    </xf>
    <xf numFmtId="0" fontId="62" fillId="27" borderId="1" xfId="0" applyFont="1" applyFill="1" applyBorder="1"/>
    <xf numFmtId="6" fontId="62" fillId="27" borderId="1" xfId="0" applyNumberFormat="1" applyFont="1" applyFill="1" applyBorder="1"/>
    <xf numFmtId="0" fontId="62" fillId="0" borderId="4" xfId="0" applyFont="1" applyBorder="1" applyAlignment="1">
      <alignment vertical="center"/>
    </xf>
    <xf numFmtId="0" fontId="62" fillId="0" borderId="4" xfId="0" applyFont="1" applyBorder="1" applyAlignment="1">
      <alignment horizontal="left" vertical="center"/>
    </xf>
    <xf numFmtId="0" fontId="62" fillId="27" borderId="4" xfId="0" applyFont="1" applyFill="1" applyBorder="1"/>
    <xf numFmtId="6" fontId="62" fillId="27" borderId="4" xfId="0" applyNumberFormat="1" applyFont="1" applyFill="1" applyBorder="1"/>
    <xf numFmtId="0" fontId="62" fillId="0" borderId="12" xfId="0" applyFont="1" applyBorder="1"/>
    <xf numFmtId="0" fontId="62" fillId="3" borderId="1" xfId="0" applyFont="1" applyFill="1" applyBorder="1"/>
    <xf numFmtId="10" fontId="62" fillId="3" borderId="1" xfId="24" applyNumberFormat="1" applyFont="1" applyFill="1" applyBorder="1"/>
    <xf numFmtId="0" fontId="62" fillId="3" borderId="11" xfId="0" applyFont="1" applyFill="1" applyBorder="1"/>
    <xf numFmtId="9" fontId="62" fillId="0" borderId="1" xfId="24" applyFont="1" applyBorder="1"/>
    <xf numFmtId="9" fontId="62" fillId="3" borderId="1" xfId="0" applyNumberFormat="1" applyFont="1" applyFill="1" applyBorder="1"/>
    <xf numFmtId="9" fontId="62" fillId="3" borderId="1" xfId="24" applyFont="1" applyFill="1" applyBorder="1"/>
    <xf numFmtId="0" fontId="62" fillId="3" borderId="19" xfId="0" applyFont="1" applyFill="1" applyBorder="1"/>
    <xf numFmtId="0" fontId="62" fillId="3" borderId="2" xfId="0" applyFont="1" applyFill="1" applyBorder="1"/>
    <xf numFmtId="0" fontId="62" fillId="0" borderId="2" xfId="0" applyFont="1" applyBorder="1"/>
    <xf numFmtId="0" fontId="62" fillId="0" borderId="19" xfId="0" applyFont="1" applyBorder="1"/>
    <xf numFmtId="0" fontId="26" fillId="0" borderId="62" xfId="0" applyFont="1" applyFill="1" applyBorder="1" applyAlignment="1">
      <alignment vertical="center" wrapText="1"/>
    </xf>
    <xf numFmtId="0" fontId="26" fillId="0" borderId="0" xfId="0" applyFont="1" applyFill="1" applyBorder="1" applyAlignment="1">
      <alignment vertical="center" wrapText="1"/>
    </xf>
    <xf numFmtId="0" fontId="62" fillId="0" borderId="0" xfId="0" applyFont="1" applyBorder="1" applyAlignment="1">
      <alignment horizontal="left" vertical="center"/>
    </xf>
    <xf numFmtId="0" fontId="62" fillId="0" borderId="0" xfId="0" applyFont="1" applyBorder="1"/>
    <xf numFmtId="0" fontId="0" fillId="0" borderId="0" xfId="0" applyBorder="1"/>
    <xf numFmtId="10" fontId="0" fillId="0" borderId="0" xfId="21" applyNumberFormat="1" applyFont="1" applyBorder="1"/>
    <xf numFmtId="167" fontId="21" fillId="0" borderId="0" xfId="4" applyFont="1"/>
    <xf numFmtId="181" fontId="26" fillId="0" borderId="0" xfId="0" applyNumberFormat="1" applyFont="1" applyFill="1" applyBorder="1" applyAlignment="1">
      <alignment vertical="center" wrapText="1"/>
    </xf>
    <xf numFmtId="181" fontId="47" fillId="15" borderId="0" xfId="0" applyNumberFormat="1" applyFont="1" applyFill="1" applyAlignment="1">
      <alignment horizontal="center" vertical="center"/>
    </xf>
    <xf numFmtId="10" fontId="0" fillId="0" borderId="0" xfId="0" applyNumberFormat="1" applyFill="1" applyAlignment="1">
      <alignment horizontal="center"/>
    </xf>
    <xf numFmtId="180" fontId="67" fillId="0" borderId="77" xfId="2865" applyNumberFormat="1" applyFont="1" applyFill="1" applyBorder="1" applyAlignment="1">
      <alignment horizontal="center" vertical="center" wrapText="1"/>
    </xf>
    <xf numFmtId="0" fontId="26" fillId="4" borderId="1" xfId="0" applyFont="1" applyFill="1" applyBorder="1" applyAlignment="1">
      <alignment horizontal="center" vertical="center"/>
    </xf>
    <xf numFmtId="0" fontId="11" fillId="21" borderId="51" xfId="0" applyFont="1" applyFill="1" applyBorder="1" applyAlignment="1">
      <alignment horizontal="center" vertical="center" wrapText="1"/>
    </xf>
    <xf numFmtId="0" fontId="47" fillId="0" borderId="1"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36" xfId="0" applyFont="1" applyFill="1" applyBorder="1" applyAlignment="1">
      <alignment horizontal="center" vertical="center"/>
    </xf>
    <xf numFmtId="0" fontId="7" fillId="0" borderId="36" xfId="0" applyFont="1" applyFill="1" applyBorder="1" applyAlignment="1">
      <alignment horizontal="center" vertical="center" wrapText="1"/>
    </xf>
    <xf numFmtId="0" fontId="7" fillId="0" borderId="4" xfId="0" applyFont="1" applyFill="1" applyBorder="1" applyAlignment="1">
      <alignment horizontal="center" vertical="center" wrapText="1"/>
    </xf>
    <xf numFmtId="183" fontId="7" fillId="0" borderId="66" xfId="5" applyNumberFormat="1" applyFont="1" applyFill="1" applyBorder="1" applyAlignment="1">
      <alignment vertical="center"/>
    </xf>
    <xf numFmtId="169" fontId="7" fillId="0" borderId="17" xfId="5" applyFont="1" applyFill="1" applyBorder="1" applyAlignment="1">
      <alignment vertical="center"/>
    </xf>
    <xf numFmtId="169" fontId="7" fillId="0" borderId="3" xfId="5" applyFont="1" applyFill="1" applyBorder="1" applyAlignment="1">
      <alignment vertical="center"/>
    </xf>
    <xf numFmtId="4" fontId="10" fillId="0" borderId="67" xfId="0" applyNumberFormat="1" applyFont="1" applyFill="1" applyBorder="1" applyAlignment="1">
      <alignment horizontal="center" vertical="center" wrapText="1"/>
    </xf>
    <xf numFmtId="0" fontId="7" fillId="0" borderId="65"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6" xfId="0" applyFont="1" applyFill="1" applyBorder="1" applyAlignment="1">
      <alignment vertical="center"/>
    </xf>
    <xf numFmtId="10" fontId="7" fillId="0" borderId="66" xfId="21" applyNumberFormat="1" applyFont="1" applyFill="1" applyBorder="1" applyAlignment="1">
      <alignment vertical="center"/>
    </xf>
    <xf numFmtId="10" fontId="7" fillId="0" borderId="65" xfId="0" applyNumberFormat="1" applyFont="1" applyFill="1" applyBorder="1" applyAlignment="1">
      <alignment horizontal="center" vertical="center"/>
    </xf>
    <xf numFmtId="10" fontId="7" fillId="0" borderId="4" xfId="0" applyNumberFormat="1" applyFont="1" applyFill="1" applyBorder="1" applyAlignment="1">
      <alignment horizontal="center" vertical="center"/>
    </xf>
    <xf numFmtId="10" fontId="7" fillId="0" borderId="4" xfId="21" applyNumberFormat="1" applyFont="1" applyFill="1" applyBorder="1" applyAlignment="1">
      <alignment horizontal="center" vertical="center"/>
    </xf>
    <xf numFmtId="181" fontId="17" fillId="18" borderId="69" xfId="0" applyNumberFormat="1" applyFont="1" applyFill="1" applyBorder="1" applyAlignment="1" applyProtection="1">
      <alignment horizontal="center" vertical="top" wrapText="1"/>
      <protection locked="0"/>
    </xf>
    <xf numFmtId="3" fontId="17" fillId="0" borderId="17" xfId="0" applyNumberFormat="1" applyFont="1" applyFill="1" applyBorder="1" applyAlignment="1">
      <alignment horizontal="center" vertical="center" wrapText="1"/>
    </xf>
    <xf numFmtId="0" fontId="83" fillId="0" borderId="3" xfId="0" applyFont="1" applyFill="1" applyBorder="1" applyAlignment="1">
      <alignment horizontal="center" vertical="center"/>
    </xf>
    <xf numFmtId="4" fontId="5" fillId="0" borderId="3" xfId="0" applyNumberFormat="1" applyFont="1" applyFill="1" applyBorder="1" applyAlignment="1">
      <alignment horizontal="center" vertical="center" wrapText="1"/>
    </xf>
    <xf numFmtId="37" fontId="18" fillId="0" borderId="18" xfId="10" applyNumberFormat="1" applyFont="1" applyFill="1" applyBorder="1" applyAlignment="1">
      <alignment horizontal="center" vertical="center"/>
    </xf>
    <xf numFmtId="0" fontId="83" fillId="0" borderId="1" xfId="0" applyFont="1" applyFill="1" applyBorder="1" applyAlignment="1">
      <alignment horizontal="center" vertical="center"/>
    </xf>
    <xf numFmtId="4" fontId="5" fillId="0" borderId="5" xfId="0" applyNumberFormat="1" applyFont="1" applyFill="1" applyBorder="1" applyAlignment="1">
      <alignment horizontal="center" vertical="center" wrapText="1"/>
    </xf>
    <xf numFmtId="182" fontId="5" fillId="0" borderId="5" xfId="0" applyNumberFormat="1" applyFont="1" applyFill="1" applyBorder="1" applyAlignment="1">
      <alignment horizontal="center" vertical="center" wrapText="1"/>
    </xf>
    <xf numFmtId="39" fontId="5" fillId="0" borderId="5" xfId="0" applyNumberFormat="1" applyFont="1" applyFill="1" applyBorder="1" applyAlignment="1">
      <alignment horizontal="center" vertical="center" wrapText="1"/>
    </xf>
    <xf numFmtId="181" fontId="5" fillId="0" borderId="1" xfId="2865" applyNumberFormat="1" applyFont="1" applyFill="1" applyBorder="1" applyAlignment="1">
      <alignment horizontal="center" vertical="center" wrapText="1"/>
    </xf>
    <xf numFmtId="180" fontId="5" fillId="29" borderId="52" xfId="10" applyNumberFormat="1" applyFont="1" applyFill="1" applyBorder="1" applyAlignment="1">
      <alignment horizontal="center" vertical="center" wrapText="1"/>
    </xf>
    <xf numFmtId="181" fontId="7" fillId="29" borderId="52" xfId="9" applyNumberFormat="1" applyFont="1" applyFill="1" applyBorder="1" applyAlignment="1">
      <alignment horizontal="center" vertical="center"/>
    </xf>
    <xf numFmtId="0" fontId="17" fillId="17" borderId="57" xfId="0" applyFont="1" applyFill="1" applyBorder="1" applyAlignment="1" applyProtection="1">
      <alignment horizontal="left" vertical="center" wrapText="1"/>
      <protection locked="0"/>
    </xf>
    <xf numFmtId="181" fontId="17" fillId="18" borderId="78" xfId="0" applyNumberFormat="1" applyFont="1" applyFill="1" applyBorder="1" applyAlignment="1" applyProtection="1">
      <alignment horizontal="center" vertical="center" wrapText="1"/>
      <protection locked="0"/>
    </xf>
    <xf numFmtId="181" fontId="4" fillId="21" borderId="78" xfId="0" applyNumberFormat="1" applyFont="1" applyFill="1" applyBorder="1" applyAlignment="1" applyProtection="1">
      <alignment horizontal="center" vertical="center" wrapText="1"/>
      <protection locked="0"/>
    </xf>
    <xf numFmtId="0" fontId="17" fillId="17" borderId="78" xfId="0" applyFont="1" applyFill="1" applyBorder="1" applyAlignment="1" applyProtection="1">
      <alignment horizontal="left" vertical="center" wrapText="1"/>
      <protection locked="0"/>
    </xf>
    <xf numFmtId="181" fontId="17" fillId="18" borderId="78" xfId="0" applyNumberFormat="1" applyFont="1" applyFill="1" applyBorder="1" applyAlignment="1" applyProtection="1">
      <alignment horizontal="left" vertical="center" wrapText="1"/>
      <protection locked="0"/>
    </xf>
    <xf numFmtId="181" fontId="17" fillId="18" borderId="58" xfId="0" applyNumberFormat="1" applyFont="1" applyFill="1" applyBorder="1" applyAlignment="1" applyProtection="1">
      <alignment horizontal="left" vertical="center" wrapText="1"/>
      <protection locked="0"/>
    </xf>
    <xf numFmtId="0" fontId="5" fillId="21" borderId="51" xfId="0" applyFont="1" applyFill="1" applyBorder="1" applyAlignment="1">
      <alignment horizontal="center" vertical="center" wrapText="1"/>
    </xf>
    <xf numFmtId="0" fontId="5" fillId="28" borderId="25" xfId="0" applyFont="1" applyFill="1" applyBorder="1" applyAlignment="1">
      <alignment horizontal="center" vertical="center" wrapText="1"/>
    </xf>
    <xf numFmtId="0" fontId="67" fillId="22" borderId="35" xfId="0" applyFont="1" applyFill="1" applyBorder="1" applyAlignment="1">
      <alignment horizontal="center" vertical="center" wrapText="1"/>
    </xf>
    <xf numFmtId="0" fontId="67" fillId="17" borderId="35" xfId="0" applyFont="1" applyFill="1" applyBorder="1" applyAlignment="1">
      <alignment horizontal="center" vertical="center" wrapText="1"/>
    </xf>
    <xf numFmtId="0" fontId="67" fillId="17" borderId="68" xfId="0" applyFont="1" applyFill="1" applyBorder="1" applyAlignment="1">
      <alignment horizontal="center" vertical="center" wrapText="1"/>
    </xf>
    <xf numFmtId="0" fontId="11" fillId="21" borderId="63" xfId="0"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175" fontId="7" fillId="0" borderId="1" xfId="3" applyNumberFormat="1" applyFont="1" applyFill="1" applyBorder="1" applyAlignment="1">
      <alignment horizontal="center" vertical="center"/>
    </xf>
    <xf numFmtId="182"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37" fontId="20" fillId="0" borderId="1" xfId="10" applyNumberFormat="1" applyFont="1" applyFill="1" applyBorder="1" applyAlignment="1">
      <alignment horizontal="center" vertical="center"/>
    </xf>
    <xf numFmtId="0" fontId="17" fillId="17" borderId="41" xfId="0" applyFont="1" applyFill="1" applyBorder="1" applyAlignment="1" applyProtection="1">
      <alignment horizontal="left" vertical="center" wrapText="1"/>
      <protection locked="0"/>
    </xf>
    <xf numFmtId="180" fontId="5" fillId="29" borderId="36" xfId="10" applyNumberFormat="1" applyFont="1" applyFill="1" applyBorder="1" applyAlignment="1">
      <alignment horizontal="center" vertical="center" wrapText="1"/>
    </xf>
    <xf numFmtId="9" fontId="73" fillId="17" borderId="0" xfId="21" applyFont="1" applyFill="1" applyBorder="1" applyAlignment="1">
      <alignment vertical="center"/>
    </xf>
    <xf numFmtId="180" fontId="5" fillId="29" borderId="66" xfId="10" applyNumberFormat="1" applyFont="1" applyFill="1" applyBorder="1" applyAlignment="1">
      <alignment horizontal="center" vertical="center" wrapText="1"/>
    </xf>
    <xf numFmtId="181" fontId="7" fillId="29" borderId="75" xfId="9" applyNumberFormat="1" applyFont="1" applyFill="1" applyBorder="1" applyAlignment="1">
      <alignment horizontal="center" vertical="center"/>
    </xf>
    <xf numFmtId="9" fontId="73" fillId="17" borderId="24" xfId="21" applyFont="1" applyFill="1" applyBorder="1" applyAlignment="1">
      <alignment vertical="center"/>
    </xf>
    <xf numFmtId="181" fontId="23" fillId="17" borderId="24" xfId="0" applyNumberFormat="1" applyFont="1" applyFill="1" applyBorder="1" applyAlignment="1">
      <alignment wrapText="1"/>
    </xf>
    <xf numFmtId="181" fontId="23" fillId="17" borderId="38" xfId="0" applyNumberFormat="1" applyFont="1" applyFill="1" applyBorder="1" applyAlignment="1">
      <alignment wrapText="1"/>
    </xf>
    <xf numFmtId="181" fontId="23" fillId="17" borderId="27" xfId="0" applyNumberFormat="1" applyFont="1" applyFill="1" applyBorder="1" applyAlignment="1">
      <alignment wrapText="1"/>
    </xf>
    <xf numFmtId="9" fontId="73" fillId="17" borderId="29" xfId="21" applyFont="1" applyFill="1" applyBorder="1" applyAlignment="1">
      <alignment vertical="center"/>
    </xf>
    <xf numFmtId="181" fontId="23" fillId="17" borderId="39" xfId="0" applyNumberFormat="1" applyFont="1" applyFill="1" applyBorder="1" applyAlignment="1">
      <alignment wrapText="1"/>
    </xf>
    <xf numFmtId="0" fontId="44" fillId="0" borderId="1" xfId="0" applyFont="1" applyFill="1" applyBorder="1" applyAlignment="1">
      <alignment horizontal="center" vertical="center"/>
    </xf>
    <xf numFmtId="183" fontId="44" fillId="0" borderId="1" xfId="5" applyNumberFormat="1" applyFont="1" applyFill="1" applyBorder="1" applyAlignment="1">
      <alignment horizontal="center" vertical="center"/>
    </xf>
    <xf numFmtId="0" fontId="43" fillId="0" borderId="1" xfId="0" applyFont="1" applyFill="1" applyBorder="1" applyAlignment="1">
      <alignment horizontal="center" vertical="center" wrapText="1"/>
    </xf>
    <xf numFmtId="182" fontId="5" fillId="0" borderId="1" xfId="10" applyNumberFormat="1" applyFont="1" applyFill="1" applyBorder="1" applyAlignment="1">
      <alignment horizontal="center" vertical="center" wrapText="1"/>
    </xf>
    <xf numFmtId="0" fontId="43" fillId="0" borderId="1" xfId="0" applyFont="1" applyFill="1" applyBorder="1" applyAlignment="1">
      <alignment horizontal="center" vertical="center"/>
    </xf>
    <xf numFmtId="37" fontId="92" fillId="0" borderId="1" xfId="10" applyNumberFormat="1" applyFont="1" applyFill="1" applyBorder="1" applyAlignment="1">
      <alignment horizontal="center" vertical="center"/>
    </xf>
    <xf numFmtId="180" fontId="5" fillId="0" borderId="1" xfId="10" applyNumberFormat="1" applyFont="1" applyFill="1" applyBorder="1" applyAlignment="1">
      <alignment horizontal="center" vertical="center"/>
    </xf>
    <xf numFmtId="42" fontId="5" fillId="0" borderId="1" xfId="2865" applyFont="1" applyFill="1" applyBorder="1" applyAlignment="1">
      <alignment horizontal="center" vertical="center" wrapText="1"/>
    </xf>
    <xf numFmtId="180" fontId="5" fillId="0" borderId="1" xfId="2865" applyNumberFormat="1" applyFont="1" applyFill="1" applyBorder="1" applyAlignment="1">
      <alignment horizontal="center" vertical="center" wrapText="1"/>
    </xf>
    <xf numFmtId="180" fontId="5" fillId="0" borderId="1" xfId="9" applyNumberFormat="1" applyFont="1" applyFill="1" applyBorder="1" applyAlignment="1">
      <alignment horizontal="center" vertical="center"/>
    </xf>
    <xf numFmtId="0" fontId="7" fillId="0" borderId="1" xfId="0" applyFont="1" applyFill="1" applyBorder="1" applyAlignment="1">
      <alignment horizontal="right" vertical="center"/>
    </xf>
    <xf numFmtId="175" fontId="44" fillId="0" borderId="1" xfId="5" applyNumberFormat="1" applyFont="1" applyFill="1" applyBorder="1" applyAlignment="1">
      <alignment horizontal="center" vertical="center"/>
    </xf>
    <xf numFmtId="180" fontId="7" fillId="0" borderId="1" xfId="0" applyNumberFormat="1" applyFont="1" applyFill="1" applyBorder="1" applyAlignment="1">
      <alignment horizontal="right" vertical="center"/>
    </xf>
    <xf numFmtId="1" fontId="5" fillId="0" borderId="1" xfId="0" applyNumberFormat="1" applyFont="1" applyFill="1" applyBorder="1" applyAlignment="1">
      <alignment horizontal="center" vertical="center"/>
    </xf>
    <xf numFmtId="169" fontId="5" fillId="0" borderId="1" xfId="2867" applyFont="1" applyFill="1" applyBorder="1" applyAlignment="1">
      <alignment horizontal="center" vertical="center" wrapText="1"/>
    </xf>
    <xf numFmtId="4" fontId="5" fillId="0" borderId="1" xfId="1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43" fontId="7" fillId="0" borderId="1" xfId="0" applyNumberFormat="1" applyFont="1" applyFill="1" applyBorder="1" applyAlignment="1">
      <alignment horizontal="right" vertical="center"/>
    </xf>
    <xf numFmtId="9" fontId="5" fillId="0" borderId="1" xfId="21" applyFont="1" applyFill="1" applyBorder="1" applyAlignment="1">
      <alignment horizontal="center" vertical="center" wrapText="1"/>
    </xf>
    <xf numFmtId="180" fontId="5" fillId="0" borderId="1" xfId="0" applyNumberFormat="1" applyFont="1" applyFill="1" applyBorder="1" applyAlignment="1">
      <alignment horizontal="center" vertical="center"/>
    </xf>
    <xf numFmtId="4" fontId="5" fillId="0" borderId="2" xfId="10" applyNumberFormat="1" applyFont="1" applyFill="1" applyBorder="1" applyAlignment="1">
      <alignment horizontal="center" vertical="center" wrapText="1"/>
    </xf>
    <xf numFmtId="182" fontId="5" fillId="0" borderId="2" xfId="0" applyNumberFormat="1" applyFont="1" applyFill="1" applyBorder="1" applyAlignment="1">
      <alignment horizontal="center" vertical="center" wrapText="1"/>
    </xf>
    <xf numFmtId="169" fontId="5" fillId="0" borderId="2" xfId="2867" applyFont="1" applyFill="1" applyBorder="1" applyAlignment="1">
      <alignment horizontal="center" vertical="center" wrapText="1"/>
    </xf>
    <xf numFmtId="182" fontId="5" fillId="0" borderId="2" xfId="1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180" fontId="5" fillId="4" borderId="52" xfId="2865" applyNumberFormat="1" applyFont="1" applyFill="1" applyBorder="1" applyAlignment="1">
      <alignment horizontal="center" vertical="center" wrapText="1"/>
    </xf>
    <xf numFmtId="180" fontId="7" fillId="4" borderId="52" xfId="10" applyNumberFormat="1" applyFont="1" applyFill="1" applyBorder="1" applyAlignment="1">
      <alignment horizontal="center" vertical="center"/>
    </xf>
    <xf numFmtId="181" fontId="7" fillId="4" borderId="52" xfId="9" applyNumberFormat="1" applyFont="1" applyFill="1" applyBorder="1" applyAlignment="1">
      <alignment horizontal="center" vertical="center"/>
    </xf>
    <xf numFmtId="3" fontId="5" fillId="4" borderId="52" xfId="0" applyNumberFormat="1" applyFont="1" applyFill="1" applyBorder="1" applyAlignment="1">
      <alignment horizontal="center" vertical="center" wrapText="1"/>
    </xf>
    <xf numFmtId="180" fontId="7" fillId="4" borderId="52" xfId="9" applyNumberFormat="1" applyFont="1" applyFill="1" applyBorder="1" applyAlignment="1">
      <alignment horizontal="center" vertical="center"/>
    </xf>
    <xf numFmtId="183" fontId="44" fillId="0" borderId="5" xfId="5" applyNumberFormat="1" applyFont="1" applyFill="1" applyBorder="1" applyAlignment="1">
      <alignment horizontal="center" vertical="center"/>
    </xf>
    <xf numFmtId="175" fontId="44" fillId="0" borderId="5" xfId="5" applyNumberFormat="1" applyFont="1" applyFill="1" applyBorder="1" applyAlignment="1">
      <alignment horizontal="center" vertical="center"/>
    </xf>
    <xf numFmtId="175" fontId="43" fillId="0" borderId="5" xfId="0" applyNumberFormat="1" applyFont="1" applyFill="1" applyBorder="1" applyAlignment="1">
      <alignment horizontal="center" vertical="center" wrapText="1"/>
    </xf>
    <xf numFmtId="181" fontId="7" fillId="0" borderId="5" xfId="9" applyNumberFormat="1" applyFont="1" applyFill="1" applyBorder="1" applyAlignment="1">
      <alignment horizontal="center" vertical="center"/>
    </xf>
    <xf numFmtId="175" fontId="43" fillId="0" borderId="1" xfId="3" applyNumberFormat="1" applyFont="1" applyFill="1" applyBorder="1" applyAlignment="1">
      <alignment horizontal="center" vertical="center"/>
    </xf>
    <xf numFmtId="186" fontId="7" fillId="0" borderId="1" xfId="0" applyNumberFormat="1" applyFont="1" applyFill="1" applyBorder="1" applyAlignment="1">
      <alignment horizontal="right" vertical="center"/>
    </xf>
    <xf numFmtId="180" fontId="5" fillId="0" borderId="1" xfId="21" applyNumberFormat="1" applyFont="1" applyFill="1" applyBorder="1" applyAlignment="1">
      <alignment horizontal="center" vertical="center" wrapText="1"/>
    </xf>
    <xf numFmtId="180" fontId="5" fillId="29" borderId="52" xfId="2865" applyNumberFormat="1" applyFont="1" applyFill="1" applyBorder="1" applyAlignment="1">
      <alignment horizontal="center" vertical="center" wrapText="1"/>
    </xf>
    <xf numFmtId="180" fontId="7" fillId="29" borderId="52" xfId="10" applyNumberFormat="1" applyFont="1" applyFill="1" applyBorder="1" applyAlignment="1">
      <alignment horizontal="center" vertical="center"/>
    </xf>
    <xf numFmtId="3" fontId="5" fillId="29" borderId="52" xfId="0" applyNumberFormat="1" applyFont="1" applyFill="1" applyBorder="1" applyAlignment="1">
      <alignment horizontal="center" vertical="center" wrapText="1"/>
    </xf>
    <xf numFmtId="180" fontId="7" fillId="29" borderId="52" xfId="9" applyNumberFormat="1" applyFont="1" applyFill="1" applyBorder="1" applyAlignment="1">
      <alignment horizontal="center" vertical="center"/>
    </xf>
    <xf numFmtId="9" fontId="43" fillId="0" borderId="1" xfId="21" applyFont="1" applyFill="1" applyBorder="1" applyAlignment="1">
      <alignment horizontal="center" vertical="center"/>
    </xf>
    <xf numFmtId="10" fontId="43" fillId="0" borderId="1" xfId="21"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37" fontId="7" fillId="0" borderId="2" xfId="10" applyNumberFormat="1" applyFont="1" applyFill="1" applyBorder="1" applyAlignment="1">
      <alignment horizontal="center" vertical="center"/>
    </xf>
    <xf numFmtId="184" fontId="7" fillId="0" borderId="2" xfId="10" applyNumberFormat="1" applyFont="1" applyFill="1" applyBorder="1" applyAlignment="1">
      <alignment horizontal="center" vertical="center"/>
    </xf>
    <xf numFmtId="9" fontId="43" fillId="0" borderId="2" xfId="21" applyFont="1" applyFill="1" applyBorder="1" applyAlignment="1">
      <alignment horizontal="center" vertical="center"/>
    </xf>
    <xf numFmtId="10" fontId="43" fillId="0" borderId="2" xfId="21" applyNumberFormat="1" applyFont="1" applyFill="1" applyBorder="1" applyAlignment="1">
      <alignment horizontal="center" vertical="center" wrapText="1"/>
    </xf>
    <xf numFmtId="180" fontId="5" fillId="4" borderId="73" xfId="10" applyNumberFormat="1" applyFont="1" applyFill="1" applyBorder="1" applyAlignment="1">
      <alignment horizontal="center" vertical="center" wrapText="1"/>
    </xf>
    <xf numFmtId="180" fontId="5" fillId="4" borderId="52" xfId="10" applyNumberFormat="1" applyFont="1" applyFill="1" applyBorder="1" applyAlignment="1">
      <alignment horizontal="center" vertical="center" wrapText="1"/>
    </xf>
    <xf numFmtId="181" fontId="5" fillId="4" borderId="52" xfId="10" applyNumberFormat="1" applyFont="1" applyFill="1" applyBorder="1" applyAlignment="1">
      <alignment horizontal="center" vertical="center" wrapText="1"/>
    </xf>
    <xf numFmtId="3" fontId="7" fillId="4" borderId="52" xfId="9" applyNumberFormat="1" applyFont="1" applyFill="1" applyBorder="1" applyAlignment="1">
      <alignment horizontal="center" vertical="center"/>
    </xf>
    <xf numFmtId="9" fontId="43" fillId="4" borderId="52" xfId="21" applyFont="1" applyFill="1" applyBorder="1" applyAlignment="1">
      <alignment horizontal="center" vertical="center"/>
    </xf>
    <xf numFmtId="10" fontId="43" fillId="4" borderId="52" xfId="21" applyNumberFormat="1" applyFont="1" applyFill="1" applyBorder="1" applyAlignment="1">
      <alignment horizontal="center" vertical="center"/>
    </xf>
    <xf numFmtId="10" fontId="43" fillId="4" borderId="53" xfId="21" applyNumberFormat="1" applyFont="1" applyFill="1" applyBorder="1" applyAlignment="1">
      <alignment horizontal="center" vertical="center"/>
    </xf>
    <xf numFmtId="175" fontId="5" fillId="0" borderId="5" xfId="0" applyNumberFormat="1" applyFont="1" applyFill="1" applyBorder="1" applyAlignment="1">
      <alignment horizontal="center" vertical="center" wrapText="1"/>
    </xf>
    <xf numFmtId="9" fontId="43" fillId="0" borderId="5" xfId="21" applyFont="1" applyFill="1" applyBorder="1" applyAlignment="1">
      <alignment horizontal="center" vertical="center"/>
    </xf>
    <xf numFmtId="10" fontId="43" fillId="0" borderId="5" xfId="21" applyNumberFormat="1" applyFont="1" applyFill="1" applyBorder="1" applyAlignment="1">
      <alignment horizontal="center" vertical="center" wrapText="1"/>
    </xf>
    <xf numFmtId="0" fontId="7" fillId="0" borderId="2" xfId="0" applyFont="1" applyFill="1" applyBorder="1" applyAlignment="1">
      <alignment horizontal="center" vertical="center"/>
    </xf>
    <xf numFmtId="180" fontId="7" fillId="4" borderId="52" xfId="0" applyNumberFormat="1" applyFont="1" applyFill="1" applyBorder="1" applyAlignment="1">
      <alignment horizontal="center" vertical="center"/>
    </xf>
    <xf numFmtId="37" fontId="7" fillId="0" borderId="2" xfId="9" applyNumberFormat="1" applyFont="1" applyFill="1" applyBorder="1" applyAlignment="1">
      <alignment horizontal="center" vertical="center"/>
    </xf>
    <xf numFmtId="180" fontId="5" fillId="29" borderId="73" xfId="10" applyNumberFormat="1" applyFont="1" applyFill="1" applyBorder="1" applyAlignment="1">
      <alignment horizontal="center" vertical="center" wrapText="1"/>
    </xf>
    <xf numFmtId="3" fontId="7" fillId="29" borderId="52" xfId="9" applyNumberFormat="1" applyFont="1" applyFill="1" applyBorder="1" applyAlignment="1">
      <alignment horizontal="center" vertical="center"/>
    </xf>
    <xf numFmtId="9" fontId="43" fillId="29" borderId="52" xfId="21" applyFont="1" applyFill="1" applyBorder="1" applyAlignment="1">
      <alignment horizontal="center" vertical="center"/>
    </xf>
    <xf numFmtId="10" fontId="43" fillId="29" borderId="52" xfId="21" applyNumberFormat="1" applyFont="1" applyFill="1" applyBorder="1" applyAlignment="1">
      <alignment horizontal="center" vertical="center"/>
    </xf>
    <xf numFmtId="10" fontId="43" fillId="29" borderId="53" xfId="21" applyNumberFormat="1" applyFont="1" applyFill="1" applyBorder="1" applyAlignment="1">
      <alignment horizontal="center" vertical="center"/>
    </xf>
    <xf numFmtId="9" fontId="43" fillId="17" borderId="26" xfId="21" applyFont="1" applyFill="1" applyBorder="1" applyAlignment="1">
      <alignment vertical="center"/>
    </xf>
    <xf numFmtId="9" fontId="43" fillId="17" borderId="0" xfId="21" applyFont="1" applyFill="1" applyBorder="1" applyAlignment="1">
      <alignment vertical="center"/>
    </xf>
    <xf numFmtId="180" fontId="5" fillId="29" borderId="36" xfId="0" applyNumberFormat="1" applyFont="1" applyFill="1" applyBorder="1" applyAlignment="1">
      <alignment horizontal="center" vertical="center" wrapText="1"/>
    </xf>
    <xf numFmtId="180" fontId="5" fillId="29" borderId="66" xfId="0" applyNumberFormat="1" applyFont="1" applyFill="1" applyBorder="1" applyAlignment="1">
      <alignment horizontal="center" vertical="center" wrapText="1"/>
    </xf>
    <xf numFmtId="9" fontId="43" fillId="17" borderId="28" xfId="21" applyFont="1" applyFill="1" applyBorder="1" applyAlignment="1">
      <alignment vertical="center"/>
    </xf>
    <xf numFmtId="9" fontId="43" fillId="17" borderId="29" xfId="21" applyFont="1" applyFill="1" applyBorder="1" applyAlignment="1">
      <alignment vertical="center"/>
    </xf>
    <xf numFmtId="10" fontId="29" fillId="0" borderId="1" xfId="16" applyNumberFormat="1" applyFont="1" applyFill="1" applyBorder="1" applyAlignment="1">
      <alignment horizontal="center" vertical="center" wrapText="1"/>
    </xf>
    <xf numFmtId="9" fontId="4" fillId="0" borderId="1" xfId="16" applyNumberFormat="1" applyFont="1" applyFill="1" applyBorder="1" applyAlignment="1">
      <alignment vertical="center"/>
    </xf>
    <xf numFmtId="9" fontId="4" fillId="0" borderId="1" xfId="24" applyFont="1" applyFill="1" applyBorder="1" applyAlignment="1">
      <alignment vertical="center"/>
    </xf>
    <xf numFmtId="10" fontId="4" fillId="0" borderId="1" xfId="24" applyNumberFormat="1" applyFont="1" applyFill="1" applyBorder="1" applyAlignment="1">
      <alignment vertical="center"/>
    </xf>
    <xf numFmtId="10" fontId="4" fillId="17" borderId="2" xfId="16" applyNumberFormat="1" applyFont="1" applyFill="1" applyBorder="1" applyAlignment="1">
      <alignment horizontal="center" vertical="center" wrapText="1"/>
    </xf>
    <xf numFmtId="172" fontId="4" fillId="0" borderId="1" xfId="0" applyNumberFormat="1" applyFont="1" applyFill="1" applyBorder="1" applyAlignment="1">
      <alignment horizontal="center" vertical="center"/>
    </xf>
    <xf numFmtId="0" fontId="4" fillId="0" borderId="1" xfId="16" applyFont="1" applyFill="1" applyBorder="1" applyAlignment="1">
      <alignment vertical="center"/>
    </xf>
    <xf numFmtId="172" fontId="4" fillId="0" borderId="1" xfId="24" applyNumberFormat="1" applyFont="1" applyFill="1" applyBorder="1" applyAlignment="1">
      <alignment vertical="center"/>
    </xf>
    <xf numFmtId="188" fontId="18" fillId="0" borderId="69" xfId="0" applyNumberFormat="1" applyFont="1" applyFill="1" applyBorder="1" applyAlignment="1">
      <alignment horizontal="right" vertical="center"/>
    </xf>
    <xf numFmtId="3" fontId="17" fillId="0" borderId="8" xfId="0" applyNumberFormat="1" applyFont="1" applyFill="1" applyBorder="1" applyAlignment="1">
      <alignment horizontal="center" vertical="center" wrapText="1"/>
    </xf>
    <xf numFmtId="37" fontId="20" fillId="0" borderId="11" xfId="10" applyNumberFormat="1" applyFont="1" applyFill="1" applyBorder="1" applyAlignment="1">
      <alignment horizontal="center" vertical="center"/>
    </xf>
    <xf numFmtId="37" fontId="20" fillId="0" borderId="69" xfId="10" applyNumberFormat="1" applyFont="1" applyFill="1" applyBorder="1" applyAlignment="1">
      <alignment horizontal="center" vertical="center"/>
    </xf>
    <xf numFmtId="37" fontId="85" fillId="0" borderId="7" xfId="1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0" fontId="18" fillId="0" borderId="69" xfId="0" applyFont="1" applyFill="1" applyBorder="1" applyAlignment="1">
      <alignment horizontal="center" vertical="center"/>
    </xf>
    <xf numFmtId="4" fontId="19" fillId="0" borderId="69" xfId="0" applyNumberFormat="1" applyFont="1" applyFill="1" applyBorder="1" applyAlignment="1">
      <alignment horizontal="center" vertical="center"/>
    </xf>
    <xf numFmtId="0" fontId="4" fillId="0" borderId="11" xfId="0" applyFont="1" applyFill="1" applyBorder="1" applyAlignment="1">
      <alignment horizontal="center" vertical="center"/>
    </xf>
    <xf numFmtId="0" fontId="83" fillId="0" borderId="18" xfId="0" applyFont="1" applyFill="1" applyBorder="1" applyAlignment="1">
      <alignment horizontal="center" vertical="center"/>
    </xf>
    <xf numFmtId="0" fontId="1" fillId="0" borderId="7" xfId="0" applyFont="1" applyFill="1" applyBorder="1" applyAlignment="1">
      <alignment horizontal="center" vertical="center"/>
    </xf>
    <xf numFmtId="3" fontId="17" fillId="0" borderId="76" xfId="0" applyNumberFormat="1" applyFont="1" applyFill="1" applyBorder="1" applyAlignment="1">
      <alignment horizontal="center" vertical="center" wrapText="1"/>
    </xf>
    <xf numFmtId="37" fontId="18" fillId="0" borderId="11" xfId="10" applyNumberFormat="1" applyFont="1" applyFill="1" applyBorder="1" applyAlignment="1">
      <alignment horizontal="center" vertical="center"/>
    </xf>
    <xf numFmtId="37" fontId="18" fillId="0" borderId="69" xfId="10" applyNumberFormat="1" applyFont="1" applyFill="1" applyBorder="1" applyAlignment="1">
      <alignment horizontal="center" vertical="center"/>
    </xf>
    <xf numFmtId="2" fontId="88" fillId="0" borderId="7" xfId="0" applyNumberFormat="1" applyFont="1" applyFill="1" applyBorder="1" applyAlignment="1">
      <alignment horizontal="center" vertical="center"/>
    </xf>
    <xf numFmtId="37" fontId="18" fillId="0" borderId="71" xfId="10" applyNumberFormat="1" applyFont="1" applyFill="1" applyBorder="1" applyAlignment="1">
      <alignment horizontal="center" vertical="center"/>
    </xf>
    <xf numFmtId="0" fontId="4" fillId="0" borderId="12" xfId="0" applyFont="1" applyFill="1" applyBorder="1" applyAlignment="1">
      <alignment horizontal="center" vertical="center"/>
    </xf>
    <xf numFmtId="3" fontId="19" fillId="0" borderId="70" xfId="0" applyNumberFormat="1" applyFont="1" applyFill="1" applyBorder="1" applyAlignment="1">
      <alignment horizontal="center" vertical="center" wrapText="1"/>
    </xf>
    <xf numFmtId="37" fontId="20" fillId="0" borderId="65" xfId="10" applyNumberFormat="1" applyFont="1" applyFill="1" applyBorder="1" applyAlignment="1">
      <alignment horizontal="center" vertical="center"/>
    </xf>
    <xf numFmtId="37" fontId="20" fillId="0" borderId="12" xfId="10" applyNumberFormat="1" applyFont="1" applyFill="1" applyBorder="1" applyAlignment="1">
      <alignment horizontal="center" vertical="center"/>
    </xf>
    <xf numFmtId="37" fontId="20" fillId="0" borderId="71" xfId="10" applyNumberFormat="1" applyFont="1" applyFill="1" applyBorder="1" applyAlignment="1">
      <alignment horizontal="center" vertical="center"/>
    </xf>
    <xf numFmtId="37" fontId="86" fillId="0" borderId="56" xfId="10" applyNumberFormat="1" applyFont="1" applyFill="1" applyBorder="1" applyAlignment="1">
      <alignment horizontal="center" vertical="center"/>
    </xf>
    <xf numFmtId="3" fontId="17" fillId="0" borderId="67" xfId="0" applyNumberFormat="1" applyFont="1" applyFill="1" applyBorder="1" applyAlignment="1">
      <alignment horizontal="center" vertical="center" wrapText="1"/>
    </xf>
    <xf numFmtId="4" fontId="17" fillId="0" borderId="67" xfId="0" applyNumberFormat="1" applyFont="1" applyFill="1" applyBorder="1" applyAlignment="1">
      <alignment horizontal="center" vertical="center" wrapText="1"/>
    </xf>
    <xf numFmtId="3" fontId="2" fillId="0" borderId="10" xfId="0" applyNumberFormat="1" applyFont="1" applyFill="1" applyBorder="1" applyAlignment="1">
      <alignment horizontal="center" vertical="center" wrapText="1"/>
    </xf>
    <xf numFmtId="39" fontId="20" fillId="0" borderId="3" xfId="10" applyNumberFormat="1" applyFont="1" applyFill="1" applyBorder="1" applyAlignment="1">
      <alignment horizontal="center" vertical="center"/>
    </xf>
    <xf numFmtId="0" fontId="1" fillId="0" borderId="3" xfId="0" applyFont="1" applyFill="1" applyBorder="1" applyAlignment="1">
      <alignment horizontal="center" vertical="center"/>
    </xf>
    <xf numFmtId="39" fontId="89" fillId="0" borderId="37" xfId="10" applyNumberFormat="1" applyFont="1" applyFill="1" applyBorder="1" applyAlignment="1">
      <alignment horizontal="center" vertical="center"/>
    </xf>
    <xf numFmtId="4" fontId="4" fillId="0" borderId="3" xfId="0" applyNumberFormat="1" applyFont="1" applyFill="1" applyBorder="1" applyAlignment="1">
      <alignment horizontal="center" vertical="center" wrapText="1"/>
    </xf>
    <xf numFmtId="37" fontId="85" fillId="0" borderId="1" xfId="10" applyNumberFormat="1" applyFont="1" applyFill="1" applyBorder="1" applyAlignment="1">
      <alignment horizontal="center" vertical="center"/>
    </xf>
    <xf numFmtId="2" fontId="18" fillId="0" borderId="69" xfId="0" applyNumberFormat="1" applyFont="1" applyFill="1" applyBorder="1" applyAlignment="1">
      <alignment horizontal="center" vertical="center"/>
    </xf>
    <xf numFmtId="186" fontId="18" fillId="0" borderId="69" xfId="218" applyNumberFormat="1" applyFont="1" applyFill="1" applyBorder="1" applyAlignment="1">
      <alignment horizontal="center" vertical="center"/>
    </xf>
    <xf numFmtId="4" fontId="17" fillId="0" borderId="76" xfId="0" applyNumberFormat="1" applyFont="1" applyFill="1" applyBorder="1" applyAlignment="1">
      <alignment horizontal="center" vertical="center" wrapText="1"/>
    </xf>
    <xf numFmtId="0" fontId="88" fillId="0" borderId="1" xfId="0" applyFont="1" applyFill="1" applyBorder="1" applyAlignment="1">
      <alignment horizontal="center" vertical="center"/>
    </xf>
    <xf numFmtId="37" fontId="20" fillId="0" borderId="45" xfId="10" applyNumberFormat="1" applyFont="1" applyFill="1" applyBorder="1" applyAlignment="1">
      <alignment horizontal="center" vertical="center"/>
    </xf>
    <xf numFmtId="3" fontId="19" fillId="0" borderId="4" xfId="0" applyNumberFormat="1" applyFont="1" applyFill="1" applyBorder="1" applyAlignment="1">
      <alignment horizontal="center" vertical="center" wrapText="1"/>
    </xf>
    <xf numFmtId="37" fontId="86" fillId="0" borderId="2" xfId="10" applyNumberFormat="1" applyFont="1" applyFill="1" applyBorder="1" applyAlignment="1">
      <alignment horizontal="center" vertical="center"/>
    </xf>
    <xf numFmtId="3" fontId="2" fillId="0" borderId="16" xfId="0" applyNumberFormat="1" applyFont="1" applyFill="1" applyBorder="1" applyAlignment="1">
      <alignment horizontal="center" vertical="center" wrapText="1"/>
    </xf>
    <xf numFmtId="0" fontId="83" fillId="0" borderId="5" xfId="0" applyFont="1" applyFill="1" applyBorder="1" applyAlignment="1">
      <alignment horizontal="center" vertical="center"/>
    </xf>
    <xf numFmtId="0" fontId="84" fillId="0" borderId="5" xfId="0" applyFont="1" applyFill="1" applyBorder="1" applyAlignment="1">
      <alignment horizontal="center" vertical="center"/>
    </xf>
    <xf numFmtId="4" fontId="2" fillId="0" borderId="67" xfId="0" applyNumberFormat="1" applyFont="1" applyFill="1" applyBorder="1" applyAlignment="1">
      <alignment horizontal="center" vertical="center" wrapText="1"/>
    </xf>
    <xf numFmtId="3" fontId="17" fillId="0" borderId="69" xfId="0" applyNumberFormat="1" applyFont="1" applyFill="1" applyBorder="1" applyAlignment="1">
      <alignment horizontal="center" vertical="center"/>
    </xf>
    <xf numFmtId="187" fontId="4" fillId="0" borderId="69" xfId="2868" applyNumberFormat="1" applyFont="1" applyFill="1" applyBorder="1" applyAlignment="1">
      <alignment horizontal="center" vertical="center"/>
    </xf>
    <xf numFmtId="0" fontId="4" fillId="0" borderId="8" xfId="0" applyFont="1" applyFill="1" applyBorder="1" applyAlignment="1">
      <alignment horizontal="center" vertical="center"/>
    </xf>
    <xf numFmtId="2" fontId="4" fillId="0" borderId="69" xfId="0" applyNumberFormat="1" applyFont="1" applyFill="1" applyBorder="1" applyAlignment="1">
      <alignment horizontal="center" vertical="center"/>
    </xf>
    <xf numFmtId="3" fontId="19" fillId="0" borderId="69" xfId="0" applyNumberFormat="1" applyFont="1" applyFill="1" applyBorder="1" applyAlignment="1">
      <alignment horizontal="center" vertical="center"/>
    </xf>
    <xf numFmtId="189" fontId="4" fillId="0" borderId="69" xfId="9" applyNumberFormat="1" applyFont="1" applyFill="1" applyBorder="1" applyAlignment="1">
      <alignment horizontal="center" vertical="center"/>
    </xf>
    <xf numFmtId="4" fontId="83" fillId="0" borderId="1" xfId="0" applyNumberFormat="1" applyFont="1" applyFill="1" applyBorder="1" applyAlignment="1">
      <alignment horizontal="center" vertical="center"/>
    </xf>
    <xf numFmtId="4" fontId="2" fillId="0" borderId="69" xfId="0" applyNumberFormat="1" applyFont="1" applyFill="1" applyBorder="1" applyAlignment="1">
      <alignment horizontal="center" vertical="center"/>
    </xf>
    <xf numFmtId="0" fontId="4" fillId="0" borderId="70" xfId="0" applyFont="1" applyFill="1" applyBorder="1" applyAlignment="1">
      <alignment horizontal="center" vertical="center"/>
    </xf>
    <xf numFmtId="4" fontId="17" fillId="0" borderId="71" xfId="0" applyNumberFormat="1" applyFont="1" applyFill="1" applyBorder="1" applyAlignment="1">
      <alignment horizontal="center" vertical="center" wrapText="1"/>
    </xf>
    <xf numFmtId="187" fontId="2" fillId="0" borderId="71" xfId="0" applyNumberFormat="1" applyFont="1" applyFill="1" applyBorder="1" applyAlignment="1">
      <alignment horizontal="center" vertical="center"/>
    </xf>
    <xf numFmtId="39" fontId="17" fillId="0" borderId="67" xfId="0" applyNumberFormat="1" applyFont="1" applyFill="1" applyBorder="1" applyAlignment="1">
      <alignment horizontal="center" vertical="center" wrapText="1"/>
    </xf>
    <xf numFmtId="3" fontId="17" fillId="0" borderId="3" xfId="0" applyNumberFormat="1" applyFont="1" applyFill="1" applyBorder="1" applyAlignment="1">
      <alignment horizontal="center" vertical="center"/>
    </xf>
    <xf numFmtId="4" fontId="17" fillId="0" borderId="3" xfId="0" applyNumberFormat="1" applyFont="1" applyFill="1" applyBorder="1" applyAlignment="1">
      <alignment horizontal="center" vertical="center" wrapText="1"/>
    </xf>
    <xf numFmtId="3" fontId="17" fillId="0" borderId="32" xfId="0" applyNumberFormat="1" applyFont="1" applyFill="1" applyBorder="1" applyAlignment="1">
      <alignment horizontal="center" vertical="center" wrapText="1"/>
    </xf>
    <xf numFmtId="3" fontId="17" fillId="0" borderId="33" xfId="0" applyNumberFormat="1" applyFont="1" applyFill="1" applyBorder="1" applyAlignment="1">
      <alignment horizontal="center" vertical="center" wrapText="1"/>
    </xf>
    <xf numFmtId="4" fontId="17" fillId="0" borderId="32" xfId="0" applyNumberFormat="1" applyFont="1" applyFill="1" applyBorder="1" applyAlignment="1">
      <alignment horizontal="center" vertical="center" wrapText="1"/>
    </xf>
    <xf numFmtId="37" fontId="17" fillId="0" borderId="69" xfId="0" applyNumberFormat="1" applyFont="1" applyFill="1" applyBorder="1" applyAlignment="1">
      <alignment horizontal="center" vertical="center"/>
    </xf>
    <xf numFmtId="3" fontId="17" fillId="0" borderId="8" xfId="0" applyNumberFormat="1" applyFont="1" applyFill="1" applyBorder="1" applyAlignment="1">
      <alignment horizontal="center" vertical="center"/>
    </xf>
    <xf numFmtId="3" fontId="17" fillId="0" borderId="6" xfId="0" applyNumberFormat="1" applyFont="1" applyFill="1" applyBorder="1" applyAlignment="1">
      <alignment horizontal="center" vertical="center"/>
    </xf>
    <xf numFmtId="3" fontId="17" fillId="0" borderId="11" xfId="0" applyNumberFormat="1" applyFont="1" applyFill="1" applyBorder="1" applyAlignment="1">
      <alignment horizontal="center" vertical="center"/>
    </xf>
    <xf numFmtId="187" fontId="17" fillId="0" borderId="1" xfId="2868" applyNumberFormat="1" applyFont="1" applyFill="1" applyBorder="1" applyAlignment="1" applyProtection="1">
      <alignment horizontal="center" vertical="center"/>
    </xf>
    <xf numFmtId="4" fontId="19" fillId="0" borderId="8" xfId="0" applyNumberFormat="1" applyFont="1" applyFill="1" applyBorder="1" applyAlignment="1">
      <alignment horizontal="center" vertical="center"/>
    </xf>
    <xf numFmtId="4" fontId="19" fillId="0" borderId="6" xfId="0" applyNumberFormat="1" applyFont="1" applyFill="1" applyBorder="1" applyAlignment="1">
      <alignment horizontal="center" vertical="center"/>
    </xf>
    <xf numFmtId="4" fontId="19" fillId="0" borderId="11" xfId="0" applyNumberFormat="1" applyFont="1" applyFill="1" applyBorder="1" applyAlignment="1">
      <alignment horizontal="center" vertical="center"/>
    </xf>
    <xf numFmtId="4" fontId="17" fillId="0" borderId="1" xfId="0" applyNumberFormat="1" applyFont="1" applyFill="1" applyBorder="1" applyAlignment="1">
      <alignment horizontal="center" vertical="center" wrapText="1"/>
    </xf>
    <xf numFmtId="3" fontId="19" fillId="0" borderId="6" xfId="0" applyNumberFormat="1" applyFont="1" applyFill="1" applyBorder="1" applyAlignment="1">
      <alignment horizontal="center" vertical="center"/>
    </xf>
    <xf numFmtId="39" fontId="19" fillId="0" borderId="71" xfId="0" applyNumberFormat="1" applyFont="1" applyFill="1" applyBorder="1" applyAlignment="1">
      <alignment horizontal="center" vertical="center"/>
    </xf>
    <xf numFmtId="3" fontId="19" fillId="0" borderId="11" xfId="0" applyNumberFormat="1" applyFont="1" applyFill="1" applyBorder="1" applyAlignment="1">
      <alignment horizontal="center" vertical="center"/>
    </xf>
    <xf numFmtId="3" fontId="19" fillId="0" borderId="79" xfId="0" applyNumberFormat="1" applyFont="1" applyFill="1" applyBorder="1" applyAlignment="1">
      <alignment horizontal="center" vertical="center"/>
    </xf>
    <xf numFmtId="3" fontId="19" fillId="0" borderId="71" xfId="0" applyNumberFormat="1" applyFont="1" applyFill="1" applyBorder="1" applyAlignment="1">
      <alignment horizontal="center" vertical="center" wrapText="1"/>
    </xf>
    <xf numFmtId="4" fontId="19" fillId="0" borderId="70" xfId="0" applyNumberFormat="1" applyFont="1" applyFill="1" applyBorder="1" applyAlignment="1">
      <alignment horizontal="center" vertical="center" wrapText="1"/>
    </xf>
    <xf numFmtId="3" fontId="19" fillId="0" borderId="30" xfId="0" applyNumberFormat="1" applyFont="1" applyFill="1" applyBorder="1" applyAlignment="1">
      <alignment horizontal="center" vertical="center" wrapText="1"/>
    </xf>
    <xf numFmtId="3" fontId="19" fillId="0" borderId="12" xfId="0" applyNumberFormat="1" applyFont="1" applyFill="1" applyBorder="1" applyAlignment="1">
      <alignment horizontal="center" vertical="center" wrapText="1"/>
    </xf>
    <xf numFmtId="3" fontId="19" fillId="0" borderId="31" xfId="0" applyNumberFormat="1" applyFont="1" applyFill="1" applyBorder="1" applyAlignment="1">
      <alignment horizontal="center" vertical="center" wrapText="1"/>
    </xf>
    <xf numFmtId="4" fontId="17" fillId="0" borderId="67" xfId="0" applyNumberFormat="1" applyFont="1" applyFill="1" applyBorder="1" applyAlignment="1">
      <alignment horizontal="center" vertical="center"/>
    </xf>
    <xf numFmtId="4" fontId="17" fillId="0" borderId="16" xfId="0" applyNumberFormat="1" applyFont="1" applyFill="1" applyBorder="1" applyAlignment="1">
      <alignment horizontal="center" vertical="center" wrapText="1"/>
    </xf>
    <xf numFmtId="3" fontId="17" fillId="0" borderId="41" xfId="0" applyNumberFormat="1" applyFont="1" applyFill="1" applyBorder="1" applyAlignment="1">
      <alignment horizontal="center" vertical="center" wrapText="1"/>
    </xf>
    <xf numFmtId="4" fontId="17" fillId="0" borderId="32" xfId="0" applyNumberFormat="1" applyFont="1" applyFill="1" applyBorder="1" applyAlignment="1">
      <alignment horizontal="center" vertical="center"/>
    </xf>
    <xf numFmtId="3" fontId="17" fillId="0" borderId="69" xfId="0" applyNumberFormat="1" applyFont="1" applyFill="1" applyBorder="1" applyAlignment="1">
      <alignment horizontal="center" vertical="center" wrapText="1"/>
    </xf>
    <xf numFmtId="4" fontId="17" fillId="0" borderId="69" xfId="0" applyNumberFormat="1" applyFont="1" applyFill="1" applyBorder="1" applyAlignment="1">
      <alignment horizontal="center" vertical="center" wrapText="1"/>
    </xf>
    <xf numFmtId="3" fontId="17" fillId="0" borderId="78" xfId="0" applyNumberFormat="1" applyFont="1" applyFill="1" applyBorder="1" applyAlignment="1">
      <alignment horizontal="center" vertical="center"/>
    </xf>
    <xf numFmtId="3" fontId="17" fillId="0" borderId="79" xfId="0" applyNumberFormat="1" applyFont="1" applyFill="1" applyBorder="1" applyAlignment="1">
      <alignment horizontal="center" vertical="center"/>
    </xf>
    <xf numFmtId="4" fontId="17" fillId="0" borderId="8" xfId="0" applyNumberFormat="1" applyFont="1" applyFill="1" applyBorder="1" applyAlignment="1">
      <alignment horizontal="center" vertical="center" wrapText="1"/>
    </xf>
    <xf numFmtId="4" fontId="19" fillId="0" borderId="78" xfId="0" applyNumberFormat="1" applyFont="1" applyFill="1" applyBorder="1" applyAlignment="1">
      <alignment horizontal="center" vertical="center"/>
    </xf>
    <xf numFmtId="4" fontId="19" fillId="0" borderId="79" xfId="0" applyNumberFormat="1" applyFont="1" applyFill="1" applyBorder="1" applyAlignment="1">
      <alignment horizontal="center" vertical="center"/>
    </xf>
    <xf numFmtId="3" fontId="19" fillId="0" borderId="78" xfId="0" applyNumberFormat="1" applyFont="1" applyFill="1" applyBorder="1" applyAlignment="1">
      <alignment horizontal="center" vertical="center"/>
    </xf>
    <xf numFmtId="4" fontId="17" fillId="0" borderId="70" xfId="0" applyNumberFormat="1" applyFont="1" applyFill="1" applyBorder="1" applyAlignment="1">
      <alignment horizontal="center" vertical="center" wrapText="1"/>
    </xf>
    <xf numFmtId="3" fontId="19" fillId="0" borderId="45" xfId="0" applyNumberFormat="1" applyFont="1" applyFill="1" applyBorder="1" applyAlignment="1">
      <alignment horizontal="center" vertical="center" wrapText="1"/>
    </xf>
    <xf numFmtId="39" fontId="17" fillId="0" borderId="67" xfId="0" applyNumberFormat="1" applyFont="1" applyFill="1" applyBorder="1" applyAlignment="1">
      <alignment horizontal="center" vertical="center"/>
    </xf>
    <xf numFmtId="4" fontId="17" fillId="0" borderId="41" xfId="0" applyNumberFormat="1" applyFont="1" applyFill="1" applyBorder="1" applyAlignment="1">
      <alignment horizontal="center" vertical="center" wrapText="1"/>
    </xf>
    <xf numFmtId="39" fontId="17" fillId="0" borderId="69" xfId="0" applyNumberFormat="1" applyFont="1" applyFill="1" applyBorder="1" applyAlignment="1">
      <alignment horizontal="center" vertical="center"/>
    </xf>
    <xf numFmtId="4" fontId="17" fillId="0" borderId="78" xfId="0" applyNumberFormat="1" applyFont="1" applyFill="1" applyBorder="1" applyAlignment="1">
      <alignment horizontal="center" vertical="center" wrapText="1"/>
    </xf>
    <xf numFmtId="3" fontId="17" fillId="0" borderId="78" xfId="0" applyNumberFormat="1" applyFont="1" applyFill="1" applyBorder="1" applyAlignment="1">
      <alignment horizontal="center" vertical="center" wrapText="1"/>
    </xf>
    <xf numFmtId="39" fontId="17" fillId="0" borderId="71" xfId="0" applyNumberFormat="1" applyFont="1" applyFill="1" applyBorder="1" applyAlignment="1">
      <alignment horizontal="center" vertical="center"/>
    </xf>
    <xf numFmtId="37" fontId="17" fillId="0" borderId="67" xfId="0" applyNumberFormat="1" applyFont="1" applyFill="1" applyBorder="1" applyAlignment="1">
      <alignment horizontal="center" vertical="center"/>
    </xf>
    <xf numFmtId="3" fontId="17" fillId="0" borderId="5" xfId="0" applyNumberFormat="1" applyFont="1" applyFill="1" applyBorder="1" applyAlignment="1">
      <alignment horizontal="center" vertical="center"/>
    </xf>
    <xf numFmtId="39" fontId="17" fillId="0" borderId="7" xfId="0" applyNumberFormat="1" applyFont="1" applyFill="1" applyBorder="1" applyAlignment="1">
      <alignment horizontal="center" vertical="center"/>
    </xf>
    <xf numFmtId="37" fontId="19" fillId="0" borderId="69" xfId="0" applyNumberFormat="1" applyFont="1" applyFill="1" applyBorder="1" applyAlignment="1">
      <alignment horizontal="center" vertical="center"/>
    </xf>
    <xf numFmtId="37" fontId="19" fillId="0" borderId="71" xfId="0" applyNumberFormat="1" applyFont="1" applyFill="1" applyBorder="1" applyAlignment="1">
      <alignment horizontal="center" vertical="center"/>
    </xf>
    <xf numFmtId="37" fontId="20" fillId="0" borderId="76" xfId="10" applyNumberFormat="1" applyFont="1" applyFill="1" applyBorder="1" applyAlignment="1">
      <alignment horizontal="center" vertical="center"/>
    </xf>
    <xf numFmtId="37" fontId="86" fillId="0" borderId="33" xfId="10" applyNumberFormat="1" applyFont="1" applyFill="1" applyBorder="1" applyAlignment="1">
      <alignment horizontal="center" vertical="center"/>
    </xf>
    <xf numFmtId="4" fontId="17" fillId="0" borderId="42" xfId="0" applyNumberFormat="1" applyFont="1" applyFill="1" applyBorder="1" applyAlignment="1">
      <alignment horizontal="center" vertical="center" wrapText="1"/>
    </xf>
    <xf numFmtId="4" fontId="19" fillId="0" borderId="57" xfId="0" applyNumberFormat="1" applyFont="1" applyFill="1" applyBorder="1" applyAlignment="1">
      <alignment horizontal="center" vertical="center" wrapText="1"/>
    </xf>
    <xf numFmtId="37" fontId="20" fillId="0" borderId="78" xfId="10" applyNumberFormat="1" applyFont="1" applyFill="1" applyBorder="1" applyAlignment="1">
      <alignment horizontal="center" vertical="center"/>
    </xf>
    <xf numFmtId="4" fontId="17" fillId="0" borderId="64" xfId="0" applyNumberFormat="1" applyFont="1" applyFill="1" applyBorder="1" applyAlignment="1">
      <alignment vertical="center" wrapText="1"/>
    </xf>
    <xf numFmtId="4" fontId="19" fillId="0" borderId="78" xfId="0" applyNumberFormat="1" applyFont="1" applyFill="1" applyBorder="1" applyAlignment="1">
      <alignment horizontal="center" vertical="center" wrapText="1"/>
    </xf>
    <xf numFmtId="37" fontId="86" fillId="0" borderId="79" xfId="10" applyNumberFormat="1" applyFont="1" applyFill="1" applyBorder="1" applyAlignment="1">
      <alignment horizontal="center" vertical="center"/>
    </xf>
    <xf numFmtId="37" fontId="20" fillId="0" borderId="72" xfId="10" applyNumberFormat="1" applyFont="1" applyFill="1" applyBorder="1" applyAlignment="1">
      <alignment horizontal="center" vertical="center"/>
    </xf>
    <xf numFmtId="4" fontId="19" fillId="0" borderId="45" xfId="0" applyNumberFormat="1" applyFont="1" applyFill="1" applyBorder="1" applyAlignment="1">
      <alignment horizontal="center" vertical="center" wrapText="1"/>
    </xf>
    <xf numFmtId="3" fontId="2" fillId="0" borderId="21" xfId="0" applyNumberFormat="1" applyFont="1" applyFill="1" applyBorder="1" applyAlignment="1">
      <alignment horizontal="center" vertical="center" wrapText="1"/>
    </xf>
    <xf numFmtId="3" fontId="17" fillId="0" borderId="16" xfId="0" applyNumberFormat="1" applyFont="1" applyFill="1" applyBorder="1" applyAlignment="1">
      <alignment horizontal="center" vertical="center" wrapText="1"/>
    </xf>
    <xf numFmtId="0" fontId="83" fillId="0" borderId="17" xfId="0" applyFont="1" applyFill="1" applyBorder="1" applyAlignment="1">
      <alignment horizontal="center" vertical="center"/>
    </xf>
    <xf numFmtId="39" fontId="20" fillId="0" borderId="10" xfId="10" applyNumberFormat="1" applyFont="1" applyFill="1" applyBorder="1" applyAlignment="1">
      <alignment horizontal="center" vertical="center"/>
    </xf>
    <xf numFmtId="39" fontId="20" fillId="0" borderId="67" xfId="10" applyNumberFormat="1" applyFont="1" applyFill="1" applyBorder="1" applyAlignment="1">
      <alignment horizontal="center" vertical="center"/>
    </xf>
    <xf numFmtId="37" fontId="17" fillId="0" borderId="69" xfId="10" applyNumberFormat="1" applyFont="1" applyFill="1" applyBorder="1" applyAlignment="1">
      <alignment horizontal="center" vertical="center"/>
    </xf>
    <xf numFmtId="0" fontId="18" fillId="0" borderId="18" xfId="0" applyFont="1" applyFill="1" applyBorder="1" applyAlignment="1">
      <alignment horizontal="center" vertical="center"/>
    </xf>
    <xf numFmtId="182" fontId="19" fillId="0" borderId="40" xfId="0" applyNumberFormat="1" applyFont="1" applyFill="1" applyBorder="1" applyAlignment="1">
      <alignment horizontal="center" vertical="center" wrapText="1"/>
    </xf>
    <xf numFmtId="37" fontId="17" fillId="0" borderId="32" xfId="0" applyNumberFormat="1" applyFont="1" applyFill="1" applyBorder="1" applyAlignment="1">
      <alignment horizontal="center" vertical="center"/>
    </xf>
    <xf numFmtId="37" fontId="17" fillId="0" borderId="6" xfId="0" applyNumberFormat="1" applyFont="1" applyFill="1" applyBorder="1" applyAlignment="1">
      <alignment horizontal="center" vertical="center"/>
    </xf>
    <xf numFmtId="37" fontId="19" fillId="0" borderId="6" xfId="0" applyNumberFormat="1" applyFont="1" applyFill="1" applyBorder="1" applyAlignment="1">
      <alignment horizontal="center" vertical="center"/>
    </xf>
    <xf numFmtId="37" fontId="19" fillId="0" borderId="30" xfId="0" applyNumberFormat="1" applyFont="1" applyFill="1" applyBorder="1" applyAlignment="1">
      <alignment horizontal="center" vertical="center"/>
    </xf>
    <xf numFmtId="37" fontId="20" fillId="0" borderId="57" xfId="10" applyNumberFormat="1" applyFont="1" applyFill="1" applyBorder="1" applyAlignment="1">
      <alignment horizontal="center" vertical="center"/>
    </xf>
    <xf numFmtId="37" fontId="20" fillId="0" borderId="28" xfId="10" applyNumberFormat="1" applyFont="1" applyFill="1" applyBorder="1" applyAlignment="1">
      <alignment horizontal="center" vertical="center"/>
    </xf>
    <xf numFmtId="37" fontId="17" fillId="0" borderId="41" xfId="0" applyNumberFormat="1" applyFont="1" applyFill="1" applyBorder="1" applyAlignment="1">
      <alignment horizontal="center" vertical="center"/>
    </xf>
    <xf numFmtId="37" fontId="17" fillId="0" borderId="78" xfId="0" applyNumberFormat="1" applyFont="1" applyFill="1" applyBorder="1" applyAlignment="1">
      <alignment horizontal="center" vertical="center"/>
    </xf>
    <xf numFmtId="37" fontId="17" fillId="0" borderId="8" xfId="0" applyNumberFormat="1" applyFont="1" applyFill="1" applyBorder="1" applyAlignment="1">
      <alignment horizontal="center" vertical="center"/>
    </xf>
    <xf numFmtId="37" fontId="19" fillId="0" borderId="78" xfId="0" applyNumberFormat="1" applyFont="1" applyFill="1" applyBorder="1" applyAlignment="1">
      <alignment horizontal="center" vertical="center"/>
    </xf>
    <xf numFmtId="37" fontId="19" fillId="0" borderId="45" xfId="0" applyNumberFormat="1" applyFont="1" applyFill="1" applyBorder="1" applyAlignment="1">
      <alignment horizontal="center" vertical="center"/>
    </xf>
    <xf numFmtId="0" fontId="62" fillId="0" borderId="1" xfId="0" applyFont="1" applyFill="1" applyBorder="1"/>
    <xf numFmtId="0" fontId="59" fillId="0" borderId="1" xfId="0" applyFont="1" applyFill="1" applyBorder="1" applyAlignment="1">
      <alignment horizontal="center" vertical="center" wrapText="1"/>
    </xf>
    <xf numFmtId="10" fontId="0" fillId="0" borderId="1" xfId="21" applyNumberFormat="1" applyFont="1" applyFill="1" applyBorder="1"/>
    <xf numFmtId="0" fontId="61" fillId="0" borderId="11" xfId="2866" applyFont="1" applyFill="1" applyBorder="1" applyAlignment="1">
      <alignment horizontal="center" vertical="center" wrapText="1"/>
    </xf>
    <xf numFmtId="9" fontId="62" fillId="0" borderId="1" xfId="24" applyFont="1" applyFill="1" applyBorder="1"/>
    <xf numFmtId="9" fontId="59" fillId="0" borderId="1" xfId="0" applyNumberFormat="1" applyFont="1" applyFill="1" applyBorder="1" applyAlignment="1">
      <alignment horizontal="center" vertical="center" wrapText="1"/>
    </xf>
    <xf numFmtId="9" fontId="59" fillId="0" borderId="1" xfId="21" applyFont="1" applyFill="1" applyBorder="1" applyAlignment="1">
      <alignment horizontal="center" vertical="center" wrapText="1"/>
    </xf>
    <xf numFmtId="0" fontId="0" fillId="0" borderId="11" xfId="0" applyFill="1" applyBorder="1"/>
    <xf numFmtId="0" fontId="0" fillId="0" borderId="1" xfId="0" applyFill="1" applyBorder="1"/>
    <xf numFmtId="0" fontId="62" fillId="0" borderId="4" xfId="0" applyFont="1" applyFill="1" applyBorder="1"/>
    <xf numFmtId="0" fontId="0" fillId="0" borderId="11" xfId="0" applyFill="1" applyBorder="1" applyAlignment="1">
      <alignment wrapText="1"/>
    </xf>
    <xf numFmtId="9" fontId="59" fillId="0" borderId="1" xfId="24" applyFont="1" applyFill="1" applyBorder="1" applyAlignment="1">
      <alignment horizontal="center" vertical="center" wrapText="1"/>
    </xf>
    <xf numFmtId="0" fontId="39" fillId="0" borderId="0" xfId="0" applyFont="1"/>
    <xf numFmtId="0" fontId="39" fillId="0" borderId="11" xfId="0" applyFont="1" applyBorder="1"/>
    <xf numFmtId="0" fontId="93" fillId="0" borderId="11" xfId="2866" applyFont="1" applyFill="1" applyBorder="1" applyAlignment="1">
      <alignment horizontal="center" vertical="center" wrapText="1"/>
    </xf>
    <xf numFmtId="179" fontId="7" fillId="0" borderId="3" xfId="3" applyNumberFormat="1" applyFont="1" applyFill="1" applyBorder="1" applyAlignment="1">
      <alignment horizontal="center" vertical="center"/>
    </xf>
    <xf numFmtId="169" fontId="7" fillId="0" borderId="25" xfId="3" applyNumberFormat="1" applyFont="1" applyFill="1" applyBorder="1" applyAlignment="1">
      <alignment vertical="center"/>
    </xf>
    <xf numFmtId="178" fontId="7" fillId="0" borderId="3" xfId="3" applyNumberFormat="1" applyFont="1" applyFill="1" applyBorder="1" applyAlignment="1">
      <alignment horizontal="center" vertical="center"/>
    </xf>
    <xf numFmtId="169" fontId="5" fillId="0" borderId="35" xfId="0" applyNumberFormat="1" applyFont="1" applyFill="1" applyBorder="1" applyAlignment="1">
      <alignment horizontal="center" vertical="center" wrapText="1"/>
    </xf>
    <xf numFmtId="169" fontId="7" fillId="0" borderId="35" xfId="3" applyNumberFormat="1" applyFont="1" applyFill="1" applyBorder="1" applyAlignment="1">
      <alignment horizontal="center" vertical="center"/>
    </xf>
    <xf numFmtId="169" fontId="5" fillId="0" borderId="68" xfId="0" applyNumberFormat="1" applyFont="1" applyFill="1" applyBorder="1" applyAlignment="1">
      <alignment horizontal="center" vertical="center" wrapText="1"/>
    </xf>
    <xf numFmtId="169" fontId="5" fillId="0" borderId="74" xfId="0" applyNumberFormat="1" applyFont="1" applyFill="1" applyBorder="1" applyAlignment="1">
      <alignment horizontal="center" vertical="center" wrapText="1"/>
    </xf>
    <xf numFmtId="169" fontId="5" fillId="0" borderId="60" xfId="0" applyNumberFormat="1" applyFont="1" applyFill="1" applyBorder="1" applyAlignment="1">
      <alignment horizontal="center" vertical="center" wrapText="1"/>
    </xf>
    <xf numFmtId="169" fontId="5" fillId="0" borderId="75" xfId="0" applyNumberFormat="1" applyFont="1" applyFill="1" applyBorder="1" applyAlignment="1">
      <alignment horizontal="center" vertical="center" wrapText="1"/>
    </xf>
    <xf numFmtId="3" fontId="5" fillId="0" borderId="52" xfId="0" applyNumberFormat="1" applyFont="1" applyFill="1" applyBorder="1" applyAlignment="1">
      <alignment horizontal="center" vertical="center" wrapText="1"/>
    </xf>
    <xf numFmtId="3" fontId="5" fillId="0" borderId="75" xfId="0" applyNumberFormat="1" applyFont="1" applyFill="1" applyBorder="1" applyAlignment="1">
      <alignment horizontal="center" vertical="center" wrapText="1"/>
    </xf>
    <xf numFmtId="3" fontId="5" fillId="0" borderId="48" xfId="0" applyNumberFormat="1" applyFont="1" applyFill="1" applyBorder="1" applyAlignment="1">
      <alignment horizontal="center" vertical="center" wrapText="1"/>
    </xf>
    <xf numFmtId="3" fontId="5" fillId="0" borderId="74" xfId="0" applyNumberFormat="1" applyFont="1" applyFill="1" applyBorder="1" applyAlignment="1">
      <alignment horizontal="center" vertical="center" wrapText="1"/>
    </xf>
    <xf numFmtId="3" fontId="5" fillId="0" borderId="50" xfId="0" applyNumberFormat="1" applyFont="1" applyFill="1" applyBorder="1" applyAlignment="1">
      <alignment horizontal="center" vertical="center" wrapText="1"/>
    </xf>
    <xf numFmtId="0" fontId="63" fillId="0" borderId="60" xfId="0" applyFont="1" applyFill="1" applyBorder="1" applyAlignment="1">
      <alignment horizontal="justify" vertical="top" wrapText="1"/>
    </xf>
    <xf numFmtId="0" fontId="5" fillId="0" borderId="35" xfId="0" applyFont="1" applyFill="1" applyBorder="1" applyAlignment="1">
      <alignment horizontal="center" vertical="center" wrapText="1"/>
    </xf>
    <xf numFmtId="0" fontId="25" fillId="0" borderId="35" xfId="0" applyFont="1" applyFill="1" applyBorder="1" applyAlignment="1">
      <alignment horizontal="justify" vertical="center" wrapText="1"/>
    </xf>
    <xf numFmtId="0" fontId="94" fillId="0" borderId="35" xfId="3096" applyFont="1" applyFill="1" applyBorder="1" applyAlignment="1">
      <alignment horizontal="justify" vertical="center" wrapText="1"/>
    </xf>
    <xf numFmtId="179" fontId="7" fillId="0" borderId="4" xfId="3" applyNumberFormat="1" applyFont="1" applyFill="1" applyBorder="1" applyAlignment="1">
      <alignment vertical="center"/>
    </xf>
    <xf numFmtId="10" fontId="7" fillId="0" borderId="4" xfId="21" applyNumberFormat="1" applyFont="1" applyFill="1" applyBorder="1" applyAlignment="1">
      <alignment vertical="center"/>
    </xf>
    <xf numFmtId="10" fontId="5" fillId="0" borderId="3" xfId="21" applyNumberFormat="1" applyFont="1" applyFill="1" applyBorder="1" applyAlignment="1">
      <alignment horizontal="center" vertical="center" wrapText="1"/>
    </xf>
    <xf numFmtId="10" fontId="5" fillId="0" borderId="16" xfId="21" applyNumberFormat="1" applyFont="1" applyFill="1" applyBorder="1" applyAlignment="1">
      <alignment horizontal="center" vertical="center" wrapText="1"/>
    </xf>
    <xf numFmtId="10" fontId="5" fillId="0" borderId="67" xfId="21" applyNumberFormat="1" applyFont="1" applyFill="1" applyBorder="1" applyAlignment="1">
      <alignment horizontal="center" vertical="center" wrapText="1"/>
    </xf>
    <xf numFmtId="10" fontId="5" fillId="0" borderId="33" xfId="21" applyNumberFormat="1" applyFont="1" applyFill="1" applyBorder="1" applyAlignment="1">
      <alignment horizontal="center" vertical="center" wrapText="1"/>
    </xf>
    <xf numFmtId="10" fontId="5" fillId="0" borderId="37" xfId="21" applyNumberFormat="1" applyFont="1" applyFill="1" applyBorder="1" applyAlignment="1">
      <alignment horizontal="center" vertical="center" wrapText="1"/>
    </xf>
    <xf numFmtId="3" fontId="5" fillId="0" borderId="16" xfId="0" applyNumberFormat="1" applyFont="1" applyFill="1" applyBorder="1" applyAlignment="1">
      <alignment horizontal="center" vertical="center" wrapText="1"/>
    </xf>
    <xf numFmtId="3" fontId="5" fillId="0" borderId="41" xfId="0" applyNumberFormat="1" applyFont="1" applyFill="1" applyBorder="1" applyAlignment="1">
      <alignment horizontal="center" vertical="center" wrapText="1"/>
    </xf>
    <xf numFmtId="3" fontId="5" fillId="0" borderId="67" xfId="0" applyNumberFormat="1" applyFont="1" applyFill="1" applyBorder="1" applyAlignment="1">
      <alignment horizontal="center" vertical="center" wrapText="1"/>
    </xf>
    <xf numFmtId="3" fontId="5" fillId="0" borderId="33" xfId="0" applyNumberFormat="1" applyFont="1" applyFill="1" applyBorder="1" applyAlignment="1">
      <alignment horizontal="center" vertical="center" wrapText="1"/>
    </xf>
    <xf numFmtId="0" fontId="25" fillId="0" borderId="52" xfId="0" applyFont="1" applyFill="1" applyBorder="1" applyAlignment="1">
      <alignment horizontal="justify" vertical="center" wrapText="1"/>
    </xf>
    <xf numFmtId="0" fontId="25" fillId="0" borderId="53" xfId="0" applyFont="1" applyFill="1" applyBorder="1" applyAlignment="1">
      <alignment horizontal="justify" vertical="center" wrapText="1"/>
    </xf>
    <xf numFmtId="0" fontId="7" fillId="0" borderId="36" xfId="0" applyFont="1" applyFill="1" applyBorder="1" applyAlignment="1">
      <alignment horizontal="justify" vertical="center" wrapText="1"/>
    </xf>
    <xf numFmtId="169" fontId="95" fillId="0" borderId="10" xfId="5" applyFont="1" applyFill="1" applyBorder="1" applyAlignment="1">
      <alignment vertical="center"/>
    </xf>
    <xf numFmtId="4" fontId="5" fillId="0" borderId="33" xfId="0" applyNumberFormat="1" applyFont="1" applyFill="1" applyBorder="1" applyAlignment="1">
      <alignment horizontal="center" vertical="center" wrapText="1"/>
    </xf>
    <xf numFmtId="4" fontId="5" fillId="0" borderId="67" xfId="0" applyNumberFormat="1" applyFont="1" applyFill="1" applyBorder="1" applyAlignment="1">
      <alignment horizontal="center" vertical="center" wrapText="1"/>
    </xf>
    <xf numFmtId="2" fontId="5" fillId="0" borderId="67" xfId="21" applyNumberFormat="1" applyFont="1" applyFill="1" applyBorder="1" applyAlignment="1">
      <alignment horizontal="center" vertical="center" wrapText="1"/>
    </xf>
    <xf numFmtId="2" fontId="5" fillId="0" borderId="33" xfId="21" applyNumberFormat="1" applyFont="1" applyFill="1" applyBorder="1" applyAlignment="1">
      <alignment horizontal="center" vertical="center" wrapText="1"/>
    </xf>
    <xf numFmtId="169" fontId="7" fillId="0" borderId="25" xfId="3" applyNumberFormat="1" applyFont="1" applyFill="1" applyBorder="1" applyAlignment="1">
      <alignment horizontal="center" vertical="center"/>
    </xf>
    <xf numFmtId="169" fontId="5" fillId="0" borderId="50" xfId="0" applyNumberFormat="1" applyFont="1" applyFill="1" applyBorder="1" applyAlignment="1">
      <alignment horizontal="center" vertical="center" wrapText="1"/>
    </xf>
    <xf numFmtId="0" fontId="43" fillId="0" borderId="44" xfId="21" applyNumberFormat="1" applyFont="1" applyFill="1" applyBorder="1" applyAlignment="1">
      <alignment horizontal="center" vertical="center"/>
    </xf>
    <xf numFmtId="10" fontId="43" fillId="0" borderId="21" xfId="21" applyNumberFormat="1" applyFont="1" applyFill="1" applyBorder="1" applyAlignment="1">
      <alignment horizontal="center" vertical="center" wrapText="1"/>
    </xf>
    <xf numFmtId="0" fontId="7" fillId="0" borderId="4" xfId="0" applyFont="1" applyFill="1" applyBorder="1" applyAlignment="1">
      <alignment horizontal="justify" vertical="center" wrapText="1"/>
    </xf>
    <xf numFmtId="10" fontId="7" fillId="0" borderId="12" xfId="24" applyNumberFormat="1" applyFont="1" applyFill="1" applyBorder="1" applyAlignment="1">
      <alignment horizontal="center" vertical="center"/>
    </xf>
    <xf numFmtId="10" fontId="7" fillId="0" borderId="37" xfId="21" applyNumberFormat="1" applyFont="1" applyFill="1" applyBorder="1" applyAlignment="1">
      <alignment vertical="center"/>
    </xf>
    <xf numFmtId="10" fontId="7" fillId="0" borderId="37" xfId="21" applyNumberFormat="1" applyFont="1" applyFill="1" applyBorder="1" applyAlignment="1">
      <alignment horizontal="center" vertical="center"/>
    </xf>
    <xf numFmtId="2" fontId="43" fillId="0" borderId="44" xfId="21" applyNumberFormat="1" applyFont="1" applyFill="1" applyBorder="1" applyAlignment="1">
      <alignment horizontal="center" vertical="center"/>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3" borderId="28"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10" fillId="23" borderId="51" xfId="0" applyFont="1" applyFill="1" applyBorder="1" applyAlignment="1">
      <alignment horizontal="center" vertical="center" wrapText="1"/>
    </xf>
    <xf numFmtId="0" fontId="10" fillId="23" borderId="61" xfId="0" applyFont="1" applyFill="1" applyBorder="1" applyAlignment="1">
      <alignment horizontal="center" vertical="center" wrapText="1"/>
    </xf>
    <xf numFmtId="0" fontId="10" fillId="23" borderId="72" xfId="0" applyFont="1" applyFill="1" applyBorder="1" applyAlignment="1">
      <alignment horizontal="center" vertical="center" wrapText="1"/>
    </xf>
    <xf numFmtId="0" fontId="70" fillId="17" borderId="48" xfId="0" applyFont="1" applyFill="1" applyBorder="1" applyAlignment="1">
      <alignment horizontal="center" vertical="center" wrapText="1"/>
    </xf>
    <xf numFmtId="0" fontId="70" fillId="17" borderId="49" xfId="0" applyFont="1" applyFill="1" applyBorder="1" applyAlignment="1">
      <alignment horizontal="center" vertical="center" wrapText="1"/>
    </xf>
    <xf numFmtId="0" fontId="70" fillId="17" borderId="50"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6" xfId="0" applyFont="1" applyFill="1" applyBorder="1" applyAlignment="1">
      <alignment horizontal="center" vertical="center" wrapText="1"/>
    </xf>
    <xf numFmtId="0" fontId="70" fillId="21" borderId="48" xfId="0" applyFont="1" applyFill="1" applyBorder="1" applyAlignment="1">
      <alignment horizontal="center" vertical="center"/>
    </xf>
    <xf numFmtId="0" fontId="70" fillId="21" borderId="49" xfId="0" applyFont="1" applyFill="1" applyBorder="1" applyAlignment="1">
      <alignment horizontal="center" vertical="center"/>
    </xf>
    <xf numFmtId="0" fontId="70" fillId="21" borderId="50"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33" fillId="0" borderId="23" xfId="0" applyFont="1" applyFill="1" applyBorder="1" applyAlignment="1">
      <alignment horizontal="center"/>
    </xf>
    <xf numFmtId="0" fontId="33" fillId="0" borderId="24" xfId="0" applyFont="1" applyFill="1" applyBorder="1" applyAlignment="1">
      <alignment horizontal="center"/>
    </xf>
    <xf numFmtId="0" fontId="33" fillId="0" borderId="38" xfId="0" applyFont="1" applyFill="1" applyBorder="1" applyAlignment="1">
      <alignment horizontal="center"/>
    </xf>
    <xf numFmtId="0" fontId="33" fillId="0" borderId="26" xfId="0" applyFont="1" applyFill="1" applyBorder="1" applyAlignment="1">
      <alignment horizontal="center"/>
    </xf>
    <xf numFmtId="0" fontId="33" fillId="0" borderId="0" xfId="0" applyFont="1" applyFill="1" applyBorder="1" applyAlignment="1">
      <alignment horizontal="center"/>
    </xf>
    <xf numFmtId="0" fontId="33" fillId="0" borderId="27" xfId="0" applyFont="1" applyFill="1" applyBorder="1" applyAlignment="1">
      <alignment horizontal="center"/>
    </xf>
    <xf numFmtId="0" fontId="33" fillId="0" borderId="28" xfId="0" applyFont="1" applyFill="1" applyBorder="1" applyAlignment="1">
      <alignment horizontal="center"/>
    </xf>
    <xf numFmtId="0" fontId="33" fillId="0" borderId="29" xfId="0" applyFont="1" applyFill="1" applyBorder="1" applyAlignment="1">
      <alignment horizontal="center"/>
    </xf>
    <xf numFmtId="0" fontId="33" fillId="0" borderId="39" xfId="0" applyFont="1" applyFill="1" applyBorder="1" applyAlignment="1">
      <alignment horizontal="center"/>
    </xf>
    <xf numFmtId="0" fontId="76" fillId="17" borderId="32" xfId="0" applyFont="1" applyFill="1" applyBorder="1" applyAlignment="1">
      <alignment horizontal="center" vertical="center" wrapText="1"/>
    </xf>
    <xf numFmtId="0" fontId="76" fillId="17" borderId="33" xfId="0" applyFont="1" applyFill="1" applyBorder="1" applyAlignment="1">
      <alignment horizontal="center" vertical="center" wrapText="1"/>
    </xf>
    <xf numFmtId="0" fontId="78" fillId="17" borderId="30" xfId="0" applyFont="1" applyFill="1" applyBorder="1" applyAlignment="1">
      <alignment horizontal="center"/>
    </xf>
    <xf numFmtId="0" fontId="32" fillId="3" borderId="49" xfId="0" applyFont="1" applyFill="1" applyBorder="1" applyAlignment="1">
      <alignment vertical="center" wrapText="1"/>
    </xf>
    <xf numFmtId="0" fontId="32" fillId="3" borderId="48" xfId="0" applyFont="1" applyFill="1" applyBorder="1" applyAlignment="1">
      <alignment horizontal="left" vertical="center" wrapText="1"/>
    </xf>
    <xf numFmtId="0" fontId="32" fillId="3" borderId="49" xfId="0" applyFont="1" applyFill="1" applyBorder="1" applyAlignment="1">
      <alignment horizontal="left" vertical="center" wrapText="1"/>
    </xf>
    <xf numFmtId="0" fontId="32" fillId="3" borderId="50" xfId="0" applyFont="1" applyFill="1" applyBorder="1" applyAlignment="1">
      <alignment horizontal="left" vertical="center" wrapText="1"/>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10" fillId="18" borderId="51" xfId="0" applyFont="1" applyFill="1" applyBorder="1" applyAlignment="1">
      <alignment horizontal="center" vertical="center" wrapText="1"/>
    </xf>
    <xf numFmtId="0" fontId="10" fillId="18" borderId="61" xfId="0" applyFont="1" applyFill="1" applyBorder="1" applyAlignment="1">
      <alignment horizontal="center" vertical="center" wrapText="1"/>
    </xf>
    <xf numFmtId="0" fontId="10" fillId="18" borderId="72" xfId="0"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21" borderId="61" xfId="0" applyFont="1" applyFill="1" applyBorder="1" applyAlignment="1">
      <alignment horizontal="center" vertical="center" wrapText="1"/>
    </xf>
    <xf numFmtId="0" fontId="11" fillId="21" borderId="7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0" fillId="2" borderId="48" xfId="0" applyFont="1" applyFill="1" applyBorder="1" applyAlignment="1">
      <alignment horizontal="center" vertical="center" wrapText="1"/>
    </xf>
    <xf numFmtId="0" fontId="10" fillId="2" borderId="49"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10" fillId="2" borderId="50" xfId="0" applyFont="1" applyFill="1" applyBorder="1" applyAlignment="1">
      <alignment horizontal="left" vertical="center" wrapText="1"/>
    </xf>
    <xf numFmtId="0" fontId="0" fillId="0" borderId="0" xfId="0" applyFill="1" applyBorder="1" applyAlignment="1">
      <alignment horizontal="center" vertical="center"/>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0" fillId="0" borderId="1" xfId="0" applyFill="1" applyBorder="1" applyAlignment="1">
      <alignment horizontal="justify" vertical="top" wrapText="1"/>
    </xf>
    <xf numFmtId="0" fontId="0" fillId="0" borderId="56" xfId="0" applyFill="1" applyBorder="1" applyAlignment="1">
      <alignment horizontal="justify" vertical="top" wrapText="1"/>
    </xf>
    <xf numFmtId="0" fontId="0" fillId="0" borderId="7" xfId="0" applyFill="1" applyBorder="1" applyAlignment="1">
      <alignment horizontal="justify" vertical="top" wrapText="1"/>
    </xf>
    <xf numFmtId="0" fontId="32" fillId="0" borderId="49" xfId="0" applyFont="1" applyFill="1" applyBorder="1" applyAlignment="1">
      <alignment horizontal="left" vertical="center"/>
    </xf>
    <xf numFmtId="0" fontId="32" fillId="0" borderId="50" xfId="0" applyFont="1" applyFill="1" applyBorder="1" applyAlignment="1">
      <alignment horizontal="left" vertical="center"/>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8" xfId="0" applyFont="1" applyFill="1" applyBorder="1" applyAlignment="1">
      <alignment horizontal="left" vertical="center" wrapText="1"/>
    </xf>
    <xf numFmtId="0" fontId="11" fillId="17" borderId="19"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70" fillId="21" borderId="40" xfId="0" applyFont="1" applyFill="1" applyBorder="1" applyAlignment="1">
      <alignment horizontal="center" vertical="center"/>
    </xf>
    <xf numFmtId="0" fontId="70" fillId="21" borderId="44" xfId="0" applyFont="1" applyFill="1" applyBorder="1" applyAlignment="1">
      <alignment horizontal="center" vertical="center"/>
    </xf>
    <xf numFmtId="0" fontId="70" fillId="21" borderId="5" xfId="0" applyFont="1" applyFill="1" applyBorder="1" applyAlignment="1">
      <alignment horizontal="center" vertical="center"/>
    </xf>
    <xf numFmtId="0" fontId="75" fillId="21" borderId="57" xfId="0" applyFont="1" applyFill="1" applyBorder="1" applyAlignment="1">
      <alignment horizontal="center" vertical="center"/>
    </xf>
    <xf numFmtId="0" fontId="75" fillId="21" borderId="43" xfId="0" applyFont="1" applyFill="1" applyBorder="1" applyAlignment="1">
      <alignment horizontal="center" vertical="center"/>
    </xf>
    <xf numFmtId="0" fontId="70" fillId="21" borderId="23" xfId="0" applyFont="1" applyFill="1" applyBorder="1" applyAlignment="1">
      <alignment horizontal="center" vertical="center" wrapText="1"/>
    </xf>
    <xf numFmtId="0" fontId="70" fillId="21"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21" borderId="61" xfId="0" applyFont="1" applyFill="1" applyBorder="1" applyAlignment="1">
      <alignment horizontal="center" vertical="center" wrapText="1"/>
    </xf>
    <xf numFmtId="0" fontId="70" fillId="17" borderId="24" xfId="0" applyFont="1" applyFill="1" applyBorder="1" applyAlignment="1">
      <alignment horizontal="center" vertical="center"/>
    </xf>
    <xf numFmtId="0" fontId="70" fillId="17" borderId="49" xfId="0" applyFont="1" applyFill="1" applyBorder="1" applyAlignment="1">
      <alignment horizontal="center" vertical="center"/>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78" xfId="0" applyFont="1" applyFill="1" applyBorder="1" applyAlignment="1">
      <alignment horizontal="center" vertical="center" wrapText="1"/>
    </xf>
    <xf numFmtId="0" fontId="4" fillId="0" borderId="45" xfId="0" applyFont="1" applyFill="1" applyBorder="1" applyAlignment="1">
      <alignment horizontal="center" vertical="center" wrapText="1"/>
    </xf>
    <xf numFmtId="3" fontId="67" fillId="0" borderId="61" xfId="0" applyNumberFormat="1" applyFont="1" applyFill="1" applyBorder="1" applyAlignment="1">
      <alignment horizontal="center" vertical="center" wrapText="1"/>
    </xf>
    <xf numFmtId="3" fontId="67" fillId="0" borderId="72"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4" fillId="0" borderId="71" xfId="0" applyFont="1" applyFill="1" applyBorder="1" applyAlignment="1">
      <alignment horizontal="center" vertical="center" wrapText="1"/>
    </xf>
    <xf numFmtId="0" fontId="67" fillId="0" borderId="54" xfId="0" applyFont="1" applyFill="1" applyBorder="1" applyAlignment="1">
      <alignment horizontal="left" vertical="center" wrapText="1"/>
    </xf>
    <xf numFmtId="0" fontId="67" fillId="0" borderId="62" xfId="0" applyFont="1" applyFill="1" applyBorder="1" applyAlignment="1">
      <alignment horizontal="left" vertical="center" wrapText="1"/>
    </xf>
    <xf numFmtId="0" fontId="67" fillId="0" borderId="66" xfId="0" applyFont="1" applyFill="1" applyBorder="1" applyAlignment="1">
      <alignment horizontal="left" vertical="center" wrapText="1"/>
    </xf>
    <xf numFmtId="0" fontId="5" fillId="0" borderId="18"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70" fillId="17" borderId="23" xfId="0" applyFont="1" applyFill="1" applyBorder="1" applyAlignment="1">
      <alignment horizontal="center" vertical="center" wrapText="1"/>
    </xf>
    <xf numFmtId="0" fontId="70" fillId="17" borderId="24" xfId="0" applyFont="1" applyFill="1" applyBorder="1" applyAlignment="1">
      <alignment horizontal="center" vertical="center" wrapText="1"/>
    </xf>
    <xf numFmtId="0" fontId="70" fillId="17" borderId="38" xfId="0" applyFont="1" applyFill="1" applyBorder="1" applyAlignment="1">
      <alignment horizontal="center" vertical="center" wrapText="1"/>
    </xf>
    <xf numFmtId="0" fontId="70" fillId="17" borderId="28" xfId="0" applyFont="1" applyFill="1" applyBorder="1" applyAlignment="1">
      <alignment horizontal="center" vertical="center" wrapText="1"/>
    </xf>
    <xf numFmtId="0" fontId="70" fillId="17" borderId="29" xfId="0" applyFont="1" applyFill="1" applyBorder="1" applyAlignment="1">
      <alignment horizontal="center" vertical="center" wrapText="1"/>
    </xf>
    <xf numFmtId="0" fontId="70" fillId="17" borderId="39"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67" fillId="0" borderId="42" xfId="0" applyFont="1" applyFill="1" applyBorder="1" applyAlignment="1">
      <alignment horizontal="justify" vertical="center" wrapText="1"/>
    </xf>
    <xf numFmtId="0" fontId="67" fillId="0" borderId="8" xfId="0" applyFont="1" applyFill="1" applyBorder="1" applyAlignment="1">
      <alignment horizontal="justify" vertical="center" wrapText="1"/>
    </xf>
    <xf numFmtId="3" fontId="67" fillId="0" borderId="51" xfId="0" applyNumberFormat="1" applyFont="1" applyFill="1" applyBorder="1" applyAlignment="1">
      <alignment horizontal="center" vertical="center" wrapText="1"/>
    </xf>
    <xf numFmtId="0" fontId="77" fillId="17" borderId="6" xfId="0" applyFont="1" applyFill="1" applyBorder="1" applyAlignment="1">
      <alignment horizontal="center" vertical="center" wrapText="1"/>
    </xf>
    <xf numFmtId="0" fontId="77" fillId="17" borderId="55" xfId="0" applyFont="1" applyFill="1" applyBorder="1" applyAlignment="1">
      <alignment horizontal="center" vertical="center" wrapText="1"/>
    </xf>
    <xf numFmtId="0" fontId="77" fillId="17" borderId="59" xfId="0" applyFont="1" applyFill="1" applyBorder="1" applyAlignment="1">
      <alignment horizontal="center" vertical="center" wrapText="1"/>
    </xf>
    <xf numFmtId="0" fontId="32" fillId="0" borderId="48" xfId="0" applyFont="1" applyFill="1" applyBorder="1" applyAlignment="1">
      <alignment horizontal="left" vertical="center"/>
    </xf>
    <xf numFmtId="181" fontId="3" fillId="17" borderId="26" xfId="0" applyNumberFormat="1" applyFont="1" applyFill="1" applyBorder="1" applyAlignment="1" applyProtection="1">
      <alignment horizontal="center" vertical="center" wrapText="1"/>
      <protection locked="0"/>
    </xf>
    <xf numFmtId="181" fontId="3" fillId="17" borderId="0" xfId="0" applyNumberFormat="1" applyFont="1" applyFill="1" applyBorder="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181" fontId="3" fillId="17" borderId="29" xfId="0" applyNumberFormat="1" applyFont="1" applyFill="1" applyBorder="1" applyAlignment="1" applyProtection="1">
      <alignment horizontal="center" vertical="center" wrapText="1"/>
      <protection locked="0"/>
    </xf>
    <xf numFmtId="181" fontId="0" fillId="0" borderId="62" xfId="0" applyNumberFormat="1" applyFill="1" applyBorder="1" applyAlignment="1">
      <alignment horizontal="left" vertical="center"/>
    </xf>
    <xf numFmtId="181" fontId="0" fillId="0" borderId="0" xfId="0" applyNumberFormat="1" applyFill="1" applyBorder="1" applyAlignment="1">
      <alignment horizontal="left" vertical="center"/>
    </xf>
    <xf numFmtId="0" fontId="15" fillId="0" borderId="1" xfId="0" applyFont="1" applyFill="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5" fillId="0" borderId="2" xfId="0" applyFont="1" applyFill="1" applyBorder="1" applyAlignment="1" applyProtection="1">
      <alignment horizontal="center" vertical="center" wrapText="1"/>
      <protection locked="0"/>
    </xf>
    <xf numFmtId="0" fontId="15" fillId="0" borderId="4" xfId="0" applyFont="1" applyFill="1" applyBorder="1" applyAlignment="1" applyProtection="1">
      <alignment horizontal="center" vertical="center" wrapText="1"/>
      <protection locked="0"/>
    </xf>
    <xf numFmtId="10" fontId="4" fillId="0" borderId="35" xfId="0" applyNumberFormat="1" applyFont="1" applyFill="1" applyBorder="1" applyAlignment="1" applyProtection="1">
      <alignment horizontal="center" vertical="center" wrapText="1"/>
      <protection locked="0"/>
    </xf>
    <xf numFmtId="10" fontId="4" fillId="0" borderId="5" xfId="0" applyNumberFormat="1" applyFont="1" applyFill="1" applyBorder="1" applyAlignment="1" applyProtection="1">
      <alignment horizontal="center" vertical="center" wrapText="1"/>
      <protection locked="0"/>
    </xf>
    <xf numFmtId="0" fontId="4" fillId="0" borderId="3" xfId="16" applyFont="1" applyFill="1" applyBorder="1" applyAlignment="1">
      <alignment horizontal="center" vertical="center" wrapText="1"/>
    </xf>
    <xf numFmtId="0" fontId="4" fillId="0" borderId="1" xfId="16" applyFont="1" applyFill="1" applyBorder="1" applyAlignment="1">
      <alignment horizontal="center" vertical="center" wrapText="1"/>
    </xf>
    <xf numFmtId="0" fontId="4" fillId="0" borderId="4" xfId="16" applyFont="1" applyFill="1" applyBorder="1" applyAlignment="1">
      <alignment horizontal="center" vertical="center" wrapText="1"/>
    </xf>
    <xf numFmtId="0" fontId="4" fillId="0" borderId="1" xfId="16" applyFont="1" applyFill="1" applyBorder="1" applyAlignment="1">
      <alignment horizontal="justify" vertical="top" wrapText="1"/>
    </xf>
    <xf numFmtId="10" fontId="4" fillId="0" borderId="1" xfId="0" applyNumberFormat="1" applyFont="1" applyFill="1" applyBorder="1" applyAlignment="1" applyProtection="1">
      <alignment horizontal="center" vertical="center" wrapText="1"/>
      <protection locked="0"/>
    </xf>
    <xf numFmtId="10" fontId="4" fillId="0" borderId="2" xfId="0" applyNumberFormat="1" applyFont="1" applyFill="1" applyBorder="1" applyAlignment="1" applyProtection="1">
      <alignment horizontal="center" vertical="center" wrapText="1"/>
      <protection locked="0"/>
    </xf>
    <xf numFmtId="10" fontId="2" fillId="2" borderId="35" xfId="0" applyNumberFormat="1" applyFont="1" applyFill="1" applyBorder="1" applyAlignment="1" applyProtection="1">
      <alignment horizontal="center" vertical="center" wrapText="1"/>
      <protection locked="0"/>
    </xf>
    <xf numFmtId="10" fontId="2" fillId="2" borderId="22" xfId="0" applyNumberFormat="1" applyFont="1" applyFill="1" applyBorder="1" applyAlignment="1" applyProtection="1">
      <alignment horizontal="center" vertical="center" wrapText="1"/>
      <protection locked="0"/>
    </xf>
    <xf numFmtId="10" fontId="2" fillId="2" borderId="36" xfId="0" applyNumberFormat="1" applyFont="1" applyFill="1" applyBorder="1" applyAlignment="1" applyProtection="1">
      <alignment horizontal="center" vertical="center" wrapText="1"/>
      <protection locked="0"/>
    </xf>
    <xf numFmtId="0" fontId="4" fillId="0" borderId="2" xfId="16" applyFont="1" applyFill="1" applyBorder="1" applyAlignment="1">
      <alignment horizontal="justify" vertical="top" wrapText="1"/>
    </xf>
    <xf numFmtId="0" fontId="15" fillId="0" borderId="5" xfId="0" applyFont="1" applyFill="1" applyBorder="1" applyAlignment="1" applyProtection="1">
      <alignment horizontal="center" vertical="center" wrapText="1"/>
      <protection locked="0"/>
    </xf>
    <xf numFmtId="0" fontId="4" fillId="0" borderId="4" xfId="16" applyFont="1" applyFill="1" applyBorder="1" applyAlignment="1">
      <alignment horizontal="justify" vertical="top" wrapText="1"/>
    </xf>
    <xf numFmtId="0" fontId="4" fillId="0" borderId="17" xfId="16" applyFont="1" applyFill="1" applyBorder="1" applyAlignment="1">
      <alignment horizontal="center" vertical="center" wrapText="1"/>
    </xf>
    <xf numFmtId="0" fontId="4" fillId="0" borderId="18" xfId="16" applyFont="1" applyFill="1" applyBorder="1" applyAlignment="1">
      <alignment horizontal="center" vertical="center" wrapText="1"/>
    </xf>
    <xf numFmtId="0" fontId="4" fillId="0" borderId="65" xfId="16" applyFont="1" applyFill="1" applyBorder="1" applyAlignment="1">
      <alignment horizontal="center" vertical="center" wrapText="1"/>
    </xf>
    <xf numFmtId="10" fontId="5" fillId="0" borderId="3" xfId="0" applyNumberFormat="1" applyFont="1" applyFill="1" applyBorder="1" applyAlignment="1" applyProtection="1">
      <alignment horizontal="center" vertical="center" wrapText="1"/>
      <protection locked="0"/>
    </xf>
    <xf numFmtId="10" fontId="5" fillId="0" borderId="1" xfId="0" applyNumberFormat="1" applyFont="1" applyFill="1" applyBorder="1" applyAlignment="1" applyProtection="1">
      <alignment horizontal="center" vertical="center" wrapText="1"/>
      <protection locked="0"/>
    </xf>
    <xf numFmtId="0" fontId="62" fillId="0" borderId="63" xfId="0" applyFont="1" applyFill="1" applyBorder="1" applyAlignment="1">
      <alignment horizontal="justify" vertical="top" wrapText="1"/>
    </xf>
    <xf numFmtId="0" fontId="62" fillId="0" borderId="21" xfId="0" applyFont="1" applyFill="1" applyBorder="1" applyAlignment="1">
      <alignment horizontal="justify" vertical="top" wrapText="1"/>
    </xf>
    <xf numFmtId="0" fontId="4" fillId="0" borderId="78" xfId="16" applyFont="1" applyFill="1" applyBorder="1" applyAlignment="1">
      <alignment horizontal="center" vertical="center" wrapText="1"/>
    </xf>
    <xf numFmtId="0" fontId="4" fillId="0" borderId="35" xfId="16" applyFont="1" applyFill="1" applyBorder="1" applyAlignment="1">
      <alignment horizontal="justify" vertical="top" wrapText="1"/>
    </xf>
    <xf numFmtId="0" fontId="4" fillId="0" borderId="5" xfId="16" applyFont="1" applyFill="1" applyBorder="1" applyAlignment="1">
      <alignment horizontal="justify" vertical="top" wrapText="1"/>
    </xf>
    <xf numFmtId="0" fontId="4" fillId="0" borderId="3" xfId="16" applyFont="1" applyFill="1" applyBorder="1" applyAlignment="1">
      <alignment horizontal="justify" vertical="top" wrapText="1"/>
    </xf>
    <xf numFmtId="0" fontId="15" fillId="0" borderId="4" xfId="0" applyFont="1" applyBorder="1" applyAlignment="1" applyProtection="1">
      <alignment horizontal="center" vertical="center" wrapText="1"/>
      <protection locked="0"/>
    </xf>
    <xf numFmtId="0" fontId="4" fillId="0" borderId="3" xfId="16" applyFont="1" applyFill="1" applyBorder="1" applyAlignment="1">
      <alignment horizontal="justify" vertical="center" wrapText="1"/>
    </xf>
    <xf numFmtId="0" fontId="4" fillId="0" borderId="1" xfId="16" applyFont="1" applyFill="1" applyBorder="1" applyAlignment="1">
      <alignment horizontal="justify" vertical="center" wrapText="1"/>
    </xf>
    <xf numFmtId="0" fontId="4" fillId="0" borderId="2" xfId="16" applyFont="1" applyFill="1" applyBorder="1" applyAlignment="1">
      <alignment horizontal="justify" vertical="center" wrapText="1"/>
    </xf>
    <xf numFmtId="0" fontId="4" fillId="0" borderId="35" xfId="16" applyFont="1" applyFill="1" applyBorder="1" applyAlignment="1">
      <alignment horizontal="center" vertical="center" wrapText="1"/>
    </xf>
    <xf numFmtId="0" fontId="4" fillId="0" borderId="22" xfId="16" applyFont="1" applyFill="1" applyBorder="1" applyAlignment="1">
      <alignment horizontal="center" vertical="center" wrapText="1"/>
    </xf>
    <xf numFmtId="0" fontId="4" fillId="0" borderId="36" xfId="16" applyFont="1" applyFill="1" applyBorder="1" applyAlignment="1">
      <alignment horizontal="center" vertical="center" wrapText="1"/>
    </xf>
    <xf numFmtId="0" fontId="74" fillId="17" borderId="17" xfId="0" applyFont="1" applyFill="1" applyBorder="1" applyAlignment="1">
      <alignment horizontal="center" vertical="center" wrapText="1"/>
    </xf>
    <xf numFmtId="0" fontId="74" fillId="17" borderId="3" xfId="0" applyFont="1" applyFill="1" applyBorder="1" applyAlignment="1">
      <alignment horizontal="center" vertical="center" wrapText="1"/>
    </xf>
    <xf numFmtId="0" fontId="74" fillId="17" borderId="10" xfId="0" applyFont="1" applyFill="1" applyBorder="1" applyAlignment="1">
      <alignment horizontal="center" vertical="center" wrapText="1"/>
    </xf>
    <xf numFmtId="0" fontId="80" fillId="17" borderId="18" xfId="0" applyFont="1" applyFill="1" applyBorder="1" applyAlignment="1">
      <alignment horizontal="left" vertical="center" wrapText="1"/>
    </xf>
    <xf numFmtId="0" fontId="80" fillId="17" borderId="1" xfId="0" applyFont="1" applyFill="1" applyBorder="1" applyAlignment="1">
      <alignment horizontal="left" vertical="center" wrapText="1"/>
    </xf>
    <xf numFmtId="0" fontId="80"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1" borderId="3" xfId="16"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32" fillId="3" borderId="45" xfId="0" applyFont="1" applyFill="1" applyBorder="1" applyAlignment="1">
      <alignment horizontal="left" vertical="center" wrapText="1"/>
    </xf>
    <xf numFmtId="0" fontId="32" fillId="3" borderId="30" xfId="0" applyFont="1" applyFill="1" applyBorder="1" applyAlignment="1">
      <alignment horizontal="left" vertical="center" wrapText="1"/>
    </xf>
    <xf numFmtId="0" fontId="32" fillId="3" borderId="46"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62" fillId="0" borderId="64" xfId="0" applyFont="1" applyFill="1" applyBorder="1" applyAlignment="1">
      <alignment horizontal="justify" vertical="top" wrapText="1"/>
    </xf>
    <xf numFmtId="0" fontId="3" fillId="0" borderId="63" xfId="0" applyFont="1" applyFill="1" applyBorder="1" applyAlignment="1">
      <alignment horizontal="justify" vertical="top" wrapText="1"/>
    </xf>
    <xf numFmtId="0" fontId="62" fillId="0" borderId="47" xfId="0" applyFont="1" applyFill="1" applyBorder="1" applyAlignment="1">
      <alignment horizontal="justify" vertical="top" wrapText="1"/>
    </xf>
    <xf numFmtId="0" fontId="15" fillId="0" borderId="3" xfId="0" applyFont="1" applyBorder="1" applyAlignment="1" applyProtection="1">
      <alignment horizontal="center" vertical="center" wrapText="1"/>
      <protection locked="0"/>
    </xf>
    <xf numFmtId="10" fontId="4" fillId="0" borderId="4" xfId="0" applyNumberFormat="1" applyFont="1" applyFill="1" applyBorder="1" applyAlignment="1" applyProtection="1">
      <alignment horizontal="center" vertical="center" wrapText="1"/>
      <protection locked="0"/>
    </xf>
    <xf numFmtId="10" fontId="5" fillId="0" borderId="2" xfId="0" applyNumberFormat="1" applyFont="1" applyFill="1" applyBorder="1" applyAlignment="1" applyProtection="1">
      <alignment horizontal="center" vertical="center" wrapText="1"/>
      <protection locked="0"/>
    </xf>
    <xf numFmtId="10" fontId="5" fillId="0" borderId="22" xfId="0" applyNumberFormat="1" applyFont="1" applyFill="1" applyBorder="1" applyAlignment="1" applyProtection="1">
      <alignment horizontal="center" vertical="center" wrapText="1"/>
      <protection locked="0"/>
    </xf>
    <xf numFmtId="0" fontId="2" fillId="17" borderId="15" xfId="16" applyFont="1" applyFill="1" applyBorder="1" applyAlignment="1">
      <alignment horizontal="center" vertical="center" wrapText="1"/>
    </xf>
    <xf numFmtId="0" fontId="0" fillId="0" borderId="0" xfId="0" applyBorder="1" applyAlignment="1">
      <alignment horizontal="center" vertical="center" wrapText="1"/>
    </xf>
    <xf numFmtId="0" fontId="15" fillId="0" borderId="8" xfId="0" applyFont="1" applyBorder="1" applyAlignment="1" applyProtection="1">
      <alignment horizontal="center" vertical="center" wrapText="1"/>
      <protection locked="0"/>
    </xf>
    <xf numFmtId="0" fontId="15" fillId="0" borderId="54" xfId="0" applyFont="1" applyBorder="1" applyAlignment="1" applyProtection="1">
      <alignment horizontal="center" vertical="center" wrapText="1"/>
      <protection locked="0"/>
    </xf>
    <xf numFmtId="10" fontId="4" fillId="0" borderId="3" xfId="0" applyNumberFormat="1" applyFont="1" applyFill="1" applyBorder="1" applyAlignment="1" applyProtection="1">
      <alignment horizontal="center" vertical="center" wrapText="1"/>
      <protection locked="0"/>
    </xf>
    <xf numFmtId="10" fontId="11" fillId="0" borderId="37" xfId="0" applyNumberFormat="1" applyFont="1" applyBorder="1" applyAlignment="1" applyProtection="1">
      <alignment horizontal="center" vertical="center" wrapText="1"/>
      <protection locked="0"/>
    </xf>
    <xf numFmtId="10" fontId="11" fillId="0" borderId="7" xfId="0" applyNumberFormat="1" applyFont="1" applyBorder="1" applyAlignment="1" applyProtection="1">
      <alignment horizontal="center" vertical="center" wrapText="1"/>
      <protection locked="0"/>
    </xf>
    <xf numFmtId="10" fontId="11" fillId="0" borderId="56" xfId="0" applyNumberFormat="1" applyFont="1" applyBorder="1" applyAlignment="1" applyProtection="1">
      <alignment horizontal="center" vertical="center" wrapText="1"/>
      <protection locked="0"/>
    </xf>
    <xf numFmtId="10" fontId="2" fillId="2" borderId="3" xfId="0" applyNumberFormat="1" applyFont="1" applyFill="1" applyBorder="1" applyAlignment="1" applyProtection="1">
      <alignment horizontal="center" vertical="center" wrapText="1"/>
      <protection locked="0"/>
    </xf>
    <xf numFmtId="10" fontId="2" fillId="2" borderId="1" xfId="0" applyNumberFormat="1" applyFont="1" applyFill="1" applyBorder="1" applyAlignment="1" applyProtection="1">
      <alignment horizontal="center" vertical="center" wrapText="1"/>
      <protection locked="0"/>
    </xf>
    <xf numFmtId="10" fontId="2" fillId="2" borderId="4" xfId="0" applyNumberFormat="1" applyFont="1" applyFill="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3" xfId="0" applyFont="1" applyFill="1" applyBorder="1" applyAlignment="1" applyProtection="1">
      <alignment horizontal="center" vertical="center" wrapText="1"/>
      <protection locked="0"/>
    </xf>
    <xf numFmtId="0" fontId="15" fillId="0" borderId="16" xfId="0" applyFont="1" applyBorder="1" applyAlignment="1" applyProtection="1">
      <alignment horizontal="center" vertical="center" wrapText="1"/>
      <protection locked="0"/>
    </xf>
    <xf numFmtId="0" fontId="26" fillId="4" borderId="8"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7" xfId="0" applyFont="1" applyFill="1" applyBorder="1" applyAlignment="1">
      <alignment horizontal="center" vertical="center"/>
    </xf>
    <xf numFmtId="0" fontId="26" fillId="4" borderId="8"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7" xfId="0" applyFont="1" applyFill="1" applyBorder="1" applyAlignment="1">
      <alignment horizontal="center" vertical="center" wrapText="1"/>
    </xf>
    <xf numFmtId="10" fontId="4" fillId="0" borderId="36" xfId="0" applyNumberFormat="1" applyFont="1" applyFill="1" applyBorder="1" applyAlignment="1" applyProtection="1">
      <alignment horizontal="center" vertical="center" wrapText="1"/>
      <protection locked="0"/>
    </xf>
    <xf numFmtId="0" fontId="17" fillId="0" borderId="35" xfId="0" applyFont="1" applyBorder="1" applyAlignment="1">
      <alignment vertical="center" wrapText="1"/>
    </xf>
    <xf numFmtId="0" fontId="17" fillId="0" borderId="22" xfId="0" applyFont="1" applyBorder="1" applyAlignment="1">
      <alignment vertical="center" wrapText="1"/>
    </xf>
    <xf numFmtId="0" fontId="17" fillId="0" borderId="5" xfId="0" applyFont="1" applyBorder="1" applyAlignment="1">
      <alignment vertical="center" wrapText="1"/>
    </xf>
    <xf numFmtId="43" fontId="19" fillId="0" borderId="8" xfId="0" applyNumberFormat="1" applyFont="1" applyBorder="1" applyAlignment="1">
      <alignment vertical="center" wrapText="1"/>
    </xf>
    <xf numFmtId="0" fontId="19" fillId="0" borderId="8" xfId="0" applyFont="1" applyBorder="1" applyAlignment="1">
      <alignment vertical="center" wrapText="1"/>
    </xf>
    <xf numFmtId="0" fontId="17" fillId="0" borderId="20"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40" xfId="0" applyFont="1" applyBorder="1" applyAlignment="1">
      <alignment horizontal="center" vertical="center" wrapText="1"/>
    </xf>
    <xf numFmtId="3" fontId="17" fillId="0" borderId="18" xfId="0" applyNumberFormat="1" applyFont="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Fill="1" applyBorder="1" applyAlignment="1">
      <alignment vertical="center" wrapText="1"/>
    </xf>
    <xf numFmtId="3" fontId="2" fillId="0" borderId="10" xfId="0" applyNumberFormat="1" applyFont="1" applyFill="1" applyBorder="1" applyAlignment="1">
      <alignment horizontal="center" vertical="center" wrapText="1"/>
    </xf>
    <xf numFmtId="3" fontId="2" fillId="0" borderId="11" xfId="0" applyNumberFormat="1" applyFont="1" applyFill="1" applyBorder="1" applyAlignment="1">
      <alignment horizontal="center" vertical="center" wrapText="1"/>
    </xf>
    <xf numFmtId="3" fontId="2" fillId="0" borderId="12" xfId="0" applyNumberFormat="1" applyFont="1" applyFill="1" applyBorder="1" applyAlignment="1">
      <alignment horizontal="center" vertical="center" wrapText="1"/>
    </xf>
    <xf numFmtId="0" fontId="17" fillId="0" borderId="18" xfId="0" applyFont="1" applyBorder="1" applyAlignment="1">
      <alignment vertical="center" wrapText="1"/>
    </xf>
    <xf numFmtId="0" fontId="17" fillId="0" borderId="1" xfId="0" applyFont="1" applyBorder="1" applyAlignment="1">
      <alignment vertical="center" wrapText="1"/>
    </xf>
    <xf numFmtId="0" fontId="17" fillId="0" borderId="35"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5" xfId="0" applyFont="1" applyBorder="1" applyAlignment="1">
      <alignment horizontal="center" vertical="center" wrapText="1"/>
    </xf>
    <xf numFmtId="3" fontId="17" fillId="25" borderId="0" xfId="0" applyNumberFormat="1" applyFont="1" applyFill="1" applyAlignment="1">
      <alignment horizontal="center" vertical="center" wrapText="1"/>
    </xf>
    <xf numFmtId="0" fontId="17" fillId="25" borderId="0" xfId="0" applyFont="1" applyFill="1" applyAlignment="1">
      <alignment horizontal="center" vertical="center" wrapText="1"/>
    </xf>
    <xf numFmtId="0" fontId="17" fillId="25" borderId="29" xfId="0" applyFont="1" applyFill="1" applyBorder="1" applyAlignment="1">
      <alignment horizontal="center" vertical="center" wrapText="1"/>
    </xf>
    <xf numFmtId="169" fontId="17" fillId="0" borderId="35" xfId="2867" applyFont="1" applyBorder="1" applyAlignment="1">
      <alignment horizontal="center" vertical="center" wrapText="1"/>
    </xf>
    <xf numFmtId="169" fontId="17" fillId="0" borderId="22" xfId="2867" applyFont="1" applyBorder="1" applyAlignment="1">
      <alignment horizontal="center" vertical="center" wrapText="1"/>
    </xf>
    <xf numFmtId="0" fontId="8" fillId="0" borderId="35" xfId="0" applyFont="1" applyBorder="1" applyAlignment="1">
      <alignment vertical="center" wrapText="1"/>
    </xf>
    <xf numFmtId="0" fontId="8" fillId="0" borderId="22" xfId="0" applyFont="1" applyBorder="1" applyAlignment="1">
      <alignment vertical="center" wrapText="1"/>
    </xf>
    <xf numFmtId="0" fontId="8" fillId="0" borderId="5" xfId="0" applyFont="1" applyBorder="1" applyAlignment="1">
      <alignment vertical="center" wrapText="1"/>
    </xf>
    <xf numFmtId="0" fontId="17" fillId="0" borderId="35" xfId="0" applyFont="1" applyFill="1" applyBorder="1" applyAlignment="1">
      <alignment vertical="center" wrapText="1"/>
    </xf>
    <xf numFmtId="0" fontId="17" fillId="0" borderId="22" xfId="0" applyFont="1" applyFill="1" applyBorder="1" applyAlignment="1">
      <alignment vertical="center" wrapText="1"/>
    </xf>
    <xf numFmtId="0" fontId="17" fillId="0" borderId="5" xfId="0" applyFont="1" applyFill="1" applyBorder="1" applyAlignment="1">
      <alignment vertical="center" wrapText="1"/>
    </xf>
    <xf numFmtId="0" fontId="8" fillId="0" borderId="35" xfId="0" applyFont="1" applyFill="1" applyBorder="1" applyAlignment="1">
      <alignment vertical="center" wrapText="1"/>
    </xf>
    <xf numFmtId="0" fontId="8" fillId="0" borderId="22" xfId="0" applyFont="1" applyFill="1" applyBorder="1" applyAlignment="1">
      <alignment vertical="center" wrapText="1"/>
    </xf>
    <xf numFmtId="0" fontId="8" fillId="0" borderId="5" xfId="0" applyFont="1" applyFill="1" applyBorder="1" applyAlignment="1">
      <alignment vertical="center" wrapText="1"/>
    </xf>
    <xf numFmtId="0" fontId="17" fillId="0" borderId="35"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7" fillId="0" borderId="5" xfId="0"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3" fontId="17" fillId="0" borderId="8" xfId="0" applyNumberFormat="1" applyFont="1" applyFill="1" applyBorder="1" applyAlignment="1">
      <alignment horizontal="center" vertical="center" wrapText="1"/>
    </xf>
    <xf numFmtId="43" fontId="19" fillId="0" borderId="8" xfId="0" applyNumberFormat="1" applyFont="1" applyFill="1" applyBorder="1" applyAlignment="1">
      <alignment vertical="center" wrapText="1"/>
    </xf>
    <xf numFmtId="0" fontId="19" fillId="0" borderId="8" xfId="0" applyFont="1" applyFill="1" applyBorder="1" applyAlignment="1">
      <alignment vertical="center" wrapText="1"/>
    </xf>
    <xf numFmtId="0" fontId="17" fillId="0" borderId="2" xfId="0" applyFont="1" applyFill="1" applyBorder="1" applyAlignment="1">
      <alignment horizontal="center" vertical="center" wrapText="1"/>
    </xf>
    <xf numFmtId="169" fontId="17" fillId="0" borderId="1" xfId="2867" applyFont="1" applyFill="1" applyBorder="1" applyAlignment="1">
      <alignment horizontal="center" vertical="center" wrapText="1"/>
    </xf>
    <xf numFmtId="169" fontId="17" fillId="0" borderId="1" xfId="2867" applyFont="1" applyFill="1" applyBorder="1" applyAlignment="1">
      <alignment horizontal="center" vertical="center"/>
    </xf>
    <xf numFmtId="169" fontId="17" fillId="0" borderId="35" xfId="2867" applyFont="1" applyFill="1" applyBorder="1" applyAlignment="1">
      <alignment horizontal="center" vertical="center" wrapText="1"/>
    </xf>
    <xf numFmtId="169" fontId="17" fillId="0" borderId="22" xfId="2867" applyFont="1" applyFill="1" applyBorder="1" applyAlignment="1">
      <alignment horizontal="center" vertical="center" wrapText="1"/>
    </xf>
    <xf numFmtId="0" fontId="8" fillId="0" borderId="1" xfId="0" applyFont="1" applyFill="1" applyBorder="1" applyAlignment="1">
      <alignment vertical="center" wrapText="1"/>
    </xf>
    <xf numFmtId="169" fontId="17" fillId="0" borderId="2" xfId="2867" applyFont="1" applyFill="1" applyBorder="1" applyAlignment="1">
      <alignment horizontal="center" vertical="center"/>
    </xf>
    <xf numFmtId="169" fontId="17" fillId="0" borderId="22" xfId="2867" applyFont="1" applyFill="1" applyBorder="1" applyAlignment="1">
      <alignment horizontal="center" vertical="center"/>
    </xf>
    <xf numFmtId="169" fontId="17" fillId="0" borderId="5" xfId="2867" applyFont="1" applyFill="1" applyBorder="1" applyAlignment="1">
      <alignment horizontal="center" vertical="center"/>
    </xf>
    <xf numFmtId="4" fontId="17" fillId="0" borderId="63" xfId="0" applyNumberFormat="1" applyFont="1" applyFill="1" applyBorder="1" applyAlignment="1">
      <alignment horizontal="center" vertical="center" wrapText="1"/>
    </xf>
    <xf numFmtId="4" fontId="17" fillId="0" borderId="64" xfId="0" applyNumberFormat="1" applyFont="1" applyFill="1" applyBorder="1" applyAlignment="1">
      <alignment horizontal="center" vertical="center" wrapText="1"/>
    </xf>
    <xf numFmtId="4" fontId="17" fillId="0" borderId="47" xfId="0" applyNumberFormat="1" applyFont="1" applyFill="1" applyBorder="1" applyAlignment="1">
      <alignment horizontal="center" vertical="center" wrapText="1"/>
    </xf>
    <xf numFmtId="0" fontId="17" fillId="0" borderId="18"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81" fillId="17" borderId="1" xfId="0" applyFont="1" applyFill="1" applyBorder="1" applyAlignment="1">
      <alignment horizontal="center" vertical="center"/>
    </xf>
    <xf numFmtId="0" fontId="74"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10" fillId="2" borderId="60" xfId="0" applyFont="1" applyFill="1" applyBorder="1" applyAlignment="1">
      <alignment horizontal="left" vertical="center" wrapText="1"/>
    </xf>
    <xf numFmtId="0" fontId="10" fillId="2" borderId="52" xfId="0" applyFont="1" applyFill="1" applyBorder="1" applyAlignment="1">
      <alignment horizontal="left" vertical="center" wrapText="1"/>
    </xf>
    <xf numFmtId="0" fontId="10" fillId="2" borderId="53" xfId="0" applyFont="1" applyFill="1" applyBorder="1" applyAlignment="1">
      <alignment horizontal="left" vertical="center" wrapText="1"/>
    </xf>
    <xf numFmtId="0" fontId="34" fillId="17" borderId="28" xfId="19" applyFont="1" applyFill="1" applyBorder="1" applyAlignment="1">
      <alignment horizontal="left" vertical="center" wrapText="1"/>
    </xf>
    <xf numFmtId="0" fontId="34" fillId="17" borderId="29" xfId="19" applyFont="1" applyFill="1" applyBorder="1" applyAlignment="1">
      <alignment horizontal="left" vertical="center" wrapText="1"/>
    </xf>
    <xf numFmtId="0" fontId="34" fillId="17" borderId="39" xfId="19" applyFont="1" applyFill="1" applyBorder="1" applyAlignment="1">
      <alignment horizontal="left" vertical="center" wrapText="1"/>
    </xf>
    <xf numFmtId="0" fontId="11" fillId="15" borderId="60"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34" fillId="0" borderId="48" xfId="19" applyFont="1" applyBorder="1" applyAlignment="1">
      <alignment horizontal="center" vertical="center" wrapText="1"/>
    </xf>
    <xf numFmtId="0" fontId="34" fillId="0" borderId="49" xfId="19" applyFont="1" applyBorder="1" applyAlignment="1">
      <alignment horizontal="center" vertical="center" wrapText="1"/>
    </xf>
    <xf numFmtId="0" fontId="34" fillId="0" borderId="50" xfId="19" applyFont="1" applyBorder="1" applyAlignment="1">
      <alignment horizontal="center" vertical="center" wrapText="1"/>
    </xf>
    <xf numFmtId="0" fontId="2" fillId="21" borderId="48" xfId="0" applyFont="1" applyFill="1" applyBorder="1" applyAlignment="1">
      <alignment horizontal="center" vertical="center" wrapText="1"/>
    </xf>
    <xf numFmtId="0" fontId="2" fillId="21" borderId="49" xfId="0" applyFont="1" applyFill="1" applyBorder="1" applyAlignment="1">
      <alignment horizontal="center" vertical="center" wrapText="1"/>
    </xf>
    <xf numFmtId="0" fontId="2" fillId="21" borderId="50"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10" fillId="2" borderId="60" xfId="0" applyFont="1" applyFill="1" applyBorder="1" applyAlignment="1">
      <alignment horizontal="left" vertical="center"/>
    </xf>
    <xf numFmtId="0" fontId="10" fillId="2" borderId="52" xfId="0" applyFont="1" applyFill="1" applyBorder="1" applyAlignment="1">
      <alignment horizontal="left" vertical="center"/>
    </xf>
    <xf numFmtId="0" fontId="10" fillId="2" borderId="53" xfId="0" applyFont="1" applyFill="1" applyBorder="1" applyAlignment="1">
      <alignment horizontal="left" vertical="center"/>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3" fontId="2" fillId="0" borderId="63" xfId="0" applyNumberFormat="1" applyFont="1" applyFill="1" applyBorder="1" applyAlignment="1">
      <alignment horizontal="center" vertical="center" wrapText="1"/>
    </xf>
    <xf numFmtId="3" fontId="2" fillId="0" borderId="64" xfId="0" applyNumberFormat="1" applyFont="1" applyFill="1" applyBorder="1" applyAlignment="1">
      <alignment horizontal="center" vertical="center" wrapText="1"/>
    </xf>
    <xf numFmtId="3" fontId="2" fillId="0" borderId="47" xfId="0" applyNumberFormat="1" applyFont="1" applyFill="1" applyBorder="1" applyAlignment="1">
      <alignment horizontal="center" vertical="center" wrapText="1"/>
    </xf>
    <xf numFmtId="4" fontId="17" fillId="0" borderId="7" xfId="0" applyNumberFormat="1" applyFont="1" applyBorder="1" applyAlignment="1">
      <alignment horizontal="center" vertical="center" wrapText="1"/>
    </xf>
    <xf numFmtId="4" fontId="17" fillId="0" borderId="10" xfId="0" applyNumberFormat="1" applyFont="1" applyFill="1" applyBorder="1" applyAlignment="1">
      <alignment horizontal="center" vertical="center" wrapText="1"/>
    </xf>
    <xf numFmtId="4" fontId="17" fillId="0" borderId="11" xfId="0" applyNumberFormat="1" applyFont="1" applyFill="1" applyBorder="1" applyAlignment="1">
      <alignment horizontal="center" vertical="center" wrapText="1"/>
    </xf>
    <xf numFmtId="4" fontId="17" fillId="0" borderId="12" xfId="0" applyNumberFormat="1" applyFont="1" applyFill="1" applyBorder="1" applyAlignment="1">
      <alignment horizontal="center" vertical="center" wrapText="1"/>
    </xf>
    <xf numFmtId="4" fontId="17" fillId="0" borderId="38" xfId="0" applyNumberFormat="1" applyFont="1" applyFill="1" applyBorder="1" applyAlignment="1">
      <alignment horizontal="center" vertical="center" wrapText="1"/>
    </xf>
    <xf numFmtId="4" fontId="17" fillId="0" borderId="27" xfId="0" applyNumberFormat="1" applyFont="1" applyFill="1" applyBorder="1" applyAlignment="1">
      <alignment horizontal="center" vertical="center" wrapText="1"/>
    </xf>
    <xf numFmtId="4" fontId="17" fillId="0" borderId="39"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0" fontId="15" fillId="24" borderId="1" xfId="0" applyFont="1" applyFill="1" applyBorder="1" applyAlignment="1">
      <alignment horizontal="center" vertical="center" wrapText="1"/>
    </xf>
    <xf numFmtId="3" fontId="2" fillId="0" borderId="19" xfId="0" applyNumberFormat="1" applyFont="1" applyFill="1" applyBorder="1" applyAlignment="1">
      <alignment horizontal="center" vertical="center" wrapText="1"/>
    </xf>
    <xf numFmtId="0" fontId="15" fillId="17" borderId="1" xfId="0" applyFont="1" applyFill="1" applyBorder="1" applyAlignment="1">
      <alignment horizontal="center" vertical="center" wrapText="1"/>
    </xf>
    <xf numFmtId="169" fontId="17" fillId="0" borderId="5" xfId="2867" applyFont="1" applyFill="1" applyBorder="1" applyAlignment="1">
      <alignment horizontal="center" vertical="center" wrapText="1"/>
    </xf>
    <xf numFmtId="169" fontId="17" fillId="0" borderId="2" xfId="2867" applyFont="1" applyFill="1" applyBorder="1" applyAlignment="1">
      <alignment horizontal="center" vertical="center" wrapText="1"/>
    </xf>
    <xf numFmtId="0" fontId="48" fillId="16" borderId="8" xfId="0" applyFont="1" applyFill="1" applyBorder="1" applyAlignment="1">
      <alignment horizontal="center" vertical="center"/>
    </xf>
    <xf numFmtId="0" fontId="48" fillId="16" borderId="6" xfId="0" applyFont="1" applyFill="1" applyBorder="1" applyAlignment="1">
      <alignment horizontal="center" vertical="center"/>
    </xf>
    <xf numFmtId="0" fontId="48" fillId="16" borderId="7" xfId="0" applyFont="1" applyFill="1" applyBorder="1" applyAlignment="1">
      <alignment horizontal="center" vertical="center"/>
    </xf>
    <xf numFmtId="0" fontId="48" fillId="16" borderId="8" xfId="0" applyFont="1" applyFill="1" applyBorder="1" applyAlignment="1">
      <alignment horizontal="center" vertical="center" wrapText="1"/>
    </xf>
    <xf numFmtId="0" fontId="48" fillId="16" borderId="6" xfId="0" applyFont="1" applyFill="1" applyBorder="1" applyAlignment="1">
      <alignment horizontal="center" vertical="center" wrapText="1"/>
    </xf>
    <xf numFmtId="0" fontId="47" fillId="0" borderId="8" xfId="0" applyFont="1" applyFill="1" applyBorder="1" applyAlignment="1">
      <alignment horizontal="center" vertical="center" wrapText="1"/>
    </xf>
    <xf numFmtId="0" fontId="47" fillId="0" borderId="6" xfId="0" applyFont="1" applyFill="1" applyBorder="1" applyAlignment="1">
      <alignment horizontal="center" vertical="center" wrapText="1"/>
    </xf>
    <xf numFmtId="0" fontId="47" fillId="0" borderId="7" xfId="0" applyFont="1" applyFill="1" applyBorder="1" applyAlignment="1">
      <alignment horizontal="center" vertical="center" wrapText="1"/>
    </xf>
    <xf numFmtId="0" fontId="48" fillId="0" borderId="8" xfId="0" applyFont="1" applyFill="1" applyBorder="1" applyAlignment="1">
      <alignment horizontal="center" vertical="center" wrapText="1"/>
    </xf>
    <xf numFmtId="0" fontId="48" fillId="0" borderId="6" xfId="0" applyFont="1" applyFill="1" applyBorder="1" applyAlignment="1">
      <alignment horizontal="center" vertical="center" wrapText="1"/>
    </xf>
    <xf numFmtId="0" fontId="62" fillId="0" borderId="20" xfId="0" applyFont="1" applyBorder="1" applyAlignment="1">
      <alignment horizontal="left" vertical="center"/>
    </xf>
    <xf numFmtId="0" fontId="62" fillId="0" borderId="14" xfId="0" applyFont="1" applyBorder="1" applyAlignment="1">
      <alignment horizontal="left" vertical="center"/>
    </xf>
    <xf numFmtId="0" fontId="62" fillId="0" borderId="40" xfId="0" applyFont="1" applyBorder="1" applyAlignment="1">
      <alignment horizontal="left" vertical="center"/>
    </xf>
    <xf numFmtId="0" fontId="62" fillId="0" borderId="15" xfId="0" applyFont="1" applyBorder="1" applyAlignment="1">
      <alignment horizontal="left" vertical="center"/>
    </xf>
    <xf numFmtId="0" fontId="60" fillId="18" borderId="41" xfId="0" applyFont="1" applyFill="1" applyBorder="1" applyAlignment="1">
      <alignment horizontal="center"/>
    </xf>
    <xf numFmtId="0" fontId="60" fillId="18" borderId="32" xfId="0" applyFont="1" applyFill="1" applyBorder="1" applyAlignment="1">
      <alignment horizontal="center"/>
    </xf>
    <xf numFmtId="0" fontId="60" fillId="18" borderId="33" xfId="0" applyFont="1" applyFill="1" applyBorder="1" applyAlignment="1">
      <alignment horizontal="center"/>
    </xf>
    <xf numFmtId="0" fontId="62" fillId="0" borderId="18" xfId="0" applyFont="1" applyBorder="1" applyAlignment="1">
      <alignment horizontal="left" vertical="center"/>
    </xf>
    <xf numFmtId="0" fontId="62" fillId="0" borderId="65" xfId="0" applyFont="1" applyBorder="1" applyAlignment="1">
      <alignment horizontal="left" vertical="center"/>
    </xf>
    <xf numFmtId="0" fontId="62" fillId="0" borderId="1" xfId="0" applyFont="1" applyBorder="1" applyAlignment="1">
      <alignment horizontal="left" vertical="center"/>
    </xf>
    <xf numFmtId="0" fontId="62" fillId="0" borderId="18" xfId="0" applyFont="1" applyBorder="1" applyAlignment="1">
      <alignment horizontal="center" vertical="center"/>
    </xf>
    <xf numFmtId="0" fontId="62" fillId="0" borderId="20" xfId="0" applyFont="1" applyBorder="1" applyAlignment="1">
      <alignment horizontal="center" vertical="center"/>
    </xf>
    <xf numFmtId="0" fontId="62" fillId="0" borderId="14" xfId="0" applyFont="1" applyBorder="1" applyAlignment="1">
      <alignment horizontal="center" vertical="center"/>
    </xf>
    <xf numFmtId="0" fontId="62" fillId="0" borderId="40" xfId="0" applyFont="1" applyBorder="1" applyAlignment="1">
      <alignment horizontal="center" vertical="center"/>
    </xf>
    <xf numFmtId="0" fontId="62" fillId="0" borderId="2" xfId="0" applyFont="1" applyBorder="1" applyAlignment="1">
      <alignment horizontal="left" vertical="center"/>
    </xf>
    <xf numFmtId="0" fontId="62" fillId="0" borderId="22" xfId="0" applyFont="1" applyBorder="1" applyAlignment="1">
      <alignment horizontal="left" vertical="center"/>
    </xf>
    <xf numFmtId="0" fontId="62" fillId="0" borderId="5" xfId="0" applyFont="1" applyBorder="1" applyAlignment="1">
      <alignment horizontal="left" vertical="center"/>
    </xf>
    <xf numFmtId="0" fontId="60" fillId="18" borderId="41" xfId="0" applyFont="1" applyFill="1" applyBorder="1" applyAlignment="1">
      <alignment horizontal="center" vertical="center"/>
    </xf>
    <xf numFmtId="0" fontId="60" fillId="18" borderId="32" xfId="0" applyFont="1" applyFill="1" applyBorder="1" applyAlignment="1">
      <alignment horizontal="center" vertical="center"/>
    </xf>
    <xf numFmtId="0" fontId="60" fillId="18" borderId="33" xfId="0" applyFont="1" applyFill="1" applyBorder="1" applyAlignment="1">
      <alignment horizontal="center" vertical="center"/>
    </xf>
    <xf numFmtId="0" fontId="62" fillId="0" borderId="13" xfId="0" applyFont="1" applyBorder="1" applyAlignment="1">
      <alignment horizontal="center" vertical="center"/>
    </xf>
    <xf numFmtId="0" fontId="62" fillId="0" borderId="35" xfId="0" applyFont="1" applyBorder="1" applyAlignment="1">
      <alignment horizontal="left" vertical="center"/>
    </xf>
    <xf numFmtId="0" fontId="62" fillId="0" borderId="56" xfId="0" applyFont="1" applyBorder="1" applyAlignment="1">
      <alignment horizontal="left" vertical="center"/>
    </xf>
    <xf numFmtId="0" fontId="62" fillId="0" borderId="9" xfId="0" applyFont="1" applyBorder="1" applyAlignment="1">
      <alignment horizontal="left" vertical="center"/>
    </xf>
    <xf numFmtId="0" fontId="62" fillId="0" borderId="44" xfId="0" applyFont="1"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59" fillId="17" borderId="48" xfId="0" applyFont="1" applyFill="1" applyBorder="1" applyAlignment="1">
      <alignment horizontal="left" vertical="center"/>
    </xf>
    <xf numFmtId="0" fontId="59" fillId="17" borderId="50" xfId="0" applyFont="1" applyFill="1" applyBorder="1" applyAlignment="1">
      <alignment horizontal="left" vertical="center"/>
    </xf>
    <xf numFmtId="0" fontId="60" fillId="18" borderId="17" xfId="0" applyFont="1" applyFill="1" applyBorder="1" applyAlignment="1">
      <alignment horizontal="center" vertical="center"/>
    </xf>
    <xf numFmtId="0" fontId="60" fillId="18" borderId="3" xfId="0" applyFont="1" applyFill="1" applyBorder="1" applyAlignment="1">
      <alignment horizontal="center" vertical="center"/>
    </xf>
    <xf numFmtId="0" fontId="60" fillId="18" borderId="10" xfId="0" applyFont="1" applyFill="1" applyBorder="1" applyAlignment="1">
      <alignment horizontal="center" vertical="center"/>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6" fillId="17" borderId="17" xfId="0" applyFont="1" applyFill="1" applyBorder="1" applyAlignment="1">
      <alignment horizontal="center" vertical="center"/>
    </xf>
    <xf numFmtId="0" fontId="56" fillId="17" borderId="3" xfId="0" applyFont="1" applyFill="1" applyBorder="1" applyAlignment="1">
      <alignment horizontal="center" vertical="center"/>
    </xf>
    <xf numFmtId="0" fontId="56" fillId="17" borderId="10" xfId="0" applyFont="1" applyFill="1" applyBorder="1" applyAlignment="1">
      <alignment horizontal="center" vertical="center"/>
    </xf>
    <xf numFmtId="0" fontId="57" fillId="17" borderId="18" xfId="0" applyFont="1" applyFill="1" applyBorder="1" applyAlignment="1">
      <alignment horizontal="center" vertical="center" wrapText="1"/>
    </xf>
    <xf numFmtId="0" fontId="57" fillId="17" borderId="1" xfId="0" applyFont="1" applyFill="1" applyBorder="1" applyAlignment="1">
      <alignment horizontal="center" vertical="center"/>
    </xf>
    <xf numFmtId="0" fontId="57" fillId="17" borderId="2" xfId="0" applyFont="1" applyFill="1" applyBorder="1" applyAlignment="1">
      <alignment horizontal="center" vertical="center"/>
    </xf>
    <xf numFmtId="0" fontId="57" fillId="17" borderId="19" xfId="0" applyFont="1" applyFill="1" applyBorder="1" applyAlignment="1">
      <alignment horizontal="center" vertical="center"/>
    </xf>
    <xf numFmtId="0" fontId="58" fillId="0" borderId="45" xfId="0" applyFont="1" applyBorder="1" applyAlignment="1">
      <alignment horizontal="center"/>
    </xf>
    <xf numFmtId="0" fontId="58" fillId="0" borderId="30" xfId="0" applyFont="1" applyBorder="1" applyAlignment="1">
      <alignment horizontal="center"/>
    </xf>
    <xf numFmtId="0" fontId="10" fillId="0" borderId="48" xfId="0" applyFont="1" applyBorder="1" applyAlignment="1">
      <alignment horizontal="center"/>
    </xf>
    <xf numFmtId="0" fontId="10" fillId="0" borderId="49" xfId="0" applyFont="1" applyBorder="1" applyAlignment="1">
      <alignment horizontal="center"/>
    </xf>
    <xf numFmtId="0" fontId="10" fillId="0" borderId="50" xfId="0" applyFont="1" applyBorder="1" applyAlignment="1">
      <alignment horizontal="center"/>
    </xf>
    <xf numFmtId="0" fontId="59" fillId="17" borderId="23" xfId="0" applyFont="1" applyFill="1" applyBorder="1" applyAlignment="1">
      <alignment horizontal="left" vertical="center"/>
    </xf>
    <xf numFmtId="0" fontId="59" fillId="17" borderId="38" xfId="0" applyFont="1" applyFill="1" applyBorder="1" applyAlignment="1">
      <alignment horizontal="left" vertical="center"/>
    </xf>
    <xf numFmtId="0" fontId="26" fillId="0" borderId="0" xfId="0" applyFont="1"/>
  </cellXfs>
  <cellStyles count="337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927" xr:uid="{5E63F66C-9283-4E81-B03B-35730724A2A0}"/>
    <cellStyle name="Comma [0] 2 2 2 2 2" xfId="3039" xr:uid="{BA83F20F-8F6C-4BB2-80FA-21FBD6B38901}"/>
    <cellStyle name="Comma [0] 2 2 2 2 2 2" xfId="3316" xr:uid="{F6AAA881-7F32-4010-8670-60439DC86CBD}"/>
    <cellStyle name="Comma [0] 2 2 2 2 3" xfId="3204" xr:uid="{BF7F2589-C769-435A-9900-D6FE77ADDED4}"/>
    <cellStyle name="Comma [0] 2 2 2 3" xfId="2986" xr:uid="{8CECCCA3-BC7C-42AB-A564-CB8FBA777C80}"/>
    <cellStyle name="Comma [0] 2 2 2 3 2" xfId="3263" xr:uid="{7EE1BFC6-DD26-415F-8A5F-817AD817EEE1}"/>
    <cellStyle name="Comma [0] 2 2 2 4" xfId="2873" xr:uid="{C85D6AEF-7CD2-4483-92A6-78B9B301F43B}"/>
    <cellStyle name="Comma [0] 2 2 2 4 2" xfId="3153" xr:uid="{396385D8-27C7-448A-8CAA-26B63C91A562}"/>
    <cellStyle name="Comma [0] 2 2 2 5" xfId="3103" xr:uid="{9FC4BF8B-7A9D-40E2-B154-F7C21F422380}"/>
    <cellStyle name="Comma [0] 2 2 3" xfId="2926" xr:uid="{96BD74FA-2916-4A6C-AF0F-CC8ED0816056}"/>
    <cellStyle name="Comma [0] 2 2 3 2" xfId="3038" xr:uid="{248CFCE8-2C30-46A0-9D6C-66A19EC59E7D}"/>
    <cellStyle name="Comma [0] 2 2 3 2 2" xfId="3315" xr:uid="{E7EFE34B-D939-442E-B646-09258563DBD5}"/>
    <cellStyle name="Comma [0] 2 2 3 3" xfId="3203" xr:uid="{7033A684-42FA-4DF2-B0E5-97D4C5A12A7B}"/>
    <cellStyle name="Comma [0] 2 2 4" xfId="2985" xr:uid="{C236DD26-5BE4-4894-8FB4-BF556415EF3B}"/>
    <cellStyle name="Comma [0] 2 2 4 2" xfId="3262" xr:uid="{D8B43297-442C-4C86-BC29-D902F382CDF8}"/>
    <cellStyle name="Comma [0] 2 2 5" xfId="2872" xr:uid="{38E37F42-8789-4FF2-8626-918FAD7B3D44}"/>
    <cellStyle name="Comma [0] 2 2 5 2" xfId="3152" xr:uid="{8B930DE4-F15B-41D8-8C6E-EAA2271D03FE}"/>
    <cellStyle name="Comma [0] 2 2 6" xfId="3102" xr:uid="{972BABAD-7D7C-4EEB-81F8-27E5FC32BD6B}"/>
    <cellStyle name="Comma [0] 2 3" xfId="74" xr:uid="{00000000-0005-0000-0000-000030000000}"/>
    <cellStyle name="Comma [0] 2 3 2" xfId="2928" xr:uid="{D8B970D3-4F5A-47AC-B656-E942D676A526}"/>
    <cellStyle name="Comma [0] 2 3 2 2" xfId="3040" xr:uid="{9CCDDB05-590A-4CDB-8B86-A12B2170199C}"/>
    <cellStyle name="Comma [0] 2 3 2 2 2" xfId="3317" xr:uid="{88897171-D0DB-4B9B-A247-D78C61A9C808}"/>
    <cellStyle name="Comma [0] 2 3 2 3" xfId="3205" xr:uid="{18C376A6-535B-4D13-9C61-AD7E672F2566}"/>
    <cellStyle name="Comma [0] 2 3 3" xfId="2987" xr:uid="{DF83369F-CE5B-427D-A584-5321FE6BB1CC}"/>
    <cellStyle name="Comma [0] 2 3 3 2" xfId="3264" xr:uid="{D55E1A49-60A2-45EA-84A2-EC40BD58050D}"/>
    <cellStyle name="Comma [0] 2 3 4" xfId="2874" xr:uid="{3E5502E0-2F23-47A8-AB7A-6FC7EFBA9FD6}"/>
    <cellStyle name="Comma [0] 2 3 4 2" xfId="3154" xr:uid="{CC2AF123-4DF1-4A79-B5D7-EC711ADA3854}"/>
    <cellStyle name="Comma [0] 2 3 5" xfId="3104" xr:uid="{B97DE933-9510-4BEA-98EE-DAD57CE7DEB7}"/>
    <cellStyle name="Comma [0] 2 4" xfId="2925" xr:uid="{389E31E1-D250-4906-B143-489B83F3B115}"/>
    <cellStyle name="Comma [0] 2 4 2" xfId="3037" xr:uid="{F7A98391-9E35-4E82-961F-F9C66CB48D8F}"/>
    <cellStyle name="Comma [0] 2 4 2 2" xfId="3314" xr:uid="{978F9B77-7CCD-403F-93AE-C7BC28B8BDDA}"/>
    <cellStyle name="Comma [0] 2 4 3" xfId="3202" xr:uid="{8A483A34-2DA7-412B-9EA5-CC6ECDFFEE85}"/>
    <cellStyle name="Comma [0] 2 5" xfId="2984" xr:uid="{A89C4782-70FE-4168-AA87-7E821C172463}"/>
    <cellStyle name="Comma [0] 2 5 2" xfId="3261" xr:uid="{4AD1AAC2-FD58-4F43-A6DF-26F4700CC142}"/>
    <cellStyle name="Comma [0] 2 6" xfId="2871" xr:uid="{0461CD5A-A1C1-41F9-8AAD-9462C12814B4}"/>
    <cellStyle name="Comma [0] 2 6 2" xfId="3151" xr:uid="{3FB9CD5A-CF79-4606-9112-64A9A423F63A}"/>
    <cellStyle name="Comma [0] 2 7" xfId="3101" xr:uid="{4647F6B2-6748-44B9-BF99-0E9E37C17E80}"/>
    <cellStyle name="Comma [0] 3" xfId="75" xr:uid="{00000000-0005-0000-0000-000031000000}"/>
    <cellStyle name="Comma [0] 3 2" xfId="2929" xr:uid="{9AAD41A7-FF02-4154-A49A-E1B8D72C9A6A}"/>
    <cellStyle name="Comma [0] 3 2 2" xfId="3041" xr:uid="{6EF77815-9F42-44C3-A992-43A60B8C4710}"/>
    <cellStyle name="Comma [0] 3 2 2 2" xfId="3318" xr:uid="{4A0E0BF4-3E54-4137-B93D-34A7F40334A1}"/>
    <cellStyle name="Comma [0] 3 2 3" xfId="3206" xr:uid="{76CF7C78-A705-4D74-9044-ACF5D4A0110F}"/>
    <cellStyle name="Comma [0] 3 3" xfId="2988" xr:uid="{E7853149-AACD-499A-A11A-FCDEF8BA9083}"/>
    <cellStyle name="Comma [0] 3 3 2" xfId="3265" xr:uid="{D699EA14-2D52-43D9-B3B2-B9E9E564BEAA}"/>
    <cellStyle name="Comma [0] 3 4" xfId="2875" xr:uid="{15E232B0-28D9-4BE8-9073-E6E97D68156F}"/>
    <cellStyle name="Comma [0] 3 4 2" xfId="3155" xr:uid="{786D081D-9C8D-42FC-927B-F64E67D11DB3}"/>
    <cellStyle name="Comma [0] 3 5" xfId="3105" xr:uid="{91977CDB-6BD3-42C2-8F84-38218EBB02B5}"/>
    <cellStyle name="Comma [0] 4" xfId="2924" xr:uid="{E12FF52E-D417-4346-9713-FD68A4CAF054}"/>
    <cellStyle name="Comma [0] 4 2" xfId="3036" xr:uid="{C8912799-EBBC-473D-A212-90B17D34EF73}"/>
    <cellStyle name="Comma [0] 4 2 2" xfId="3313" xr:uid="{75BABFA6-8017-41C5-86F7-68E9D1789C3B}"/>
    <cellStyle name="Comma [0] 4 3" xfId="3201" xr:uid="{E2B86728-A9ED-437E-80F3-5A20D7125166}"/>
    <cellStyle name="Comma [0] 5" xfId="2983" xr:uid="{A3F2210E-822B-419E-8E06-1A7263911D09}"/>
    <cellStyle name="Comma [0] 5 2" xfId="3260" xr:uid="{139C3EF2-1502-4203-B53D-DF4C6F1C3F22}"/>
    <cellStyle name="Comma [0] 6" xfId="2870" xr:uid="{BFE375D2-4543-47A0-87B8-06063C6EA80B}"/>
    <cellStyle name="Comma [0] 6 2" xfId="3150" xr:uid="{0B7A815E-2A75-4375-A860-EE598CD3D600}"/>
    <cellStyle name="Comma [0] 7" xfId="3100" xr:uid="{D02F66D7-2036-4C74-A1F7-5843A4A7E7E1}"/>
    <cellStyle name="Comma 10" xfId="2940" xr:uid="{FAF0B2BB-4847-4BFB-8451-868C8DC3AD45}"/>
    <cellStyle name="Comma 10 2" xfId="3052" xr:uid="{F6265957-4337-4319-AD9C-E4D7E4E07211}"/>
    <cellStyle name="Comma 10 2 2" xfId="3329" xr:uid="{10676DF1-8F59-456C-A1B2-C9E0AA27485C}"/>
    <cellStyle name="Comma 10 3" xfId="3217" xr:uid="{D3A39262-039B-4A41-94F9-F4512F5090AC}"/>
    <cellStyle name="Comma 11" xfId="2976" xr:uid="{F924E2B4-7010-499F-9E4D-F4FDF6115E49}"/>
    <cellStyle name="Comma 11 2" xfId="3088" xr:uid="{B5AF8226-E79A-438A-AE61-365F0960BE28}"/>
    <cellStyle name="Comma 11 2 2" xfId="3365" xr:uid="{061E3CAF-055A-410B-9478-C1B1864863AE}"/>
    <cellStyle name="Comma 11 3" xfId="3253" xr:uid="{70338BF0-0A28-4124-8A63-13BCF7DE770D}"/>
    <cellStyle name="Comma 12" xfId="2939" xr:uid="{F4EC02BC-C913-4C2B-89AF-BB3F99D41EBB}"/>
    <cellStyle name="Comma 12 2" xfId="3051" xr:uid="{CF10E512-A4CC-4259-A5B7-7FA3500D66EA}"/>
    <cellStyle name="Comma 12 2 2" xfId="3328" xr:uid="{C4E5C5AF-FA78-41E1-B662-C42EF33C600D}"/>
    <cellStyle name="Comma 12 3" xfId="3216" xr:uid="{EE2C0F90-2890-4E8D-9FAA-CFC172C02745}"/>
    <cellStyle name="Comma 13" xfId="2974" xr:uid="{816AFCB5-94AC-4C91-9F1A-AE9D2F8A3B81}"/>
    <cellStyle name="Comma 13 2" xfId="3086" xr:uid="{B81AAE48-5DE0-4403-8465-19521EE8D9FA}"/>
    <cellStyle name="Comma 13 2 2" xfId="3363" xr:uid="{CF914102-6865-4B2D-8AA6-8F9642CCFA3E}"/>
    <cellStyle name="Comma 13 3" xfId="3251" xr:uid="{BF354D34-C3CB-481F-AFBA-A0D50E8F436F}"/>
    <cellStyle name="Comma 14" xfId="2938" xr:uid="{0D0303FB-A225-41F6-AACC-3B17542D25D5}"/>
    <cellStyle name="Comma 14 2" xfId="3050" xr:uid="{04790061-9687-4409-9918-1838AB3B8388}"/>
    <cellStyle name="Comma 14 2 2" xfId="3327" xr:uid="{B5F5D8A5-E275-4F0D-BF15-06798E62EA2A}"/>
    <cellStyle name="Comma 14 3" xfId="3215" xr:uid="{6B78E889-3353-4F47-B64D-1F0115C391AF}"/>
    <cellStyle name="Comma 15" xfId="2982" xr:uid="{5C88B11C-AA57-4317-B735-2060B67FBF87}"/>
    <cellStyle name="Comma 15 2" xfId="3259" xr:uid="{2ACB7ADE-B4E3-4967-A70B-18292CA0F110}"/>
    <cellStyle name="Comma 16" xfId="3030" xr:uid="{604A7612-E5F4-4AE4-84FE-CF60B2BF0AC8}"/>
    <cellStyle name="Comma 16 2" xfId="3307" xr:uid="{28B8BF52-4509-4A03-97C2-F197B75A90B9}"/>
    <cellStyle name="Comma 17" xfId="2981" xr:uid="{EC9DF2B2-DE74-4DF1-A30E-08E31FB84698}"/>
    <cellStyle name="Comma 17 2" xfId="3258" xr:uid="{C2D60FE1-1B5D-430C-A4F4-9C3A7EEBBDEC}"/>
    <cellStyle name="Comma 18" xfId="3029" xr:uid="{2AC77F62-B8A2-454D-AB58-DD5BAC895DD7}"/>
    <cellStyle name="Comma 18 2" xfId="3306" xr:uid="{6AD5232B-8763-4BB5-A39F-D41AC59F2A45}"/>
    <cellStyle name="Comma 19" xfId="2869" xr:uid="{023D98D7-5029-4DCA-B023-F697DA80F66E}"/>
    <cellStyle name="Comma 19 2" xfId="3149" xr:uid="{535E0AE9-CD81-4A30-941B-C37FB652AB53}"/>
    <cellStyle name="Comma 2" xfId="76" xr:uid="{00000000-0005-0000-0000-000032000000}"/>
    <cellStyle name="Comma 2 2" xfId="77" xr:uid="{00000000-0005-0000-0000-000033000000}"/>
    <cellStyle name="Comma 2 2 2" xfId="78" xr:uid="{00000000-0005-0000-0000-000034000000}"/>
    <cellStyle name="Comma 2 2 2 2" xfId="2932" xr:uid="{2C3C65B9-B8C5-4083-8FFE-036B7F81DEC0}"/>
    <cellStyle name="Comma 2 2 2 2 2" xfId="3044" xr:uid="{C05A444F-5EAD-4554-A896-74FB9E18259A}"/>
    <cellStyle name="Comma 2 2 2 2 2 2" xfId="3321" xr:uid="{FB39EBE3-5B93-4AD4-81B7-950D0E1DFF25}"/>
    <cellStyle name="Comma 2 2 2 2 3" xfId="3209" xr:uid="{7D0EFEC8-BB8A-4584-B772-BCE5C98C30D1}"/>
    <cellStyle name="Comma 2 2 2 3" xfId="2991" xr:uid="{AF55FFC1-45DF-42AF-9AB6-622EE6AA643D}"/>
    <cellStyle name="Comma 2 2 2 3 2" xfId="3268" xr:uid="{E6D86B89-4CFA-4A7F-934B-0FEBE6FA6552}"/>
    <cellStyle name="Comma 2 2 2 4" xfId="2878" xr:uid="{38CF7EAC-41A3-44DF-AE5A-9E81B5B9A809}"/>
    <cellStyle name="Comma 2 2 2 4 2" xfId="3158" xr:uid="{1E083B78-729D-47ED-A95B-1F767508849F}"/>
    <cellStyle name="Comma 2 2 2 5" xfId="3108" xr:uid="{2570AF41-3153-4B5F-A519-AF64AC3A60B8}"/>
    <cellStyle name="Comma 2 2 3" xfId="2931" xr:uid="{F99A2673-007F-4279-8A94-21CC085B759C}"/>
    <cellStyle name="Comma 2 2 3 2" xfId="3043" xr:uid="{461EB830-4721-4E02-BFFD-91CD066A5FC3}"/>
    <cellStyle name="Comma 2 2 3 2 2" xfId="3320" xr:uid="{B1B8B6E7-33EF-4A03-90F9-0E34EDA905E0}"/>
    <cellStyle name="Comma 2 2 3 3" xfId="3208" xr:uid="{105D319D-033C-4854-9C81-93B03910EC20}"/>
    <cellStyle name="Comma 2 2 4" xfId="2990" xr:uid="{0418422A-C956-4B94-A460-4BB5CAF24280}"/>
    <cellStyle name="Comma 2 2 4 2" xfId="3267" xr:uid="{BB486FCC-7102-4916-A7AF-C3DEABB6C576}"/>
    <cellStyle name="Comma 2 2 5" xfId="2877" xr:uid="{720239F8-4F2E-4889-8BDA-875371BED1E1}"/>
    <cellStyle name="Comma 2 2 5 2" xfId="3157" xr:uid="{78409733-E3F4-478D-B4CD-76D25FAE63D4}"/>
    <cellStyle name="Comma 2 2 6" xfId="3107" xr:uid="{2C13A536-A941-4BC7-9B3F-1EAD2FAE096E}"/>
    <cellStyle name="Comma 2 3" xfId="79" xr:uid="{00000000-0005-0000-0000-000035000000}"/>
    <cellStyle name="Comma 2 3 2" xfId="2933" xr:uid="{CFC502A1-B996-4F28-8F6C-26AE701E7A84}"/>
    <cellStyle name="Comma 2 3 2 2" xfId="3045" xr:uid="{594DDBAF-702B-4D2F-B496-344202573918}"/>
    <cellStyle name="Comma 2 3 2 2 2" xfId="3322" xr:uid="{7C6BAFF3-C917-4E0F-9232-521F8CE97211}"/>
    <cellStyle name="Comma 2 3 2 3" xfId="3210" xr:uid="{B4F4FBBE-648C-4A99-9231-374FBE9CB018}"/>
    <cellStyle name="Comma 2 3 3" xfId="2992" xr:uid="{FE897D6F-7899-4653-91FF-7537FF977851}"/>
    <cellStyle name="Comma 2 3 3 2" xfId="3269" xr:uid="{7B2F9AA9-2E56-4CA9-A334-8CCA8E65B608}"/>
    <cellStyle name="Comma 2 3 4" xfId="2879" xr:uid="{FC130A90-5103-4258-AD78-706A27BC57C8}"/>
    <cellStyle name="Comma 2 3 4 2" xfId="3159" xr:uid="{A979815A-B108-44C4-A366-6E1164F16660}"/>
    <cellStyle name="Comma 2 3 5" xfId="3109" xr:uid="{23859DB7-A5D2-4F6D-BC59-E6EB85A18958}"/>
    <cellStyle name="Comma 2 4" xfId="2930" xr:uid="{5DED44BD-10F6-42F3-9958-C71D60024738}"/>
    <cellStyle name="Comma 2 4 2" xfId="3042" xr:uid="{AAD5B9D7-086A-4E53-B8F3-ECAEF3ADDB57}"/>
    <cellStyle name="Comma 2 4 2 2" xfId="3319" xr:uid="{CF0C92B5-BF02-450B-8985-7BECBE4D541E}"/>
    <cellStyle name="Comma 2 4 3" xfId="3207" xr:uid="{10B55229-2819-4681-A251-33B84671C99D}"/>
    <cellStyle name="Comma 2 5" xfId="2989" xr:uid="{B4B777B2-5C95-46FC-80C5-1FB5C92CE238}"/>
    <cellStyle name="Comma 2 5 2" xfId="3266" xr:uid="{3B8183BD-D27D-4D02-9F8E-0EA94471B285}"/>
    <cellStyle name="Comma 2 6" xfId="2876" xr:uid="{DAAC2974-FE09-4801-B3CA-0E4FA77BA504}"/>
    <cellStyle name="Comma 2 6 2" xfId="3156" xr:uid="{89C0E861-EA21-462E-8C27-DC3929FC85A9}"/>
    <cellStyle name="Comma 2 7" xfId="3106" xr:uid="{782BFBF9-FBD3-4B46-9EFE-BDE2ADF74513}"/>
    <cellStyle name="Comma 20" xfId="3099" xr:uid="{BECB27E0-2969-47D3-B039-5FC6EE26957D}"/>
    <cellStyle name="Comma 21" xfId="3146" xr:uid="{294CB441-64D0-41EC-9F6E-2EB40F21F5C7}"/>
    <cellStyle name="Comma 22" xfId="3098" xr:uid="{797F671F-DD55-42AB-A1C8-D5E448901F13}"/>
    <cellStyle name="Comma 3" xfId="80" xr:uid="{00000000-0005-0000-0000-000036000000}"/>
    <cellStyle name="Comma 3 2" xfId="2934" xr:uid="{7A8A88BD-80BD-475B-A815-B5B7F4A9CA9F}"/>
    <cellStyle name="Comma 3 2 2" xfId="3046" xr:uid="{C27B55D6-9286-43AA-AE6B-5B8A6CCA8AE1}"/>
    <cellStyle name="Comma 3 2 2 2" xfId="3323" xr:uid="{E42E5676-AFAA-4DED-947B-392A2296CFDB}"/>
    <cellStyle name="Comma 3 2 3" xfId="3211" xr:uid="{368A0C76-3B1D-4F6D-AD32-A63DEEA1E437}"/>
    <cellStyle name="Comma 3 3" xfId="2993" xr:uid="{147C45F4-E3E8-48C5-8FD0-66D8223A5430}"/>
    <cellStyle name="Comma 3 3 2" xfId="3270" xr:uid="{D3783F2F-3EA6-4172-AB1A-0735FE9D8EE3}"/>
    <cellStyle name="Comma 3 4" xfId="2880" xr:uid="{D7D23521-9A54-4779-81B2-2C21247C68E2}"/>
    <cellStyle name="Comma 3 4 2" xfId="3160" xr:uid="{ED1F6EB4-D8BF-41EE-97C2-2071AC038299}"/>
    <cellStyle name="Comma 3 5" xfId="3110" xr:uid="{DD45022D-908B-4121-96E8-A1310BF5BECA}"/>
    <cellStyle name="Comma 4" xfId="81" xr:uid="{00000000-0005-0000-0000-000037000000}"/>
    <cellStyle name="Comma 4 2" xfId="2935" xr:uid="{99DA4B6F-2B7E-41A4-BF14-E621A501683B}"/>
    <cellStyle name="Comma 4 2 2" xfId="3047" xr:uid="{F48E17F7-7C6B-41AC-8772-4163936F7BA6}"/>
    <cellStyle name="Comma 4 2 2 2" xfId="3324" xr:uid="{BB0C6773-0F9A-4C82-99BB-60AA9509AD80}"/>
    <cellStyle name="Comma 4 2 3" xfId="3212" xr:uid="{4B38F725-58F4-46CB-8228-12878B36AF72}"/>
    <cellStyle name="Comma 4 3" xfId="2994" xr:uid="{64314E6A-F955-49C9-B8F4-4DD07C109079}"/>
    <cellStyle name="Comma 4 3 2" xfId="3271" xr:uid="{3AECD321-00A1-4CB7-84C0-70E75D29B5BD}"/>
    <cellStyle name="Comma 4 4" xfId="2881" xr:uid="{CDE649DB-32BD-4784-B813-A0F84F5F1D86}"/>
    <cellStyle name="Comma 4 4 2" xfId="3161" xr:uid="{99BD2663-82C6-4C6F-BBB9-8769E2A64E94}"/>
    <cellStyle name="Comma 4 5" xfId="3111" xr:uid="{DA139CAC-E84C-49CB-A09D-3D3F9A24EEDF}"/>
    <cellStyle name="Comma 5" xfId="82" xr:uid="{00000000-0005-0000-0000-000038000000}"/>
    <cellStyle name="Comma 5 2" xfId="2936" xr:uid="{68395434-1868-4D40-9C52-4F2869F91E51}"/>
    <cellStyle name="Comma 5 2 2" xfId="3048" xr:uid="{35043A63-B323-4B30-A116-3F4CB440FEC9}"/>
    <cellStyle name="Comma 5 2 2 2" xfId="3325" xr:uid="{BD6AC912-28A4-4956-B480-068FA9FFEF49}"/>
    <cellStyle name="Comma 5 2 3" xfId="3213" xr:uid="{DDE87254-17D0-40DB-AB4C-2F1270E7927E}"/>
    <cellStyle name="Comma 5 3" xfId="2995" xr:uid="{8D70061B-B3AE-4CDE-AC95-26613FEC6ED4}"/>
    <cellStyle name="Comma 5 3 2" xfId="3272" xr:uid="{B7ECFF1E-BF9D-4741-8F9A-7134D9595A7D}"/>
    <cellStyle name="Comma 5 4" xfId="2882" xr:uid="{99B831E5-9E19-4420-9D78-916A5DA632DE}"/>
    <cellStyle name="Comma 5 4 2" xfId="3162" xr:uid="{025A6732-8307-43D7-847B-38824DD5B77F}"/>
    <cellStyle name="Comma 5 5" xfId="3112" xr:uid="{828AA220-5E60-4A32-BEAA-F9C8D9E94081}"/>
    <cellStyle name="Comma 6" xfId="2923" xr:uid="{4F7469FC-CAEE-4D0C-AF9B-8F666A0767AF}"/>
    <cellStyle name="Comma 6 2" xfId="3035" xr:uid="{24DA7DC7-C655-418F-885F-BCFE4BDFBF6C}"/>
    <cellStyle name="Comma 6 2 2" xfId="3312" xr:uid="{CF361581-9418-4210-9008-4B3FA91F0319}"/>
    <cellStyle name="Comma 6 3" xfId="3200" xr:uid="{3FFA450F-9A6D-47DE-971B-8B250BE850B3}"/>
    <cellStyle name="Comma 7" xfId="2975" xr:uid="{DF1C1EAA-0381-48B2-8128-1D5794B5067F}"/>
    <cellStyle name="Comma 7 2" xfId="3087" xr:uid="{7B3381A4-FA7D-4020-8F09-3ADB32C3C794}"/>
    <cellStyle name="Comma 7 2 2" xfId="3364" xr:uid="{8E0F29F8-946E-4D4B-9B98-70C86B680AA3}"/>
    <cellStyle name="Comma 7 3" xfId="3252" xr:uid="{FE4B99FB-28D2-44BA-8904-67229D30E008}"/>
    <cellStyle name="Comma 8" xfId="2937" xr:uid="{B09AA443-E546-41F8-AD5F-2FE61146F251}"/>
    <cellStyle name="Comma 8 2" xfId="3049" xr:uid="{9B40A556-31A9-41A7-BA54-D16A783F1C0D}"/>
    <cellStyle name="Comma 8 2 2" xfId="3326" xr:uid="{EF4CCAFE-36F4-4EBF-B499-1D548CB810AD}"/>
    <cellStyle name="Comma 8 3" xfId="3214" xr:uid="{C314CECF-5DB6-4D34-80D1-57FA3C238356}"/>
    <cellStyle name="Comma 9" xfId="2978" xr:uid="{E3C53BA0-5EA9-42F1-BF98-6210EED72283}"/>
    <cellStyle name="Comma 9 2" xfId="3090" xr:uid="{CEC279AD-4D2C-4A91-8E89-C27C3A5C1270}"/>
    <cellStyle name="Comma 9 2 2" xfId="3367" xr:uid="{6C8F0517-5670-4F98-9FCE-2357A911178E}"/>
    <cellStyle name="Comma 9 3" xfId="3255" xr:uid="{993420DF-3285-4682-BBAB-90BD1F754FC7}"/>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3096" builtinId="8"/>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10 2 2" xfId="2942" xr:uid="{A7285E9F-76D9-41C4-BC84-31D28C0881CE}"/>
    <cellStyle name="Millares 10 2 2 2" xfId="3054" xr:uid="{B1B13EF3-84ED-4AAA-ACF9-48BDA65BC715}"/>
    <cellStyle name="Millares 10 2 2 2 2" xfId="3331" xr:uid="{6411A77A-6713-4078-96F5-410CD361E500}"/>
    <cellStyle name="Millares 10 2 2 3" xfId="3219" xr:uid="{1F32BDA9-E3F3-4356-B745-B77FD710E51D}"/>
    <cellStyle name="Millares 10 2 3" xfId="2997" xr:uid="{74E7BD68-6934-4BEF-AD9A-FC8F8AD7A8B9}"/>
    <cellStyle name="Millares 10 2 3 2" xfId="3274" xr:uid="{429B9324-82EE-43AA-A4E0-4C6C035ED7DD}"/>
    <cellStyle name="Millares 10 2 4" xfId="2884" xr:uid="{D4FEC27E-952F-4104-ABAA-473F641AEE51}"/>
    <cellStyle name="Millares 10 2 4 2" xfId="3164" xr:uid="{B3974C66-D507-41BB-91FB-8934C3C2CA61}"/>
    <cellStyle name="Millares 10 2 5" xfId="3114" xr:uid="{6932E245-C086-49F1-B20D-AE1C03CDF10B}"/>
    <cellStyle name="Millares 10 3" xfId="2941" xr:uid="{D07EFFE4-8F03-4A39-8875-EEF9D2288750}"/>
    <cellStyle name="Millares 10 3 2" xfId="3053" xr:uid="{081A3298-10AC-46A1-A80E-AFEEE85DE436}"/>
    <cellStyle name="Millares 10 3 2 2" xfId="3330" xr:uid="{86F4344E-B7B2-4722-9854-E567295ED10E}"/>
    <cellStyle name="Millares 10 3 3" xfId="3218" xr:uid="{91C7D2A2-4541-4147-B2BA-999C0EA44ECD}"/>
    <cellStyle name="Millares 10 4" xfId="2996" xr:uid="{5CBBD319-446A-4D27-A402-F4B9320D83DA}"/>
    <cellStyle name="Millares 10 4 2" xfId="3273" xr:uid="{6C4AD010-A0E9-4E9A-9A9C-71722331709E}"/>
    <cellStyle name="Millares 10 5" xfId="2883" xr:uid="{ED92AE75-8AB4-4285-A68A-F98B49A13949}"/>
    <cellStyle name="Millares 10 5 2" xfId="3163" xr:uid="{2F4724A7-D8C1-41A3-AA3D-C35C484EB1C2}"/>
    <cellStyle name="Millares 10 6" xfId="3113" xr:uid="{DABE9C0E-D1E2-476A-85C6-5F99BB3719D0}"/>
    <cellStyle name="Millares 11" xfId="2867" xr:uid="{A585FABC-735C-423D-9FC5-52D0E08FDE37}"/>
    <cellStyle name="Millares 12" xfId="2977" xr:uid="{5E9C91CD-FD17-42B1-A5B8-D8A0873F43DF}"/>
    <cellStyle name="Millares 12 2" xfId="3089" xr:uid="{CAF3B657-1AA8-439B-ADCC-62D88828EDF9}"/>
    <cellStyle name="Millares 12 2 2" xfId="3366" xr:uid="{BD600034-634F-470B-BD85-F162BE109172}"/>
    <cellStyle name="Millares 12 3" xfId="3254" xr:uid="{F629452F-F1BD-47F7-9244-ECFA2E2BFB47}"/>
    <cellStyle name="Millares 13" xfId="3092" xr:uid="{A66F3B40-86E9-483D-B849-0FA248FA5B74}"/>
    <cellStyle name="Millares 13 2" xfId="3369" xr:uid="{D8F0920C-5255-4B4F-9782-3CDCDD32F8E1}"/>
    <cellStyle name="Millares 14" xfId="2980" xr:uid="{A7A86319-1F3B-401B-B169-00BF32CD3B70}"/>
    <cellStyle name="Millares 14 2" xfId="3257" xr:uid="{6CE6BE3D-17EF-4D44-B45A-DEB0EB960BDB}"/>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945" xr:uid="{01563027-2BC8-4829-82CB-2CA78B4F38E2}"/>
    <cellStyle name="Millares 2 3 2 2 2 2" xfId="3057" xr:uid="{601ED05E-A5EB-43E4-8D63-D140351BEFFD}"/>
    <cellStyle name="Millares 2 3 2 2 2 2 2" xfId="3334" xr:uid="{80D232AC-CAB5-4F15-BEAE-0BDECE0D6621}"/>
    <cellStyle name="Millares 2 3 2 2 2 3" xfId="3222" xr:uid="{029486FD-2B74-4A66-935B-B34F27BE3C0D}"/>
    <cellStyle name="Millares 2 3 2 2 3" xfId="3000" xr:uid="{674907B8-EC50-4A66-9405-208FB339C277}"/>
    <cellStyle name="Millares 2 3 2 2 3 2" xfId="3277" xr:uid="{4DAC2194-E6A9-40CA-9297-4CC5B02B6BEB}"/>
    <cellStyle name="Millares 2 3 2 2 4" xfId="2887" xr:uid="{52CBDA95-B5DD-47F7-A9CC-B0063D649246}"/>
    <cellStyle name="Millares 2 3 2 2 4 2" xfId="3167" xr:uid="{E6E03D90-53F9-4CEB-A7D1-F726290716A6}"/>
    <cellStyle name="Millares 2 3 2 2 5" xfId="3117" xr:uid="{BAE1888F-0CB5-4FE9-9CD1-04F0837D263D}"/>
    <cellStyle name="Millares 2 3 2 3" xfId="2944" xr:uid="{D13D9A63-89E6-49C2-A083-46F8858219F7}"/>
    <cellStyle name="Millares 2 3 2 3 2" xfId="3056" xr:uid="{FF2445DD-9562-4580-B2D1-E64554E87491}"/>
    <cellStyle name="Millares 2 3 2 3 2 2" xfId="3333" xr:uid="{327A1ACD-3068-46B5-8D89-874FBCABF0DC}"/>
    <cellStyle name="Millares 2 3 2 3 3" xfId="3221" xr:uid="{CE43211A-81B3-4D72-8D66-66ECD090B045}"/>
    <cellStyle name="Millares 2 3 2 4" xfId="2999" xr:uid="{8AED8C5A-2F86-4930-91A9-FA22EF7BEB88}"/>
    <cellStyle name="Millares 2 3 2 4 2" xfId="3276" xr:uid="{D4499446-AB6C-4409-B0F7-1D3D40BAAC76}"/>
    <cellStyle name="Millares 2 3 2 5" xfId="2886" xr:uid="{43EAD750-CEDC-4544-806A-153E8B1DA6AA}"/>
    <cellStyle name="Millares 2 3 2 5 2" xfId="3166" xr:uid="{1AA77B47-7265-4B06-8EBB-F35B314B4D2C}"/>
    <cellStyle name="Millares 2 3 2 6" xfId="3116" xr:uid="{5637EF3F-B0AC-4E82-BC78-623D6643DBA5}"/>
    <cellStyle name="Millares 2 3 3" xfId="216" xr:uid="{00000000-0005-0000-0000-0000C2000000}"/>
    <cellStyle name="Millares 2 3 3 2" xfId="2946" xr:uid="{25E3A02B-CD24-47D2-8291-51DD8910F5B3}"/>
    <cellStyle name="Millares 2 3 3 2 2" xfId="3058" xr:uid="{67C1DD52-DEBC-429D-AC16-DC7B9D75FF25}"/>
    <cellStyle name="Millares 2 3 3 2 2 2" xfId="3335" xr:uid="{E6580E1E-5472-4826-98FE-E254FDB28C8A}"/>
    <cellStyle name="Millares 2 3 3 2 3" xfId="3223" xr:uid="{7B7AAEC8-1C2E-438B-98E9-B773123AEA97}"/>
    <cellStyle name="Millares 2 3 3 3" xfId="3001" xr:uid="{8B242797-9E36-4B90-AF9F-8387B5FDCDD4}"/>
    <cellStyle name="Millares 2 3 3 3 2" xfId="3278" xr:uid="{251E26E8-9789-4008-9E22-1FF327799D1C}"/>
    <cellStyle name="Millares 2 3 3 4" xfId="2888" xr:uid="{35818678-8F3C-4F26-B834-948C2045A57C}"/>
    <cellStyle name="Millares 2 3 3 4 2" xfId="3168" xr:uid="{B5CA2574-5E69-48EA-98A4-D91865974A0A}"/>
    <cellStyle name="Millares 2 3 3 5" xfId="3118" xr:uid="{D06E0ECA-BA9C-4035-AB50-7A95E2197C7B}"/>
    <cellStyle name="Millares 2 3 4" xfId="217" xr:uid="{00000000-0005-0000-0000-0000C3000000}"/>
    <cellStyle name="Millares 2 3 4 2" xfId="2947" xr:uid="{37AFE883-EF4A-452E-A500-2C65027F2A25}"/>
    <cellStyle name="Millares 2 3 4 2 2" xfId="3059" xr:uid="{DECEBC3C-D674-45D1-B52E-C401B9F9596E}"/>
    <cellStyle name="Millares 2 3 4 2 2 2" xfId="3336" xr:uid="{3A14944F-0CC8-4887-A2F9-675D7F968384}"/>
    <cellStyle name="Millares 2 3 4 2 3" xfId="3224" xr:uid="{B73132F1-6A2B-4A35-80B2-2CF1D5318902}"/>
    <cellStyle name="Millares 2 3 4 3" xfId="3002" xr:uid="{AA6D1ECF-395C-414A-BAA4-15B49E6D1EF3}"/>
    <cellStyle name="Millares 2 3 4 3 2" xfId="3279" xr:uid="{DDA3DEF3-5628-4B47-BAAB-C5A7D921EC66}"/>
    <cellStyle name="Millares 2 3 4 4" xfId="2889" xr:uid="{AEAEB9CA-61A0-44E7-ACC1-74E58E892134}"/>
    <cellStyle name="Millares 2 3 4 4 2" xfId="3169" xr:uid="{02987DF6-BD23-447C-871A-C4D71CE73387}"/>
    <cellStyle name="Millares 2 3 4 5" xfId="3119" xr:uid="{CAEA02B2-0F1D-4F4A-86C0-979D75B6F5A1}"/>
    <cellStyle name="Millares 2 3 5" xfId="2943" xr:uid="{0D8ADF9D-A45C-43B5-9C89-34A4DCAD3A6C}"/>
    <cellStyle name="Millares 2 3 5 2" xfId="3055" xr:uid="{D9974AA5-FE75-47E8-B5F5-97A5739B908B}"/>
    <cellStyle name="Millares 2 3 5 2 2" xfId="3332" xr:uid="{73DA9AC1-CA4D-4753-9E8F-45F8B667F874}"/>
    <cellStyle name="Millares 2 3 5 3" xfId="3220" xr:uid="{FA6FD20E-6642-4628-B402-4C0D45EEDAE2}"/>
    <cellStyle name="Millares 2 3 6" xfId="2998" xr:uid="{39132000-D26F-419D-A1BD-E57783FEE216}"/>
    <cellStyle name="Millares 2 3 6 2" xfId="3275" xr:uid="{7841F00A-CA1D-41C1-A374-B4860CC934ED}"/>
    <cellStyle name="Millares 2 3 7" xfId="2885" xr:uid="{097DB013-3476-4407-8694-6EF6039C5443}"/>
    <cellStyle name="Millares 2 3 7 2" xfId="3165" xr:uid="{41DF98E3-AB29-4682-BE8E-56CD42BD87BB}"/>
    <cellStyle name="Millares 2 3 8" xfId="3115" xr:uid="{DCD425A6-4CCB-4F82-AD53-CC362CD20476}"/>
    <cellStyle name="Millares 2 4" xfId="218" xr:uid="{00000000-0005-0000-0000-0000C4000000}"/>
    <cellStyle name="Millares 2 4 2" xfId="219" xr:uid="{00000000-0005-0000-0000-0000C5000000}"/>
    <cellStyle name="Millares 2 4 2 2" xfId="2949" xr:uid="{A04741FB-84F4-4BF2-BA12-D7DB289344BB}"/>
    <cellStyle name="Millares 2 4 2 2 2" xfId="3061" xr:uid="{8B0935F3-F1FB-43B2-877D-6587E971B4DE}"/>
    <cellStyle name="Millares 2 4 2 2 2 2" xfId="3338" xr:uid="{48910757-FDEB-4F85-9E02-42DFED18E0E0}"/>
    <cellStyle name="Millares 2 4 2 2 3" xfId="3226" xr:uid="{547B1035-8888-4B19-9884-7D099E27B3D6}"/>
    <cellStyle name="Millares 2 4 2 3" xfId="3004" xr:uid="{3913F006-E6D6-4CA8-BC1A-B08A3DA395F9}"/>
    <cellStyle name="Millares 2 4 2 3 2" xfId="3281" xr:uid="{35CD1957-B369-4092-90F4-69C0A1476DD1}"/>
    <cellStyle name="Millares 2 4 2 4" xfId="2891" xr:uid="{6A2DAD88-068C-46F2-9B94-F2E912A60154}"/>
    <cellStyle name="Millares 2 4 2 4 2" xfId="3171" xr:uid="{1895CE79-B9AA-47AE-BCD5-8428A009C224}"/>
    <cellStyle name="Millares 2 4 2 5" xfId="3121" xr:uid="{31291BF3-FDFA-47B0-85A0-C11511C2E227}"/>
    <cellStyle name="Millares 2 4 3" xfId="220" xr:uid="{00000000-0005-0000-0000-0000C6000000}"/>
    <cellStyle name="Millares 2 4 3 2" xfId="2950" xr:uid="{9057B3D1-8564-4A9F-8DD5-887D7FB64A5D}"/>
    <cellStyle name="Millares 2 4 3 2 2" xfId="3062" xr:uid="{FD3EE5A7-E033-4C19-A2E3-3D33B1509DD5}"/>
    <cellStyle name="Millares 2 4 3 2 2 2" xfId="3339" xr:uid="{0D425D5F-3963-4887-9932-5A0B3F558D45}"/>
    <cellStyle name="Millares 2 4 3 2 3" xfId="3227" xr:uid="{EA9FD02F-8467-460C-A6B7-7FD890D82AFA}"/>
    <cellStyle name="Millares 2 4 3 3" xfId="3005" xr:uid="{A8166219-B53F-4A77-A46B-C39968630D67}"/>
    <cellStyle name="Millares 2 4 3 3 2" xfId="3282" xr:uid="{D4C3FF1D-E4C4-4DA3-A633-878B4B17743A}"/>
    <cellStyle name="Millares 2 4 3 4" xfId="2892" xr:uid="{8F244557-7153-4ED0-9473-C9A16E36EA9A}"/>
    <cellStyle name="Millares 2 4 3 4 2" xfId="3172" xr:uid="{26EF979C-D90E-4146-BF7D-8C4D7328A461}"/>
    <cellStyle name="Millares 2 4 3 5" xfId="3122" xr:uid="{481DCE2A-8DA9-406E-9615-B7A9DAF352C6}"/>
    <cellStyle name="Millares 2 4 4" xfId="2948" xr:uid="{C6843B1D-1DBA-4768-ACAD-33E93E47161D}"/>
    <cellStyle name="Millares 2 4 4 2" xfId="3060" xr:uid="{AC169DD1-5AF9-4813-98D3-138A103CEB4E}"/>
    <cellStyle name="Millares 2 4 4 2 2" xfId="3337" xr:uid="{907DC79A-2062-419A-9F25-D9B37C130AC7}"/>
    <cellStyle name="Millares 2 4 4 3" xfId="3225" xr:uid="{AD4FE4EC-C3F3-4B22-8087-EF506560655A}"/>
    <cellStyle name="Millares 2 4 5" xfId="3003" xr:uid="{E12D9218-3293-40AD-8257-E6A9C0F6C612}"/>
    <cellStyle name="Millares 2 4 5 2" xfId="3280" xr:uid="{28880235-A7BE-4810-BE56-EA94A35F5863}"/>
    <cellStyle name="Millares 2 4 6" xfId="2890" xr:uid="{16F39749-BBD0-4B9B-AFD8-490FDB1F36CE}"/>
    <cellStyle name="Millares 2 4 6 2" xfId="3170" xr:uid="{0A7CEE19-4F92-4BD8-89A8-8AE5E3AD9BC1}"/>
    <cellStyle name="Millares 2 4 7" xfId="3120" xr:uid="{AA274F05-A1DF-4D06-B8B0-DF79C6476384}"/>
    <cellStyle name="Millares 2 5" xfId="221" xr:uid="{00000000-0005-0000-0000-0000C7000000}"/>
    <cellStyle name="Millares 2 5 2" xfId="222" xr:uid="{00000000-0005-0000-0000-0000C8000000}"/>
    <cellStyle name="Millares 2 5 2 2" xfId="2952" xr:uid="{0B78F5ED-6E1D-4756-BE65-319C1B7A5443}"/>
    <cellStyle name="Millares 2 5 2 2 2" xfId="3064" xr:uid="{358DF097-62A5-4D04-AA8C-32FEC9E3AE99}"/>
    <cellStyle name="Millares 2 5 2 2 2 2" xfId="3341" xr:uid="{D2737752-41A2-4E5D-BE3C-7C1DCFA70DCE}"/>
    <cellStyle name="Millares 2 5 2 2 3" xfId="3229" xr:uid="{28DBDEC1-7761-444F-B005-AB11BE6EDCE2}"/>
    <cellStyle name="Millares 2 5 2 3" xfId="3007" xr:uid="{CE2D8A36-3E0E-4EDB-80D7-09F53A7019A2}"/>
    <cellStyle name="Millares 2 5 2 3 2" xfId="3284" xr:uid="{487F05B4-2EA7-4F5E-A1CB-E3D8B1F6165A}"/>
    <cellStyle name="Millares 2 5 2 4" xfId="2894" xr:uid="{E443B0D3-02E4-4937-A37F-F1E3D3505F3D}"/>
    <cellStyle name="Millares 2 5 2 4 2" xfId="3174" xr:uid="{0AA1039F-DBFD-496C-BC62-52FEDDF952CC}"/>
    <cellStyle name="Millares 2 5 2 5" xfId="3124" xr:uid="{E05BE74D-24CD-49E5-A6C5-B438AC57ECEC}"/>
    <cellStyle name="Millares 2 5 3" xfId="2951" xr:uid="{E24810AA-BD3F-4010-B684-B83917DCAD73}"/>
    <cellStyle name="Millares 2 5 3 2" xfId="3063" xr:uid="{97AAB0BF-D8A6-47CB-9745-84D1D4AD3492}"/>
    <cellStyle name="Millares 2 5 3 2 2" xfId="3340" xr:uid="{6ABC37E2-DF3B-4F92-9C8C-F34D1A777ADE}"/>
    <cellStyle name="Millares 2 5 3 3" xfId="3228" xr:uid="{EBBAAB2D-3727-461F-AE54-77E1A830CF4A}"/>
    <cellStyle name="Millares 2 5 4" xfId="3006" xr:uid="{417B5510-E8FC-4585-A8A4-20B080F40586}"/>
    <cellStyle name="Millares 2 5 4 2" xfId="3283" xr:uid="{4F6EBCE5-4F5A-462C-A9FA-70B0570AE1B7}"/>
    <cellStyle name="Millares 2 5 5" xfId="2893" xr:uid="{C0FCB200-8BA3-4D57-A8F8-8F10C6F57C6F}"/>
    <cellStyle name="Millares 2 5 5 2" xfId="3173" xr:uid="{CFF33D9F-83B8-4F05-932B-9703B4886E96}"/>
    <cellStyle name="Millares 2 5 6" xfId="3123" xr:uid="{45B3744C-7AAC-4766-93CE-622AE9A6EE3D}"/>
    <cellStyle name="Millares 2 6" xfId="223" xr:uid="{00000000-0005-0000-0000-0000C9000000}"/>
    <cellStyle name="Millares 2 6 2" xfId="224" xr:uid="{00000000-0005-0000-0000-0000CA000000}"/>
    <cellStyle name="Millares 2 6 2 2" xfId="2954" xr:uid="{5CD6FFA6-6E82-4542-82C2-4929B260CE8C}"/>
    <cellStyle name="Millares 2 6 2 2 2" xfId="3066" xr:uid="{291DEE5A-3C26-435B-AD92-5EFBEF0DA1E6}"/>
    <cellStyle name="Millares 2 6 2 2 2 2" xfId="3343" xr:uid="{42F07DC6-DB95-4B29-BC2E-34BAB13652C5}"/>
    <cellStyle name="Millares 2 6 2 2 3" xfId="3231" xr:uid="{7A38F382-93CD-4C6E-B934-B23AD302DCD4}"/>
    <cellStyle name="Millares 2 6 2 3" xfId="3009" xr:uid="{79D5CB69-652E-40D2-B796-EAB6E2918D8F}"/>
    <cellStyle name="Millares 2 6 2 3 2" xfId="3286" xr:uid="{2CEEE6B3-5759-437F-94A6-24CB82DBAD03}"/>
    <cellStyle name="Millares 2 6 2 4" xfId="2896" xr:uid="{8D788A43-83A3-47B5-A926-2A0411CABBF9}"/>
    <cellStyle name="Millares 2 6 2 4 2" xfId="3176" xr:uid="{52B36AFC-E632-4376-832E-D7635570AF47}"/>
    <cellStyle name="Millares 2 6 2 5" xfId="3126" xr:uid="{DC8C9BBD-3F89-47D8-81C3-DB3143F7A718}"/>
    <cellStyle name="Millares 2 6 3" xfId="2953" xr:uid="{B3E8E7AB-2F6A-4894-9722-AD0B79822E40}"/>
    <cellStyle name="Millares 2 6 3 2" xfId="3065" xr:uid="{D740E3F5-5D10-4FA9-AA1F-FECD42064BAC}"/>
    <cellStyle name="Millares 2 6 3 2 2" xfId="3342" xr:uid="{7BAF743C-173A-427E-9249-4B34079D0890}"/>
    <cellStyle name="Millares 2 6 3 3" xfId="3230" xr:uid="{4D18BCE1-D3EE-4446-A6B9-F755303A6B48}"/>
    <cellStyle name="Millares 2 6 4" xfId="3008" xr:uid="{A24CFAAA-F96C-42A9-8D04-61A3F291D16B}"/>
    <cellStyle name="Millares 2 6 4 2" xfId="3285" xr:uid="{53D7455A-B527-4B64-A574-37E744EE1220}"/>
    <cellStyle name="Millares 2 6 5" xfId="2895" xr:uid="{6045CA73-F64D-4FD1-9BE6-D7A7F06E02A5}"/>
    <cellStyle name="Millares 2 6 5 2" xfId="3175" xr:uid="{3259F8BE-82CF-449E-A47D-EC17E18A7257}"/>
    <cellStyle name="Millares 2 6 6" xfId="3125" xr:uid="{5B1916C1-790A-4159-AC50-CECDF391AB4C}"/>
    <cellStyle name="Millares 2 7" xfId="2918" xr:uid="{ED1172A0-45D2-4345-BF84-225CF3418877}"/>
    <cellStyle name="Millares 2 7 2" xfId="3032" xr:uid="{ADF07C91-37CA-4D42-8F3B-302EBBCC77F1}"/>
    <cellStyle name="Millares 2 7 2 2" xfId="3309" xr:uid="{DBF57C06-FBD6-4E7C-B19D-E0350DB9D51B}"/>
    <cellStyle name="Millares 2 7 3" xfId="3197" xr:uid="{DDECC280-B897-402D-923E-D81F5231E094}"/>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956" xr:uid="{759CE1C0-E6A2-4916-9161-7680EAC2698F}"/>
    <cellStyle name="Millares 3 3 2 2 2" xfId="3068" xr:uid="{3BD7F6D0-6CD8-4F10-9329-41568D4BAA96}"/>
    <cellStyle name="Millares 3 3 2 2 2 2" xfId="3345" xr:uid="{474604A4-1A97-410F-AC2E-AE8572AC74F2}"/>
    <cellStyle name="Millares 3 3 2 2 3" xfId="3233" xr:uid="{01AB119F-7EB6-412B-9443-8F9C0745D106}"/>
    <cellStyle name="Millares 3 3 2 3" xfId="3011" xr:uid="{CD1F65E7-F4EE-4F3B-9772-B4BCA67A3E9B}"/>
    <cellStyle name="Millares 3 3 2 3 2" xfId="3288" xr:uid="{77E534E2-2B61-4194-97F4-E09DBBFFC430}"/>
    <cellStyle name="Millares 3 3 2 4" xfId="2898" xr:uid="{72F2370D-4CC1-4723-82F8-56FF7443816E}"/>
    <cellStyle name="Millares 3 3 2 4 2" xfId="3178" xr:uid="{0789C696-8B3B-4D85-9820-532F51F0B4AA}"/>
    <cellStyle name="Millares 3 3 2 5" xfId="3128" xr:uid="{97C9E8B5-9D15-4F8F-94B2-52C1DB8116FD}"/>
    <cellStyle name="Millares 3 3 3" xfId="2955" xr:uid="{41B205FD-F82C-48A0-9C37-039A3C16D100}"/>
    <cellStyle name="Millares 3 3 3 2" xfId="3067" xr:uid="{DB7C6C90-4921-4D23-9F2C-17E6D7E64C1D}"/>
    <cellStyle name="Millares 3 3 3 2 2" xfId="3344" xr:uid="{450AFBD1-2884-45FA-9E9E-1790B2A1A775}"/>
    <cellStyle name="Millares 3 3 3 3" xfId="3232" xr:uid="{BDC92D59-3D67-4F47-AE48-1BAABDD15DE5}"/>
    <cellStyle name="Millares 3 3 4" xfId="3010" xr:uid="{8996951C-5D2A-424A-AE16-56F13D8A01D9}"/>
    <cellStyle name="Millares 3 3 4 2" xfId="3287" xr:uid="{4326CCEE-C6E0-4108-B954-801D16ED31CA}"/>
    <cellStyle name="Millares 3 3 5" xfId="2897" xr:uid="{24A5AED6-91BA-4FF1-9D5C-92EC0885E809}"/>
    <cellStyle name="Millares 3 3 5 2" xfId="3177" xr:uid="{9125A4F7-7384-4AF7-B5ED-F3653C362196}"/>
    <cellStyle name="Millares 3 3 6" xfId="3127" xr:uid="{20447176-2E69-4253-8A0B-866251919B33}"/>
    <cellStyle name="Millares 3 4" xfId="227" xr:uid="{00000000-0005-0000-0000-0000CF000000}"/>
    <cellStyle name="Millares 3 4 2" xfId="2957" xr:uid="{EF3111CF-2629-4A19-A21E-7484253DA4B5}"/>
    <cellStyle name="Millares 3 4 2 2" xfId="3069" xr:uid="{5D3B90C7-B2F6-4873-B844-FAE3DCC9F076}"/>
    <cellStyle name="Millares 3 4 2 2 2" xfId="3346" xr:uid="{7520B4AF-DAA1-4742-A878-6527362D98BA}"/>
    <cellStyle name="Millares 3 4 2 3" xfId="3234" xr:uid="{8E62BCBA-AC3A-4C00-9827-09FC0104923D}"/>
    <cellStyle name="Millares 3 4 3" xfId="3012" xr:uid="{810AB76C-429A-4EC2-A74A-C9A5FF3445D7}"/>
    <cellStyle name="Millares 3 4 3 2" xfId="3289" xr:uid="{99F6A09E-B41C-45C2-87D4-6B3BE004B0F9}"/>
    <cellStyle name="Millares 3 4 4" xfId="2899" xr:uid="{648C3636-37E4-436E-9EB4-B72CB2A0B7FD}"/>
    <cellStyle name="Millares 3 4 4 2" xfId="3179" xr:uid="{4313D626-1989-412E-B3DF-58F688E30D56}"/>
    <cellStyle name="Millares 3 4 5" xfId="3129" xr:uid="{F0D13C55-BECF-46A6-820D-EE216716616F}"/>
    <cellStyle name="Millares 3 5" xfId="2919" xr:uid="{AF8743E7-2832-4E6E-8975-216AF069284B}"/>
    <cellStyle name="Millares 3 5 2" xfId="3033" xr:uid="{ADB1D82C-4CED-403B-AD06-C4058F8BD375}"/>
    <cellStyle name="Millares 3 5 2 2" xfId="3310" xr:uid="{EA25D98F-F16F-4A44-8B5E-1CFE64908FA0}"/>
    <cellStyle name="Millares 3 5 3" xfId="3198" xr:uid="{2D72976F-8A96-4D7C-80D2-08DEFC0CAC6B}"/>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58" xr:uid="{A2B23B65-B30F-444B-BE8A-F3E5360EB0D6}"/>
    <cellStyle name="Millares 5 4 2 2" xfId="3070" xr:uid="{643118F3-75A0-4A7D-9EE0-7E2618C2FBEB}"/>
    <cellStyle name="Millares 5 4 2 2 2" xfId="3347" xr:uid="{470AC970-ED3E-4E30-9F3A-737B28E7B380}"/>
    <cellStyle name="Millares 5 4 2 3" xfId="3235" xr:uid="{D0C0C557-B1BC-4958-A7A2-A65C0BECEA62}"/>
    <cellStyle name="Millares 5 4 3" xfId="3013" xr:uid="{1ED69C6F-DFC5-402B-BF3A-47EF79B79EE1}"/>
    <cellStyle name="Millares 5 4 3 2" xfId="3290" xr:uid="{BC551D09-63AC-4AE9-918D-D489B2989675}"/>
    <cellStyle name="Millares 5 4 4" xfId="2900" xr:uid="{143066AC-C5C7-4E25-9632-A326F344E977}"/>
    <cellStyle name="Millares 5 4 4 2" xfId="3180" xr:uid="{B2D92F4C-BA6A-4D89-8AC7-CF889A037BB9}"/>
    <cellStyle name="Millares 5 4 5" xfId="3130" xr:uid="{1C95AA1A-59E8-4448-8370-55025B71815E}"/>
    <cellStyle name="Millares 5 5" xfId="233" xr:uid="{00000000-0005-0000-0000-0000D6000000}"/>
    <cellStyle name="Millares 5 5 2" xfId="2959" xr:uid="{17790567-CE06-47CA-BE09-28003E24E93A}"/>
    <cellStyle name="Millares 5 5 2 2" xfId="3071" xr:uid="{A2632BD2-9652-4240-8AAB-42AEEF2C3EB4}"/>
    <cellStyle name="Millares 5 5 2 2 2" xfId="3348" xr:uid="{37289164-2AF9-471B-8B67-B15D02B494F5}"/>
    <cellStyle name="Millares 5 5 2 3" xfId="3236" xr:uid="{EB850201-38DF-4483-B4B3-B427FBE527D1}"/>
    <cellStyle name="Millares 5 5 3" xfId="3014" xr:uid="{ADC9A93D-2B2A-4904-9EB9-0A9910185736}"/>
    <cellStyle name="Millares 5 5 3 2" xfId="3291" xr:uid="{F38F4126-31F9-4406-9A62-EF7FF0FDDF8B}"/>
    <cellStyle name="Millares 5 5 4" xfId="2901" xr:uid="{CF6F8EED-C0C1-4053-B507-5558CFF1A460}"/>
    <cellStyle name="Millares 5 5 4 2" xfId="3181" xr:uid="{C49FE894-F04A-4866-B3A6-B47C72912626}"/>
    <cellStyle name="Millares 5 5 5" xfId="3131" xr:uid="{A1DF1BF2-E8C1-442E-A3A0-205F0FD0EEE7}"/>
    <cellStyle name="Millares 6" xfId="234" xr:uid="{00000000-0005-0000-0000-0000D7000000}"/>
    <cellStyle name="Millares 6 2" xfId="235" xr:uid="{00000000-0005-0000-0000-0000D8000000}"/>
    <cellStyle name="Millares 6 2 2" xfId="236" xr:uid="{00000000-0005-0000-0000-0000D9000000}"/>
    <cellStyle name="Millares 6 2 2 2" xfId="2962" xr:uid="{B5E6DFCF-9A8E-462D-B2A4-C07436688AF2}"/>
    <cellStyle name="Millares 6 2 2 2 2" xfId="3074" xr:uid="{95168F25-7DF7-4667-957D-BA2B9F366F11}"/>
    <cellStyle name="Millares 6 2 2 2 2 2" xfId="3351" xr:uid="{16AE8257-2853-4096-A2EC-74D4BE48D724}"/>
    <cellStyle name="Millares 6 2 2 2 3" xfId="3239" xr:uid="{79563944-82E0-4F1D-B17E-2872F6F42A01}"/>
    <cellStyle name="Millares 6 2 2 3" xfId="3017" xr:uid="{FFD4F4E4-4134-44A4-BD21-3AF20B7EACCD}"/>
    <cellStyle name="Millares 6 2 2 3 2" xfId="3294" xr:uid="{8FA9465E-9C48-490B-A7E2-AECE1D985F59}"/>
    <cellStyle name="Millares 6 2 2 4" xfId="2904" xr:uid="{CC11F91C-996F-474A-B399-AFBE2EC18155}"/>
    <cellStyle name="Millares 6 2 2 4 2" xfId="3184" xr:uid="{20604561-9E4D-4916-A997-21D06B442612}"/>
    <cellStyle name="Millares 6 2 2 5" xfId="3134" xr:uid="{B4D58735-7A99-42D6-8D1F-4B86EDB7ABDD}"/>
    <cellStyle name="Millares 6 2 3" xfId="2961" xr:uid="{4EE0455C-F48C-462D-ACE6-A13441CC5399}"/>
    <cellStyle name="Millares 6 2 3 2" xfId="3073" xr:uid="{B4BFC8AC-BA45-416C-BBAE-C98EFFD75979}"/>
    <cellStyle name="Millares 6 2 3 2 2" xfId="3350" xr:uid="{34C4B513-6314-4ECC-A725-536038984891}"/>
    <cellStyle name="Millares 6 2 3 3" xfId="3238" xr:uid="{5864A058-E566-4CFF-BEA6-9502655B46F8}"/>
    <cellStyle name="Millares 6 2 4" xfId="3016" xr:uid="{16914362-86ED-4DCB-AEEF-DF051E0E1230}"/>
    <cellStyle name="Millares 6 2 4 2" xfId="3293" xr:uid="{95135220-8867-410B-8785-2AE586A298B4}"/>
    <cellStyle name="Millares 6 2 5" xfId="2903" xr:uid="{271479DF-A772-4E3B-862D-0A789F2C1944}"/>
    <cellStyle name="Millares 6 2 5 2" xfId="3183" xr:uid="{1CE0BAB3-68EB-4DB5-8FA4-91F384306498}"/>
    <cellStyle name="Millares 6 2 6" xfId="3133" xr:uid="{BCC481DB-260A-4BF7-842C-B7B91339946E}"/>
    <cellStyle name="Millares 6 3" xfId="237" xr:uid="{00000000-0005-0000-0000-0000DA000000}"/>
    <cellStyle name="Millares 6 3 2" xfId="238" xr:uid="{00000000-0005-0000-0000-0000DB000000}"/>
    <cellStyle name="Millares 6 3 2 2" xfId="2964" xr:uid="{94401526-194A-49B5-A30A-FB65244DC373}"/>
    <cellStyle name="Millares 6 3 2 2 2" xfId="3076" xr:uid="{079A37A2-64D8-4323-A5AB-9C015F12A656}"/>
    <cellStyle name="Millares 6 3 2 2 2 2" xfId="3353" xr:uid="{56828275-F33F-468F-9E1F-96AD1D83CACA}"/>
    <cellStyle name="Millares 6 3 2 2 3" xfId="3241" xr:uid="{6CDA2C51-433E-4520-B876-4B203F23CB7A}"/>
    <cellStyle name="Millares 6 3 2 3" xfId="3019" xr:uid="{714E8B79-3925-4759-8B3C-2BF39E3C457E}"/>
    <cellStyle name="Millares 6 3 2 3 2" xfId="3296" xr:uid="{4DBF687E-BC69-456D-95E5-D1A91F4575D3}"/>
    <cellStyle name="Millares 6 3 2 4" xfId="2906" xr:uid="{C2C2FEE7-18C8-4FEB-8339-2D17D749CD72}"/>
    <cellStyle name="Millares 6 3 2 4 2" xfId="3186" xr:uid="{CA99488E-48D2-4649-80D4-311D3B0181A2}"/>
    <cellStyle name="Millares 6 3 2 5" xfId="3136" xr:uid="{B22D9A46-E2E3-4E40-B193-4E6E162F729E}"/>
    <cellStyle name="Millares 6 3 3" xfId="2963" xr:uid="{A8CA4720-2499-411D-9CB1-A2361C955374}"/>
    <cellStyle name="Millares 6 3 3 2" xfId="3075" xr:uid="{1802A9BB-56B6-4D85-AB7A-D1FBAA0AA4AF}"/>
    <cellStyle name="Millares 6 3 3 2 2" xfId="3352" xr:uid="{D15C2752-371F-48CE-99FA-3A2DA8AFE1F7}"/>
    <cellStyle name="Millares 6 3 3 3" xfId="3240" xr:uid="{769AB711-0A0D-48FA-BDDA-F37460B3B4A2}"/>
    <cellStyle name="Millares 6 3 4" xfId="3018" xr:uid="{36487019-55EA-422C-8314-38B5E58819BF}"/>
    <cellStyle name="Millares 6 3 4 2" xfId="3295" xr:uid="{AE25ECD8-8618-4A87-BAC3-BB8D9078DD70}"/>
    <cellStyle name="Millares 6 3 5" xfId="2905" xr:uid="{1916BA99-1782-4197-B163-0E6225C063BF}"/>
    <cellStyle name="Millares 6 3 5 2" xfId="3185" xr:uid="{88FAA3B2-C5BF-4843-8D5A-2221686C7448}"/>
    <cellStyle name="Millares 6 3 6" xfId="3135" xr:uid="{D7FBF1AB-20E6-4F43-B191-0E638DC179C5}"/>
    <cellStyle name="Millares 6 4" xfId="239" xr:uid="{00000000-0005-0000-0000-0000DC000000}"/>
    <cellStyle name="Millares 6 5" xfId="2960" xr:uid="{82AAF312-DB86-42E4-AC5D-1008DF9F737F}"/>
    <cellStyle name="Millares 6 5 2" xfId="3072" xr:uid="{FE15FD92-155F-4CEC-8CD7-C5756B1DC869}"/>
    <cellStyle name="Millares 6 5 2 2" xfId="3349" xr:uid="{89FA706A-A583-4A34-B598-DAE2C861BCE8}"/>
    <cellStyle name="Millares 6 5 3" xfId="3237" xr:uid="{75BB6EF6-BC19-4AB9-8AE4-F44B305E40E2}"/>
    <cellStyle name="Millares 6 6" xfId="3015" xr:uid="{E72A644E-4C25-4981-8482-29BFF1140E6C}"/>
    <cellStyle name="Millares 6 6 2" xfId="3292" xr:uid="{73ABEF43-3CDE-4CE7-9A25-620C23FB3E85}"/>
    <cellStyle name="Millares 6 7" xfId="2902" xr:uid="{2584F91E-9BAD-4B16-BA0F-D0DD4CAD9268}"/>
    <cellStyle name="Millares 6 7 2" xfId="3182" xr:uid="{B93301A5-4895-4062-9736-B08B519C0EC8}"/>
    <cellStyle name="Millares 6 8" xfId="3132" xr:uid="{E40A96FC-5A04-4350-B6E6-9EF5CF81F729}"/>
    <cellStyle name="Millares 7" xfId="240" xr:uid="{00000000-0005-0000-0000-0000DD000000}"/>
    <cellStyle name="Millares 7 2" xfId="241" xr:uid="{00000000-0005-0000-0000-0000DE000000}"/>
    <cellStyle name="Millares 7 2 2" xfId="2966" xr:uid="{06D35FE0-01DE-4EAB-A741-3C94AEF10E58}"/>
    <cellStyle name="Millares 7 2 2 2" xfId="3078" xr:uid="{809973E6-76FF-440C-BA1D-A13B0F02B879}"/>
    <cellStyle name="Millares 7 2 2 2 2" xfId="3355" xr:uid="{60362D3B-F4CD-47C2-B6F9-16ADE1AC4D64}"/>
    <cellStyle name="Millares 7 2 2 3" xfId="3243" xr:uid="{85442D0E-55D4-47CC-B816-50EE41F5271D}"/>
    <cellStyle name="Millares 7 2 3" xfId="3021" xr:uid="{1B0ED792-F210-44F1-B369-A2C07B234579}"/>
    <cellStyle name="Millares 7 2 3 2" xfId="3298" xr:uid="{F029562D-B1BC-4486-8CF2-DCF2A8D52B4A}"/>
    <cellStyle name="Millares 7 2 4" xfId="2908" xr:uid="{1FB69450-74E9-46D7-92E2-04A0AD713724}"/>
    <cellStyle name="Millares 7 2 4 2" xfId="3188" xr:uid="{52940193-0E08-41C7-AB8B-DC5AFF101648}"/>
    <cellStyle name="Millares 7 2 5" xfId="3138" xr:uid="{EDBFCBEF-3F33-489A-9D95-8DD858284D78}"/>
    <cellStyle name="Millares 7 3" xfId="2965" xr:uid="{AED960BA-C1BE-4A65-8A90-271ABCC64545}"/>
    <cellStyle name="Millares 7 3 2" xfId="3077" xr:uid="{D3A1F777-472C-4D87-B04A-54F061FEAECA}"/>
    <cellStyle name="Millares 7 3 2 2" xfId="3354" xr:uid="{4525A6FC-F689-40B7-BD32-C205329C17A9}"/>
    <cellStyle name="Millares 7 3 3" xfId="3242" xr:uid="{22863E21-8021-4D7E-B78C-14A2B47BECFD}"/>
    <cellStyle name="Millares 7 4" xfId="3020" xr:uid="{3BE609B7-E752-4F28-9355-08A1BC1DAD45}"/>
    <cellStyle name="Millares 7 4 2" xfId="3297" xr:uid="{55605B07-7491-4841-A77C-C5D749D0BA60}"/>
    <cellStyle name="Millares 7 5" xfId="2907" xr:uid="{734A4ED2-9608-40E8-9070-EDA69ED68064}"/>
    <cellStyle name="Millares 7 5 2" xfId="3187" xr:uid="{2E8605DD-9A84-42E2-9796-AD47F4225E29}"/>
    <cellStyle name="Millares 7 6" xfId="3137" xr:uid="{94868BFA-A04F-490B-86C3-88E87F5EB8B7}"/>
    <cellStyle name="Millares 8" xfId="242" xr:uid="{00000000-0005-0000-0000-0000DF000000}"/>
    <cellStyle name="Millares 8 2" xfId="243" xr:uid="{00000000-0005-0000-0000-0000E0000000}"/>
    <cellStyle name="Millares 8 2 2" xfId="2968" xr:uid="{7A3EB026-69F9-4108-9603-5FCCF4F93AA9}"/>
    <cellStyle name="Millares 8 2 2 2" xfId="3080" xr:uid="{729204FC-94F5-40FC-897B-59070BF56498}"/>
    <cellStyle name="Millares 8 2 2 2 2" xfId="3357" xr:uid="{8EDE649E-B3F4-482E-834C-D49D63748E63}"/>
    <cellStyle name="Millares 8 2 2 3" xfId="3245" xr:uid="{535F057E-CBB0-4DD6-9A57-949BEA71EB60}"/>
    <cellStyle name="Millares 8 2 3" xfId="3023" xr:uid="{5664C65B-54D2-477C-87F8-C21FC880E004}"/>
    <cellStyle name="Millares 8 2 3 2" xfId="3300" xr:uid="{078FED8D-DF61-4FCA-BA21-BD57132A974A}"/>
    <cellStyle name="Millares 8 2 4" xfId="2910" xr:uid="{CFD2FAA5-0C11-4D7F-A1FA-3630ABF42A0C}"/>
    <cellStyle name="Millares 8 2 4 2" xfId="3190" xr:uid="{B719A5DE-BC6D-44D5-AAA8-65BF6547DB10}"/>
    <cellStyle name="Millares 8 2 5" xfId="3140" xr:uid="{645A1C47-FFAB-45B9-92BF-5961D5E2A2F9}"/>
    <cellStyle name="Millares 8 3" xfId="2967" xr:uid="{6D05E766-FF5F-41AC-A56B-B7BA33BA1C91}"/>
    <cellStyle name="Millares 8 3 2" xfId="3079" xr:uid="{FD131DE6-A6FF-4A24-9C62-37DCCDB6D1C7}"/>
    <cellStyle name="Millares 8 3 2 2" xfId="3356" xr:uid="{32C40116-3D87-40E0-932E-23166499ADAF}"/>
    <cellStyle name="Millares 8 3 3" xfId="3244" xr:uid="{40846AD1-2E32-439C-8654-103B723EB0C6}"/>
    <cellStyle name="Millares 8 4" xfId="3022" xr:uid="{82CCBE5D-4419-44C5-A4D5-8040E7525B2A}"/>
    <cellStyle name="Millares 8 4 2" xfId="3299" xr:uid="{4AFAD027-7072-4350-92CD-0455194738C5}"/>
    <cellStyle name="Millares 8 5" xfId="2909" xr:uid="{0867B9C9-ADAB-4D09-BA74-E86869677DC6}"/>
    <cellStyle name="Millares 8 5 2" xfId="3189" xr:uid="{3BD5C453-F65F-4591-9ECA-492D6EDF6C3F}"/>
    <cellStyle name="Millares 8 6" xfId="3139" xr:uid="{0DE9E3CB-1C3C-45BE-A880-B88D46758C78}"/>
    <cellStyle name="Millares 9" xfId="244" xr:uid="{00000000-0005-0000-0000-0000E1000000}"/>
    <cellStyle name="Millares 9 2" xfId="245" xr:uid="{00000000-0005-0000-0000-0000E2000000}"/>
    <cellStyle name="Millares 9 2 2" xfId="2970" xr:uid="{422F1096-5D84-4D75-B833-A0CA77DAB60E}"/>
    <cellStyle name="Millares 9 2 2 2" xfId="3082" xr:uid="{10E33AB9-FBB2-4280-BAE3-502639B68375}"/>
    <cellStyle name="Millares 9 2 2 2 2" xfId="3359" xr:uid="{B33C4B40-8D05-4FC7-A840-3B00A8155A35}"/>
    <cellStyle name="Millares 9 2 2 3" xfId="3247" xr:uid="{A4189A60-C764-4B61-BF4A-325785E3E6C6}"/>
    <cellStyle name="Millares 9 2 3" xfId="3025" xr:uid="{05F8A330-4754-4CDA-BB62-DE6176ECF7E0}"/>
    <cellStyle name="Millares 9 2 3 2" xfId="3302" xr:uid="{EAA2A5C8-2527-4D41-B081-6565AF500C94}"/>
    <cellStyle name="Millares 9 2 4" xfId="2912" xr:uid="{2E7FEF66-9B13-4E9C-9645-F10466AF4867}"/>
    <cellStyle name="Millares 9 2 4 2" xfId="3192" xr:uid="{83C304E2-DBA4-45A6-8E61-608EEDF8714B}"/>
    <cellStyle name="Millares 9 2 5" xfId="3142" xr:uid="{09719984-2F15-4D9F-9CB2-CC42A7683A98}"/>
    <cellStyle name="Millares 9 3" xfId="2969" xr:uid="{C0860F8E-F17C-40BC-8EDD-651F432952B6}"/>
    <cellStyle name="Millares 9 3 2" xfId="3081" xr:uid="{4B4BBF5F-3991-4A85-8C95-F1D94F58A60A}"/>
    <cellStyle name="Millares 9 3 2 2" xfId="3358" xr:uid="{EF865AFA-5527-411A-A0C0-6E47C0E869FE}"/>
    <cellStyle name="Millares 9 3 3" xfId="3246" xr:uid="{BE9EC5CF-5C15-4AEE-8B13-0643ED466F70}"/>
    <cellStyle name="Millares 9 4" xfId="3024" xr:uid="{608D907A-6B27-4E43-99A0-164F61D6BF42}"/>
    <cellStyle name="Millares 9 4 2" xfId="3301" xr:uid="{CEF122E4-7C3B-465C-AAB9-D74E375A56C2}"/>
    <cellStyle name="Millares 9 5" xfId="2911" xr:uid="{9CEA6E60-7891-42FA-B277-32C151FAF2C2}"/>
    <cellStyle name="Millares 9 5 2" xfId="3191" xr:uid="{B7A94E9A-CA19-4A5D-8869-DF789A3CEEB0}"/>
    <cellStyle name="Millares 9 6" xfId="3141" xr:uid="{4C1C9FAB-8744-417F-B70D-91097EC4CB1E}"/>
    <cellStyle name="Moneda" xfId="9" builtinId="4"/>
    <cellStyle name="Moneda [0]" xfId="2865" builtinId="7"/>
    <cellStyle name="Moneda [0] 10" xfId="2917" xr:uid="{ABC9B18C-94C7-4760-B858-FB730D9FB909}"/>
    <cellStyle name="Moneda [0] 10 2" xfId="3031" xr:uid="{965D0B85-CD1C-45CF-96F5-6778DBE52A89}"/>
    <cellStyle name="Moneda [0] 10 2 2" xfId="3308" xr:uid="{121918E3-03FA-4945-94A0-FD76DAD23533}"/>
    <cellStyle name="Moneda [0] 10 3" xfId="3196" xr:uid="{361FAF75-F10D-4FA5-85A2-E1223F069505}"/>
    <cellStyle name="Moneda [0] 11" xfId="3148" xr:uid="{F84E97BD-DC9D-430E-87F7-7B5C1DF5C27B}"/>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10" xfId="2913" xr:uid="{B0F23050-4B05-43AD-B520-AD97BBD3DD75}"/>
    <cellStyle name="Moneda [0] 3 10 2" xfId="3193" xr:uid="{008DC2F6-D4C1-4072-A739-5434B6720577}"/>
    <cellStyle name="Moneda [0] 3 11" xfId="3143" xr:uid="{CB6A43FA-E370-4F37-92CB-F197DC77CD65}"/>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3 8" xfId="2971" xr:uid="{694F8C26-4F5F-4069-99FF-4C2F8440B841}"/>
    <cellStyle name="Moneda [0] 3 8 2" xfId="3083" xr:uid="{F77768AC-4ABA-4385-A45F-6D436DC88DB7}"/>
    <cellStyle name="Moneda [0] 3 8 2 2" xfId="3360" xr:uid="{D3814B7D-96A6-483E-8FAD-F5385D85E482}"/>
    <cellStyle name="Moneda [0] 3 8 3" xfId="3248" xr:uid="{0101D1BE-1456-4A0B-B068-BB660CDCA209}"/>
    <cellStyle name="Moneda [0] 3 9" xfId="3026" xr:uid="{63B7DECE-DC85-4CFD-AB1B-B1F998328A0B}"/>
    <cellStyle name="Moneda [0] 3 9 2" xfId="3303" xr:uid="{C60FA7D3-4FA6-4D05-A390-FFF69850CC3F}"/>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5 4" xfId="2972" xr:uid="{C81920D1-F60F-472A-B38C-A76944DB818D}"/>
    <cellStyle name="Moneda 3 15 4 2" xfId="3084" xr:uid="{10272D7E-D5F4-4ACC-8BBD-2CCA548E1A8F}"/>
    <cellStyle name="Moneda 3 15 4 2 2" xfId="3361" xr:uid="{DE8479F3-6DB7-4404-8B4A-7A8CF443DB80}"/>
    <cellStyle name="Moneda 3 15 4 3" xfId="3249" xr:uid="{6A3BC59A-9373-46D1-A9B1-476826159BDD}"/>
    <cellStyle name="Moneda 3 15 5" xfId="3027" xr:uid="{85AAF686-64B1-4AAC-ACF7-C22F43A2188E}"/>
    <cellStyle name="Moneda 3 15 5 2" xfId="3304" xr:uid="{5C509D92-5742-44AC-8A10-BDC6B74FCABB}"/>
    <cellStyle name="Moneda 3 15 6" xfId="2914" xr:uid="{96FB5019-BFC4-47F5-A456-0085A4E46FDC}"/>
    <cellStyle name="Moneda 3 15 6 2" xfId="3194" xr:uid="{C68C7BAC-A55C-44CE-9964-9AB99AE7AFA3}"/>
    <cellStyle name="Moneda 3 15 7" xfId="3144" xr:uid="{877DADC0-E407-4FD7-B057-06D767AF8231}"/>
    <cellStyle name="Moneda 3 16" xfId="1590" xr:uid="{00000000-0005-0000-0000-00002A060000}"/>
    <cellStyle name="Moneda 3 17" xfId="2921" xr:uid="{77BDE62F-18CE-4256-BE83-131DF73A13F6}"/>
    <cellStyle name="Moneda 3 17 2" xfId="3034" xr:uid="{31DF4629-593D-4258-BD61-9B86040A415E}"/>
    <cellStyle name="Moneda 3 17 2 2" xfId="3311" xr:uid="{F809540A-93BB-4D41-9B88-CDE7BD2081F7}"/>
    <cellStyle name="Moneda 3 17 3" xfId="3199" xr:uid="{62330DB3-AB5E-441E-B258-2A77BF8E1D38}"/>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10" xfId="3028" xr:uid="{B666CCDC-2224-4890-968B-AEDF151022B7}"/>
    <cellStyle name="Moneda 3 5 10 2" xfId="3305" xr:uid="{412130E3-1173-4441-96B6-23985BF4DFA1}"/>
    <cellStyle name="Moneda 3 5 11" xfId="2915" xr:uid="{48995BC1-DD88-45AD-B37D-C4E8CDD00671}"/>
    <cellStyle name="Moneda 3 5 11 2" xfId="3195" xr:uid="{6E389FEC-E95B-4B1C-9422-FC2202FD6730}"/>
    <cellStyle name="Moneda 3 5 12" xfId="3145" xr:uid="{77ED5A8C-2885-4FFE-ADB3-9CB61E2F9D25}"/>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5 9" xfId="2973" xr:uid="{DFFB4D0A-8DA3-4095-ADFE-DBFCD55E9860}"/>
    <cellStyle name="Moneda 3 5 9 2" xfId="3085" xr:uid="{56DA8644-77C1-43B4-9B68-B4C172DF5B3A}"/>
    <cellStyle name="Moneda 3 5 9 2 2" xfId="3362" xr:uid="{68F42590-F11A-44F8-9844-8DCFF72044E3}"/>
    <cellStyle name="Moneda 3 5 9 3" xfId="3250" xr:uid="{4D00D62B-79BA-45EB-A2CD-F3B7A1CF7BF4}"/>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53" xfId="2920" xr:uid="{45872D3B-A86F-4CAD-AA24-1275BBBC16D9}"/>
    <cellStyle name="Moneda 54" xfId="3091" xr:uid="{57E3460F-8511-4EBC-A585-A527D24BB4B0}"/>
    <cellStyle name="Moneda 54 2" xfId="3368" xr:uid="{F5533347-E7A6-499A-90D5-A3D16E4BB049}"/>
    <cellStyle name="Moneda 55" xfId="3093" xr:uid="{56FD6313-7455-4E6A-9D13-D9A8FE639592}"/>
    <cellStyle name="Moneda 55 2" xfId="3370" xr:uid="{C9B56D1E-C8A2-4DEA-BD43-E28E9EC54368}"/>
    <cellStyle name="Moneda 56" xfId="3094" xr:uid="{D7E389F9-D33C-4A0E-AD02-46349D0C0A20}"/>
    <cellStyle name="Moneda 56 2" xfId="3371" xr:uid="{17883506-3F6C-4F10-B7C6-EC52311B70BA}"/>
    <cellStyle name="Moneda 57" xfId="3095" xr:uid="{B28EB0D7-7EA7-4A83-9691-FDD79B1E5BC1}"/>
    <cellStyle name="Moneda 57 2" xfId="3372" xr:uid="{FEC2EE94-64C7-428D-8E83-136F8DAEB687}"/>
    <cellStyle name="Moneda 58" xfId="2979" xr:uid="{BA449BFF-5116-4AFC-9C0F-D859763DA3ED}"/>
    <cellStyle name="Moneda 58 2" xfId="3256" xr:uid="{B74D4815-9243-4FA6-8FCE-E9916942E665}"/>
    <cellStyle name="Moneda 59" xfId="3097" xr:uid="{A0BB5FDD-EFFE-4AB8-B791-377A7B35912C}"/>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60" xfId="3147" xr:uid="{CF9A51FB-C122-42BA-9D31-BF13A244EF71}"/>
    <cellStyle name="Moneda 61" xfId="3373" xr:uid="{6EE3CDA2-A74F-43B3-A314-5D95AA798EA3}"/>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Moneda_Hoja1 2" xfId="2868" xr:uid="{67838EDC-92C3-4D71-8D3E-28B11A07547F}"/>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6"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aje 5" xfId="2916" xr:uid="{0FED3B92-6697-4EFD-98F6-F7147289AFFE}"/>
    <cellStyle name="Porcentaje 5 2" xfId="2922" xr:uid="{A1082D8F-23BA-4845-BB9A-5086A427ED15}"/>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FF00"/>
      <color rgb="FF0066FF"/>
      <color rgb="FF669900"/>
      <color rgb="FF7BB800"/>
      <color rgb="FF0099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687472</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3</xdr:col>
      <xdr:colOff>754577</xdr:colOff>
      <xdr:row>1</xdr:row>
      <xdr:rowOff>658091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116162</xdr:rowOff>
    </xdr:from>
    <xdr:to>
      <xdr:col>2</xdr:col>
      <xdr:colOff>1558967</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2"/>
          <a:ext cx="3347309" cy="13988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199474</xdr:colOff>
      <xdr:row>0</xdr:row>
      <xdr:rowOff>273091</xdr:rowOff>
    </xdr:from>
    <xdr:to>
      <xdr:col>3</xdr:col>
      <xdr:colOff>224118</xdr:colOff>
      <xdr:row>2</xdr:row>
      <xdr:rowOff>118041</xdr:rowOff>
    </xdr:to>
    <xdr:pic>
      <xdr:nvPicPr>
        <xdr:cNvPr id="3" name="Imagen 2">
          <a:extLst>
            <a:ext uri="{FF2B5EF4-FFF2-40B4-BE49-F238E27FC236}">
              <a16:creationId xmlns:a16="http://schemas.microsoft.com/office/drawing/2014/main" id="{3D8E4967-5609-46C7-83B5-A685B5B9BABA}"/>
            </a:ext>
          </a:extLst>
        </xdr:cNvPr>
        <xdr:cNvPicPr>
          <a:picLocks noChangeAspect="1"/>
        </xdr:cNvPicPr>
      </xdr:nvPicPr>
      <xdr:blipFill>
        <a:blip xmlns:r="http://schemas.openxmlformats.org/officeDocument/2006/relationships" r:embed="rId1"/>
        <a:stretch>
          <a:fillRect/>
        </a:stretch>
      </xdr:blipFill>
      <xdr:spPr>
        <a:xfrm>
          <a:off x="199474" y="273091"/>
          <a:ext cx="1892291" cy="8534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0459CA54-B07A-4102-8105-AB65D5144AEF}"/>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A/NCSA/PA%20NCSA%2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pp.powerbi.com/view?r=eyJrIjoiZGE2MzQ1YTQtYWI3ZC00YTdiLWJkY2ItNzI2YmU3YzQ1ZTk5IiwidCI6IjU1MDNhYWMyLTdhMTUtNDZhZi1iNTIwLTJhNjc1YWQxZGYxNiIsImMiOjR9&amp;pageName=ReportSection396d1cd03a850a004c5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topLeftCell="AX7" zoomScale="75" zoomScaleNormal="75" zoomScaleSheetLayoutView="70" zoomScalePageLayoutView="60" workbookViewId="0">
      <selection activeCell="BG12" sqref="BG12"/>
    </sheetView>
  </sheetViews>
  <sheetFormatPr baseColWidth="10" defaultColWidth="10.85546875" defaultRowHeight="15" x14ac:dyDescent="0.25"/>
  <cols>
    <col min="1" max="1" width="6.7109375" style="1" customWidth="1"/>
    <col min="2" max="2" width="7.85546875" style="1" customWidth="1"/>
    <col min="3" max="3" width="8.85546875" style="1" customWidth="1"/>
    <col min="4" max="4" width="26.28515625" style="1" customWidth="1"/>
    <col min="5" max="5" width="7.42578125" style="1" customWidth="1"/>
    <col min="6" max="6" width="17" style="1" customWidth="1"/>
    <col min="7" max="7" width="12.85546875" style="1" customWidth="1"/>
    <col min="8" max="8" width="15.140625" style="1" customWidth="1"/>
    <col min="9" max="9" width="16.28515625" style="16" customWidth="1"/>
    <col min="10" max="10" width="19.7109375" style="20" customWidth="1"/>
    <col min="11" max="23" width="10.7109375" style="20" customWidth="1"/>
    <col min="24" max="24" width="14.85546875" style="20" bestFit="1" customWidth="1"/>
    <col min="25" max="25" width="15" style="20" customWidth="1"/>
    <col min="26" max="26" width="16.5703125" style="20" customWidth="1"/>
    <col min="27" max="27" width="17.28515625" style="20" customWidth="1"/>
    <col min="28" max="28" width="15" style="20" customWidth="1"/>
    <col min="29" max="29" width="17.85546875" style="20" customWidth="1"/>
    <col min="30" max="30" width="15.7109375" style="20" customWidth="1"/>
    <col min="31" max="32" width="10.7109375" style="20" customWidth="1"/>
    <col min="33" max="33" width="11.85546875" style="20" bestFit="1" customWidth="1"/>
    <col min="34" max="38" width="10.7109375" style="20" customWidth="1"/>
    <col min="39" max="39" width="11.5703125" style="20" bestFit="1" customWidth="1"/>
    <col min="40" max="49" width="10.7109375" style="20" customWidth="1"/>
    <col min="50" max="50" width="12.5703125" style="20" customWidth="1"/>
    <col min="51" max="54" width="10.7109375" style="20" customWidth="1"/>
    <col min="55" max="55" width="16" style="20" bestFit="1" customWidth="1"/>
    <col min="56" max="56" width="14.42578125" style="20" bestFit="1" customWidth="1"/>
    <col min="57" max="59" width="15" style="20" bestFit="1" customWidth="1"/>
    <col min="60" max="60" width="18.7109375" style="20" customWidth="1"/>
    <col min="61" max="84" width="10.7109375" style="20" hidden="1" customWidth="1"/>
    <col min="85" max="85" width="15" style="20" hidden="1" customWidth="1"/>
    <col min="86" max="86" width="14.7109375" style="20" hidden="1" customWidth="1"/>
    <col min="87" max="87" width="15.42578125" style="20" hidden="1" customWidth="1"/>
    <col min="88" max="88" width="15" style="20" hidden="1" customWidth="1"/>
    <col min="89" max="89" width="15.42578125" style="20" hidden="1" customWidth="1"/>
    <col min="90" max="90" width="18.7109375" style="20" customWidth="1"/>
    <col min="91" max="114" width="10.7109375" style="20" hidden="1" customWidth="1"/>
    <col min="115" max="115" width="15" style="20" hidden="1" customWidth="1"/>
    <col min="116" max="116" width="14.7109375" style="20" hidden="1" customWidth="1"/>
    <col min="117" max="117" width="15.42578125" style="20" hidden="1" customWidth="1"/>
    <col min="118" max="118" width="15" style="20" hidden="1" customWidth="1"/>
    <col min="119" max="119" width="15.42578125" style="20" hidden="1" customWidth="1"/>
    <col min="120" max="120" width="21.140625" style="20" customWidth="1"/>
    <col min="121" max="129" width="10.7109375" style="20" hidden="1" customWidth="1"/>
    <col min="130" max="149" width="15.42578125" style="20" hidden="1" customWidth="1"/>
    <col min="150" max="150" width="22.42578125" style="1" customWidth="1"/>
    <col min="151" max="151" width="20.85546875" style="1" customWidth="1"/>
    <col min="152" max="152" width="24.28515625" style="1" customWidth="1"/>
    <col min="153" max="153" width="21.42578125" style="1" customWidth="1"/>
    <col min="154" max="154" width="18.42578125" style="1" customWidth="1"/>
    <col min="155" max="155" width="96.42578125" style="1" customWidth="1"/>
    <col min="156" max="156" width="28.85546875" style="1" customWidth="1"/>
    <col min="157" max="157" width="15.7109375" style="1" customWidth="1"/>
    <col min="158" max="158" width="59.42578125" style="1" customWidth="1"/>
    <col min="159" max="159" width="39.7109375" style="1" customWidth="1"/>
    <col min="160"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3" customFormat="1" ht="37.5" x14ac:dyDescent="0.5">
      <c r="A2" s="678"/>
      <c r="B2" s="679"/>
      <c r="C2" s="679"/>
      <c r="D2" s="679"/>
      <c r="E2" s="679"/>
      <c r="F2" s="680"/>
      <c r="G2" s="687" t="s">
        <v>39</v>
      </c>
      <c r="H2" s="687"/>
      <c r="I2" s="687"/>
      <c r="J2" s="687"/>
      <c r="K2" s="687"/>
      <c r="L2" s="687"/>
      <c r="M2" s="687"/>
      <c r="N2" s="687"/>
      <c r="O2" s="687"/>
      <c r="P2" s="687"/>
      <c r="Q2" s="687"/>
      <c r="R2" s="687"/>
      <c r="S2" s="687"/>
      <c r="T2" s="687"/>
      <c r="U2" s="687"/>
      <c r="V2" s="687"/>
      <c r="W2" s="687"/>
      <c r="X2" s="687"/>
      <c r="Y2" s="687"/>
      <c r="Z2" s="687"/>
      <c r="AA2" s="687"/>
      <c r="AB2" s="687"/>
      <c r="AC2" s="687"/>
      <c r="AD2" s="687"/>
      <c r="AE2" s="687"/>
      <c r="AF2" s="687"/>
      <c r="AG2" s="687"/>
      <c r="AH2" s="687"/>
      <c r="AI2" s="687"/>
      <c r="AJ2" s="687"/>
      <c r="AK2" s="687"/>
      <c r="AL2" s="687"/>
      <c r="AM2" s="687"/>
      <c r="AN2" s="687"/>
      <c r="AO2" s="687"/>
      <c r="AP2" s="687"/>
      <c r="AQ2" s="687"/>
      <c r="AR2" s="687"/>
      <c r="AS2" s="687"/>
      <c r="AT2" s="687"/>
      <c r="AU2" s="687"/>
      <c r="AV2" s="687"/>
      <c r="AW2" s="687"/>
      <c r="AX2" s="687"/>
      <c r="AY2" s="687"/>
      <c r="AZ2" s="687"/>
      <c r="BA2" s="687"/>
      <c r="BB2" s="687"/>
      <c r="BC2" s="687"/>
      <c r="BD2" s="687"/>
      <c r="BE2" s="687"/>
      <c r="BF2" s="687"/>
      <c r="BG2" s="687"/>
      <c r="BH2" s="687"/>
      <c r="BI2" s="687"/>
      <c r="BJ2" s="687"/>
      <c r="BK2" s="687"/>
      <c r="BL2" s="687"/>
      <c r="BM2" s="687"/>
      <c r="BN2" s="687"/>
      <c r="BO2" s="687"/>
      <c r="BP2" s="687"/>
      <c r="BQ2" s="687"/>
      <c r="BR2" s="687"/>
      <c r="BS2" s="687"/>
      <c r="BT2" s="687"/>
      <c r="BU2" s="687"/>
      <c r="BV2" s="687"/>
      <c r="BW2" s="687"/>
      <c r="BX2" s="687"/>
      <c r="BY2" s="687"/>
      <c r="BZ2" s="687"/>
      <c r="CA2" s="687"/>
      <c r="CB2" s="687"/>
      <c r="CC2" s="687"/>
      <c r="CD2" s="687"/>
      <c r="CE2" s="687"/>
      <c r="CF2" s="687"/>
      <c r="CG2" s="687"/>
      <c r="CH2" s="687"/>
      <c r="CI2" s="687"/>
      <c r="CJ2" s="687"/>
      <c r="CK2" s="687"/>
      <c r="CL2" s="687"/>
      <c r="CM2" s="687"/>
      <c r="CN2" s="687"/>
      <c r="CO2" s="687"/>
      <c r="CP2" s="687"/>
      <c r="CQ2" s="687"/>
      <c r="CR2" s="687"/>
      <c r="CS2" s="687"/>
      <c r="CT2" s="687"/>
      <c r="CU2" s="687"/>
      <c r="CV2" s="687"/>
      <c r="CW2" s="687"/>
      <c r="CX2" s="687"/>
      <c r="CY2" s="687"/>
      <c r="CZ2" s="687"/>
      <c r="DA2" s="687"/>
      <c r="DB2" s="687"/>
      <c r="DC2" s="687"/>
      <c r="DD2" s="687"/>
      <c r="DE2" s="687"/>
      <c r="DF2" s="687"/>
      <c r="DG2" s="687"/>
      <c r="DH2" s="687"/>
      <c r="DI2" s="687"/>
      <c r="DJ2" s="687"/>
      <c r="DK2" s="687"/>
      <c r="DL2" s="687"/>
      <c r="DM2" s="687"/>
      <c r="DN2" s="687"/>
      <c r="DO2" s="687"/>
      <c r="DP2" s="687"/>
      <c r="DQ2" s="687"/>
      <c r="DR2" s="687"/>
      <c r="DS2" s="687"/>
      <c r="DT2" s="687"/>
      <c r="DU2" s="687"/>
      <c r="DV2" s="687"/>
      <c r="DW2" s="687"/>
      <c r="DX2" s="687"/>
      <c r="DY2" s="687"/>
      <c r="DZ2" s="687"/>
      <c r="EA2" s="687"/>
      <c r="EB2" s="687"/>
      <c r="EC2" s="687"/>
      <c r="ED2" s="687"/>
      <c r="EE2" s="687"/>
      <c r="EF2" s="687"/>
      <c r="EG2" s="687"/>
      <c r="EH2" s="687"/>
      <c r="EI2" s="687"/>
      <c r="EJ2" s="687"/>
      <c r="EK2" s="687"/>
      <c r="EL2" s="687"/>
      <c r="EM2" s="687"/>
      <c r="EN2" s="687"/>
      <c r="EO2" s="687"/>
      <c r="EP2" s="687"/>
      <c r="EQ2" s="687"/>
      <c r="ER2" s="687"/>
      <c r="ES2" s="687"/>
      <c r="ET2" s="687"/>
      <c r="EU2" s="687"/>
      <c r="EV2" s="687"/>
      <c r="EW2" s="687"/>
      <c r="EX2" s="687"/>
      <c r="EY2" s="687"/>
      <c r="EZ2" s="687"/>
      <c r="FA2" s="687"/>
      <c r="FB2" s="687"/>
      <c r="FC2" s="688"/>
    </row>
    <row r="3" spans="1:159" s="23" customFormat="1" ht="60" customHeight="1" thickBot="1" x14ac:dyDescent="0.65">
      <c r="A3" s="681"/>
      <c r="B3" s="682"/>
      <c r="C3" s="682"/>
      <c r="D3" s="682"/>
      <c r="E3" s="682"/>
      <c r="F3" s="683"/>
      <c r="G3" s="689" t="s">
        <v>301</v>
      </c>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689"/>
      <c r="AO3" s="689"/>
      <c r="AP3" s="689"/>
      <c r="AQ3" s="689"/>
      <c r="AR3" s="689"/>
      <c r="AS3" s="689"/>
      <c r="AT3" s="689"/>
      <c r="AU3" s="689"/>
      <c r="AV3" s="689"/>
      <c r="AW3" s="689"/>
      <c r="AX3" s="689"/>
      <c r="AY3" s="689"/>
      <c r="AZ3" s="689"/>
      <c r="BA3" s="689"/>
      <c r="BB3" s="689"/>
      <c r="BC3" s="689"/>
      <c r="BD3" s="689"/>
      <c r="BE3" s="689"/>
      <c r="BF3" s="689"/>
      <c r="BG3" s="689"/>
      <c r="BH3" s="689"/>
      <c r="BI3" s="689"/>
      <c r="BJ3" s="689"/>
      <c r="BK3" s="689"/>
      <c r="BL3" s="689"/>
      <c r="BM3" s="689"/>
      <c r="BN3" s="689"/>
      <c r="BO3" s="689"/>
      <c r="BP3" s="689"/>
      <c r="BQ3" s="689"/>
      <c r="BR3" s="689"/>
      <c r="BS3" s="689"/>
      <c r="BT3" s="689"/>
      <c r="BU3" s="689"/>
      <c r="BV3" s="689"/>
      <c r="BW3" s="689"/>
      <c r="BX3" s="689"/>
      <c r="BY3" s="689"/>
      <c r="BZ3" s="689"/>
      <c r="CA3" s="689"/>
      <c r="CB3" s="689"/>
      <c r="CC3" s="689"/>
      <c r="CD3" s="689"/>
      <c r="CE3" s="689"/>
      <c r="CF3" s="689"/>
      <c r="CG3" s="689"/>
      <c r="CH3" s="689"/>
      <c r="CI3" s="689"/>
      <c r="CJ3" s="689"/>
      <c r="CK3" s="689"/>
      <c r="CL3" s="689"/>
      <c r="CM3" s="689"/>
      <c r="CN3" s="689"/>
      <c r="CO3" s="689"/>
      <c r="CP3" s="689"/>
      <c r="CQ3" s="689"/>
      <c r="CR3" s="689"/>
      <c r="CS3" s="689"/>
      <c r="CT3" s="689"/>
      <c r="CU3" s="689"/>
      <c r="CV3" s="689"/>
      <c r="CW3" s="689"/>
      <c r="CX3" s="689"/>
      <c r="CY3" s="689"/>
      <c r="CZ3" s="689"/>
      <c r="DA3" s="689"/>
      <c r="DB3" s="689"/>
      <c r="DC3" s="689"/>
      <c r="DD3" s="689"/>
      <c r="DE3" s="689"/>
      <c r="DF3" s="689"/>
      <c r="DG3" s="689"/>
      <c r="DH3" s="689"/>
      <c r="DI3" s="689"/>
      <c r="DJ3" s="689"/>
      <c r="DK3" s="689"/>
      <c r="DL3" s="689"/>
      <c r="DM3" s="689"/>
      <c r="DN3" s="689"/>
      <c r="DO3" s="689"/>
      <c r="DP3" s="689"/>
      <c r="DQ3" s="689"/>
      <c r="DR3" s="689"/>
      <c r="DS3" s="689"/>
      <c r="DT3" s="689"/>
      <c r="DU3" s="689"/>
      <c r="DV3" s="689"/>
      <c r="DW3" s="689"/>
      <c r="DX3" s="689"/>
      <c r="DY3" s="689"/>
      <c r="DZ3" s="689"/>
      <c r="EA3" s="689"/>
      <c r="EB3" s="689"/>
      <c r="EC3" s="689"/>
      <c r="ED3" s="689"/>
      <c r="EE3" s="689"/>
      <c r="EF3" s="689"/>
      <c r="EG3" s="689"/>
      <c r="EH3" s="689"/>
      <c r="EI3" s="689"/>
      <c r="EJ3" s="689"/>
      <c r="EK3" s="689"/>
      <c r="EL3" s="689"/>
      <c r="EM3" s="689"/>
      <c r="EN3" s="689"/>
      <c r="EO3" s="689"/>
      <c r="EP3" s="689"/>
      <c r="EQ3" s="689"/>
      <c r="ER3" s="689"/>
      <c r="ES3" s="689"/>
      <c r="ET3" s="689"/>
      <c r="EU3" s="689"/>
      <c r="EV3" s="689"/>
      <c r="EW3" s="689"/>
      <c r="EX3" s="689"/>
      <c r="EY3" s="689"/>
      <c r="EZ3" s="689"/>
      <c r="FA3" s="689"/>
      <c r="FB3" s="689"/>
      <c r="FC3" s="689"/>
    </row>
    <row r="4" spans="1:159" s="22" customFormat="1" ht="27" thickBot="1" x14ac:dyDescent="0.45">
      <c r="A4" s="684"/>
      <c r="B4" s="685"/>
      <c r="C4" s="685"/>
      <c r="D4" s="685"/>
      <c r="E4" s="685"/>
      <c r="F4" s="686"/>
      <c r="G4" s="690" t="s">
        <v>48</v>
      </c>
      <c r="H4" s="690"/>
      <c r="I4" s="690"/>
      <c r="J4" s="690"/>
      <c r="K4" s="690"/>
      <c r="L4" s="690"/>
      <c r="M4" s="690"/>
      <c r="N4" s="690"/>
      <c r="O4" s="690"/>
      <c r="P4" s="690"/>
      <c r="Q4" s="690"/>
      <c r="R4" s="690"/>
      <c r="S4" s="690"/>
      <c r="T4" s="690"/>
      <c r="U4" s="690"/>
      <c r="V4" s="690"/>
      <c r="W4" s="690"/>
      <c r="X4" s="690"/>
      <c r="Y4" s="690"/>
      <c r="Z4" s="690"/>
      <c r="AA4" s="690"/>
      <c r="AB4" s="690"/>
      <c r="AC4" s="690"/>
      <c r="AD4" s="690"/>
      <c r="AE4" s="690"/>
      <c r="AF4" s="690"/>
      <c r="AG4" s="690"/>
      <c r="AH4" s="690"/>
      <c r="AI4" s="690"/>
      <c r="AJ4" s="690"/>
      <c r="AK4" s="690"/>
      <c r="AL4" s="690"/>
      <c r="AM4" s="690"/>
      <c r="AN4" s="690"/>
      <c r="AO4" s="690"/>
      <c r="AP4" s="690"/>
      <c r="AQ4" s="690"/>
      <c r="AR4" s="690"/>
      <c r="AS4" s="690"/>
      <c r="AT4" s="690"/>
      <c r="AU4" s="690"/>
      <c r="AV4" s="690"/>
      <c r="AW4" s="690"/>
      <c r="AX4" s="690"/>
      <c r="AY4" s="690"/>
      <c r="AZ4" s="690"/>
      <c r="BA4" s="690"/>
      <c r="BB4" s="690"/>
      <c r="BC4" s="690"/>
      <c r="BD4" s="690"/>
      <c r="BE4" s="690"/>
      <c r="BF4" s="690"/>
      <c r="BG4" s="690"/>
      <c r="BH4" s="690"/>
      <c r="BI4" s="690"/>
      <c r="BJ4" s="690"/>
      <c r="BK4" s="690"/>
      <c r="BL4" s="690"/>
      <c r="BM4" s="690"/>
      <c r="BN4" s="690"/>
      <c r="BO4" s="690"/>
      <c r="BP4" s="690"/>
      <c r="BQ4" s="690"/>
      <c r="BR4" s="690"/>
      <c r="BS4" s="690"/>
      <c r="BT4" s="690"/>
      <c r="BU4" s="690"/>
      <c r="BV4" s="690"/>
      <c r="BW4" s="690"/>
      <c r="BX4" s="690"/>
      <c r="BY4" s="690"/>
      <c r="BZ4" s="690"/>
      <c r="CA4" s="690"/>
      <c r="CB4" s="690"/>
      <c r="CC4" s="690"/>
      <c r="CD4" s="690"/>
      <c r="CE4" s="690"/>
      <c r="CF4" s="690"/>
      <c r="CG4" s="690"/>
      <c r="CH4" s="690"/>
      <c r="CI4" s="690"/>
      <c r="CJ4" s="690"/>
      <c r="CK4" s="690"/>
      <c r="CL4" s="690"/>
      <c r="CM4" s="690"/>
      <c r="CN4" s="690"/>
      <c r="CO4" s="690"/>
      <c r="CP4" s="690"/>
      <c r="CQ4" s="690"/>
      <c r="CR4" s="690"/>
      <c r="CS4" s="690"/>
      <c r="CT4" s="690"/>
      <c r="CU4" s="690"/>
      <c r="CV4" s="690"/>
      <c r="CW4" s="690"/>
      <c r="CX4" s="690"/>
      <c r="CY4" s="690"/>
      <c r="CZ4" s="690"/>
      <c r="DA4" s="690"/>
      <c r="DB4" s="690"/>
      <c r="DC4" s="690"/>
      <c r="DD4" s="690"/>
      <c r="DE4" s="690"/>
      <c r="DF4" s="690"/>
      <c r="DG4" s="690"/>
      <c r="DH4" s="690"/>
      <c r="DI4" s="690"/>
      <c r="DJ4" s="690"/>
      <c r="DK4" s="690"/>
      <c r="DL4" s="690"/>
      <c r="DM4" s="690"/>
      <c r="DN4" s="690"/>
      <c r="DO4" s="690"/>
      <c r="DP4" s="690"/>
      <c r="DQ4" s="690"/>
      <c r="DR4" s="690"/>
      <c r="DS4" s="690"/>
      <c r="DT4" s="690"/>
      <c r="DU4" s="690"/>
      <c r="DV4" s="690"/>
      <c r="DW4" s="690"/>
      <c r="DX4" s="690"/>
      <c r="DY4" s="690"/>
      <c r="DZ4" s="690"/>
      <c r="EA4" s="690"/>
      <c r="EB4" s="690"/>
      <c r="EC4" s="690"/>
      <c r="ED4" s="690"/>
      <c r="EE4" s="690"/>
      <c r="EF4" s="690"/>
      <c r="EG4" s="690"/>
      <c r="EH4" s="690"/>
      <c r="EI4" s="690"/>
      <c r="EJ4" s="690"/>
      <c r="EK4" s="690"/>
      <c r="EL4" s="690"/>
      <c r="EM4" s="690"/>
      <c r="EN4" s="690"/>
      <c r="EO4" s="690"/>
      <c r="EP4" s="690"/>
      <c r="EQ4" s="690"/>
      <c r="ER4" s="690"/>
      <c r="ES4" s="690"/>
      <c r="ET4" s="691" t="s">
        <v>283</v>
      </c>
      <c r="EU4" s="692"/>
      <c r="EV4" s="692"/>
      <c r="EW4" s="692"/>
      <c r="EX4" s="692"/>
      <c r="EY4" s="692"/>
      <c r="EZ4" s="692"/>
      <c r="FA4" s="692"/>
      <c r="FB4" s="692"/>
      <c r="FC4" s="693"/>
    </row>
    <row r="5" spans="1:159" ht="40.5" customHeight="1" thickBot="1" x14ac:dyDescent="0.3">
      <c r="A5" s="676" t="s">
        <v>0</v>
      </c>
      <c r="B5" s="677"/>
      <c r="C5" s="677"/>
      <c r="D5" s="677"/>
      <c r="E5" s="677"/>
      <c r="F5" s="677"/>
      <c r="G5" s="654" t="s">
        <v>316</v>
      </c>
      <c r="H5" s="655"/>
      <c r="I5" s="655"/>
      <c r="J5" s="655"/>
      <c r="K5" s="655"/>
      <c r="L5" s="655"/>
      <c r="M5" s="655"/>
      <c r="N5" s="655"/>
      <c r="O5" s="655"/>
      <c r="P5" s="655"/>
      <c r="Q5" s="655"/>
      <c r="R5" s="655"/>
      <c r="S5" s="655"/>
      <c r="T5" s="655"/>
      <c r="U5" s="655"/>
      <c r="V5" s="655"/>
      <c r="W5" s="655"/>
      <c r="X5" s="655"/>
      <c r="Y5" s="655"/>
      <c r="Z5" s="655"/>
      <c r="AA5" s="655"/>
      <c r="AB5" s="655"/>
      <c r="AC5" s="655"/>
      <c r="AD5" s="655"/>
      <c r="AE5" s="655"/>
      <c r="AF5" s="655"/>
      <c r="AG5" s="655"/>
      <c r="AH5" s="655"/>
      <c r="AI5" s="655"/>
      <c r="AJ5" s="655"/>
      <c r="AK5" s="655"/>
      <c r="AL5" s="655"/>
      <c r="AM5" s="655"/>
      <c r="AN5" s="655"/>
      <c r="AO5" s="655"/>
      <c r="AP5" s="655"/>
      <c r="AQ5" s="655"/>
      <c r="AR5" s="655"/>
      <c r="AS5" s="655"/>
      <c r="AT5" s="655"/>
      <c r="AU5" s="655"/>
      <c r="AV5" s="655"/>
      <c r="AW5" s="655"/>
      <c r="AX5" s="655"/>
      <c r="AY5" s="655"/>
      <c r="AZ5" s="655"/>
      <c r="BA5" s="655"/>
      <c r="BB5" s="655"/>
      <c r="BC5" s="655"/>
      <c r="BD5" s="655"/>
      <c r="BE5" s="655"/>
      <c r="BF5" s="655"/>
      <c r="BG5" s="655"/>
      <c r="BH5" s="655"/>
      <c r="BI5" s="655"/>
      <c r="BJ5" s="655"/>
      <c r="BK5" s="655"/>
      <c r="BL5" s="655"/>
      <c r="BM5" s="655"/>
      <c r="BN5" s="655"/>
      <c r="BO5" s="655"/>
      <c r="BP5" s="655"/>
      <c r="BQ5" s="655"/>
      <c r="BR5" s="655"/>
      <c r="BS5" s="655"/>
      <c r="BT5" s="655"/>
      <c r="BU5" s="655"/>
      <c r="BV5" s="655"/>
      <c r="BW5" s="655"/>
      <c r="BX5" s="655"/>
      <c r="BY5" s="655"/>
      <c r="BZ5" s="655"/>
      <c r="CA5" s="655"/>
      <c r="CB5" s="655"/>
      <c r="CC5" s="655"/>
      <c r="CD5" s="655"/>
      <c r="CE5" s="655"/>
      <c r="CF5" s="655"/>
      <c r="CG5" s="655"/>
      <c r="CH5" s="655"/>
      <c r="CI5" s="655"/>
      <c r="CJ5" s="655"/>
      <c r="CK5" s="655"/>
      <c r="CL5" s="655"/>
      <c r="CM5" s="655"/>
      <c r="CN5" s="655"/>
      <c r="CO5" s="655"/>
      <c r="CP5" s="655"/>
      <c r="CQ5" s="655"/>
      <c r="CR5" s="655"/>
      <c r="CS5" s="655"/>
      <c r="CT5" s="655"/>
      <c r="CU5" s="655"/>
      <c r="CV5" s="655"/>
      <c r="CW5" s="655"/>
      <c r="CX5" s="655"/>
      <c r="CY5" s="655"/>
      <c r="CZ5" s="655"/>
      <c r="DA5" s="655"/>
      <c r="DB5" s="655"/>
      <c r="DC5" s="655"/>
      <c r="DD5" s="655"/>
      <c r="DE5" s="655"/>
      <c r="DF5" s="655"/>
      <c r="DG5" s="655"/>
      <c r="DH5" s="655"/>
      <c r="DI5" s="655"/>
      <c r="DJ5" s="655"/>
      <c r="DK5" s="655"/>
      <c r="DL5" s="655"/>
      <c r="DM5" s="655"/>
      <c r="DN5" s="655"/>
      <c r="DO5" s="655"/>
      <c r="DP5" s="655"/>
      <c r="DQ5" s="655"/>
      <c r="DR5" s="655"/>
      <c r="DS5" s="655"/>
      <c r="DT5" s="655"/>
      <c r="DU5" s="655"/>
      <c r="DV5" s="655"/>
      <c r="DW5" s="655"/>
      <c r="DX5" s="655"/>
      <c r="DY5" s="655"/>
      <c r="DZ5" s="655"/>
      <c r="EA5" s="655"/>
      <c r="EB5" s="655"/>
      <c r="EC5" s="655"/>
      <c r="ED5" s="655"/>
      <c r="EE5" s="655"/>
      <c r="EF5" s="655"/>
      <c r="EG5" s="655"/>
      <c r="EH5" s="655"/>
      <c r="EI5" s="655"/>
      <c r="EJ5" s="655"/>
      <c r="EK5" s="655"/>
      <c r="EL5" s="655"/>
      <c r="EM5" s="655"/>
      <c r="EN5" s="655"/>
      <c r="EO5" s="655"/>
      <c r="EP5" s="655"/>
      <c r="EQ5" s="655"/>
      <c r="ER5" s="655"/>
      <c r="ES5" s="655"/>
      <c r="ET5" s="655"/>
      <c r="EU5" s="655"/>
      <c r="EV5" s="655"/>
      <c r="EW5" s="655"/>
      <c r="EX5" s="655"/>
      <c r="EY5" s="655"/>
      <c r="EZ5" s="655"/>
      <c r="FA5" s="655"/>
      <c r="FB5" s="655"/>
      <c r="FC5" s="655"/>
    </row>
    <row r="6" spans="1:159" ht="33" customHeight="1" thickBot="1" x14ac:dyDescent="0.3">
      <c r="A6" s="676" t="s">
        <v>2</v>
      </c>
      <c r="B6" s="677"/>
      <c r="C6" s="677"/>
      <c r="D6" s="677"/>
      <c r="E6" s="677"/>
      <c r="F6" s="677"/>
      <c r="G6" s="654" t="s">
        <v>317</v>
      </c>
      <c r="H6" s="655"/>
      <c r="I6" s="655"/>
      <c r="J6" s="655"/>
      <c r="K6" s="655"/>
      <c r="L6" s="655"/>
      <c r="M6" s="655"/>
      <c r="N6" s="655"/>
      <c r="O6" s="655"/>
      <c r="P6" s="655"/>
      <c r="Q6" s="655"/>
      <c r="R6" s="655"/>
      <c r="S6" s="655"/>
      <c r="T6" s="655"/>
      <c r="U6" s="655"/>
      <c r="V6" s="655"/>
      <c r="W6" s="655"/>
      <c r="X6" s="655"/>
      <c r="Y6" s="655"/>
      <c r="Z6" s="655"/>
      <c r="AA6" s="655"/>
      <c r="AB6" s="655"/>
      <c r="AC6" s="655"/>
      <c r="AD6" s="655"/>
      <c r="AE6" s="655"/>
      <c r="AF6" s="655"/>
      <c r="AG6" s="655"/>
      <c r="AH6" s="655"/>
      <c r="AI6" s="655"/>
      <c r="AJ6" s="655"/>
      <c r="AK6" s="655"/>
      <c r="AL6" s="655"/>
      <c r="AM6" s="655"/>
      <c r="AN6" s="655"/>
      <c r="AO6" s="655"/>
      <c r="AP6" s="655"/>
      <c r="AQ6" s="655"/>
      <c r="AR6" s="655"/>
      <c r="AS6" s="655"/>
      <c r="AT6" s="655"/>
      <c r="AU6" s="655"/>
      <c r="AV6" s="655"/>
      <c r="AW6" s="655"/>
      <c r="AX6" s="655"/>
      <c r="AY6" s="655"/>
      <c r="AZ6" s="655"/>
      <c r="BA6" s="655"/>
      <c r="BB6" s="655"/>
      <c r="BC6" s="655"/>
      <c r="BD6" s="655"/>
      <c r="BE6" s="655"/>
      <c r="BF6" s="655"/>
      <c r="BG6" s="655"/>
      <c r="BH6" s="655"/>
      <c r="BI6" s="655"/>
      <c r="BJ6" s="655"/>
      <c r="BK6" s="655"/>
      <c r="BL6" s="655"/>
      <c r="BM6" s="655"/>
      <c r="BN6" s="655"/>
      <c r="BO6" s="655"/>
      <c r="BP6" s="655"/>
      <c r="BQ6" s="655"/>
      <c r="BR6" s="655"/>
      <c r="BS6" s="655"/>
      <c r="BT6" s="655"/>
      <c r="BU6" s="655"/>
      <c r="BV6" s="655"/>
      <c r="BW6" s="655"/>
      <c r="BX6" s="655"/>
      <c r="BY6" s="655"/>
      <c r="BZ6" s="655"/>
      <c r="CA6" s="655"/>
      <c r="CB6" s="655"/>
      <c r="CC6" s="655"/>
      <c r="CD6" s="655"/>
      <c r="CE6" s="655"/>
      <c r="CF6" s="655"/>
      <c r="CG6" s="655"/>
      <c r="CH6" s="655"/>
      <c r="CI6" s="655"/>
      <c r="CJ6" s="655"/>
      <c r="CK6" s="655"/>
      <c r="CL6" s="655"/>
      <c r="CM6" s="655"/>
      <c r="CN6" s="655"/>
      <c r="CO6" s="655"/>
      <c r="CP6" s="655"/>
      <c r="CQ6" s="655"/>
      <c r="CR6" s="655"/>
      <c r="CS6" s="655"/>
      <c r="CT6" s="655"/>
      <c r="CU6" s="655"/>
      <c r="CV6" s="655"/>
      <c r="CW6" s="655"/>
      <c r="CX6" s="655"/>
      <c r="CY6" s="655"/>
      <c r="CZ6" s="655"/>
      <c r="DA6" s="655"/>
      <c r="DB6" s="655"/>
      <c r="DC6" s="655"/>
      <c r="DD6" s="655"/>
      <c r="DE6" s="655"/>
      <c r="DF6" s="655"/>
      <c r="DG6" s="655"/>
      <c r="DH6" s="655"/>
      <c r="DI6" s="655"/>
      <c r="DJ6" s="655"/>
      <c r="DK6" s="655"/>
      <c r="DL6" s="655"/>
      <c r="DM6" s="655"/>
      <c r="DN6" s="655"/>
      <c r="DO6" s="655"/>
      <c r="DP6" s="655"/>
      <c r="DQ6" s="655"/>
      <c r="DR6" s="655"/>
      <c r="DS6" s="655"/>
      <c r="DT6" s="655"/>
      <c r="DU6" s="655"/>
      <c r="DV6" s="655"/>
      <c r="DW6" s="655"/>
      <c r="DX6" s="655"/>
      <c r="DY6" s="655"/>
      <c r="DZ6" s="655"/>
      <c r="EA6" s="655"/>
      <c r="EB6" s="655"/>
      <c r="EC6" s="655"/>
      <c r="ED6" s="655"/>
      <c r="EE6" s="655"/>
      <c r="EF6" s="655"/>
      <c r="EG6" s="655"/>
      <c r="EH6" s="655"/>
      <c r="EI6" s="655"/>
      <c r="EJ6" s="655"/>
      <c r="EK6" s="655"/>
      <c r="EL6" s="655"/>
      <c r="EM6" s="655"/>
      <c r="EN6" s="655"/>
      <c r="EO6" s="655"/>
      <c r="EP6" s="655"/>
      <c r="EQ6" s="655"/>
      <c r="ER6" s="655"/>
      <c r="ES6" s="655"/>
      <c r="ET6" s="655"/>
      <c r="EU6" s="655"/>
      <c r="EV6" s="655"/>
      <c r="EW6" s="655"/>
      <c r="EX6" s="655"/>
      <c r="EY6" s="655"/>
      <c r="EZ6" s="655"/>
      <c r="FA6" s="655"/>
      <c r="FB6" s="655"/>
      <c r="FC6" s="655"/>
    </row>
    <row r="7" spans="1:159" ht="28.5" customHeight="1" thickBot="1" x14ac:dyDescent="0.3">
      <c r="A7" s="676" t="s">
        <v>56</v>
      </c>
      <c r="B7" s="677"/>
      <c r="C7" s="677"/>
      <c r="D7" s="677"/>
      <c r="E7" s="677"/>
      <c r="F7" s="677"/>
      <c r="G7" s="654" t="s">
        <v>385</v>
      </c>
      <c r="H7" s="655"/>
      <c r="I7" s="655"/>
      <c r="J7" s="655"/>
      <c r="K7" s="655"/>
      <c r="L7" s="655"/>
      <c r="M7" s="655"/>
      <c r="N7" s="655"/>
      <c r="O7" s="655"/>
      <c r="P7" s="655"/>
      <c r="Q7" s="655"/>
      <c r="R7" s="655"/>
      <c r="S7" s="655"/>
      <c r="T7" s="655"/>
      <c r="U7" s="655"/>
      <c r="V7" s="655"/>
      <c r="W7" s="655"/>
      <c r="X7" s="655"/>
      <c r="Y7" s="655"/>
      <c r="Z7" s="655"/>
      <c r="AA7" s="655"/>
      <c r="AB7" s="655"/>
      <c r="AC7" s="655"/>
      <c r="AD7" s="655"/>
      <c r="AE7" s="655"/>
      <c r="AF7" s="655"/>
      <c r="AG7" s="655"/>
      <c r="AH7" s="655"/>
      <c r="AI7" s="655"/>
      <c r="AJ7" s="655"/>
      <c r="AK7" s="655"/>
      <c r="AL7" s="655"/>
      <c r="AM7" s="655"/>
      <c r="AN7" s="655"/>
      <c r="AO7" s="655"/>
      <c r="AP7" s="655"/>
      <c r="AQ7" s="655"/>
      <c r="AR7" s="655"/>
      <c r="AS7" s="655"/>
      <c r="AT7" s="655"/>
      <c r="AU7" s="655"/>
      <c r="AV7" s="655"/>
      <c r="AW7" s="655"/>
      <c r="AX7" s="655"/>
      <c r="AY7" s="655"/>
      <c r="AZ7" s="655"/>
      <c r="BA7" s="655"/>
      <c r="BB7" s="655"/>
      <c r="BC7" s="655"/>
      <c r="BD7" s="655"/>
      <c r="BE7" s="655"/>
      <c r="BF7" s="655"/>
      <c r="BG7" s="655"/>
      <c r="BH7" s="655"/>
      <c r="BI7" s="655"/>
      <c r="BJ7" s="655"/>
      <c r="BK7" s="655"/>
      <c r="BL7" s="655"/>
      <c r="BM7" s="655"/>
      <c r="BN7" s="655"/>
      <c r="BO7" s="655"/>
      <c r="BP7" s="655"/>
      <c r="BQ7" s="655"/>
      <c r="BR7" s="655"/>
      <c r="BS7" s="655"/>
      <c r="BT7" s="655"/>
      <c r="BU7" s="655"/>
      <c r="BV7" s="655"/>
      <c r="BW7" s="655"/>
      <c r="BX7" s="655"/>
      <c r="BY7" s="655"/>
      <c r="BZ7" s="655"/>
      <c r="CA7" s="655"/>
      <c r="CB7" s="655"/>
      <c r="CC7" s="655"/>
      <c r="CD7" s="655"/>
      <c r="CE7" s="655"/>
      <c r="CF7" s="655"/>
      <c r="CG7" s="655"/>
      <c r="CH7" s="655"/>
      <c r="CI7" s="655"/>
      <c r="CJ7" s="655"/>
      <c r="CK7" s="655"/>
      <c r="CL7" s="655"/>
      <c r="CM7" s="655"/>
      <c r="CN7" s="655"/>
      <c r="CO7" s="655"/>
      <c r="CP7" s="655"/>
      <c r="CQ7" s="655"/>
      <c r="CR7" s="655"/>
      <c r="CS7" s="655"/>
      <c r="CT7" s="655"/>
      <c r="CU7" s="655"/>
      <c r="CV7" s="655"/>
      <c r="CW7" s="655"/>
      <c r="CX7" s="655"/>
      <c r="CY7" s="655"/>
      <c r="CZ7" s="655"/>
      <c r="DA7" s="655"/>
      <c r="DB7" s="655"/>
      <c r="DC7" s="655"/>
      <c r="DD7" s="655"/>
      <c r="DE7" s="655"/>
      <c r="DF7" s="655"/>
      <c r="DG7" s="655"/>
      <c r="DH7" s="655"/>
      <c r="DI7" s="655"/>
      <c r="DJ7" s="655"/>
      <c r="DK7" s="655"/>
      <c r="DL7" s="655"/>
      <c r="DM7" s="655"/>
      <c r="DN7" s="655"/>
      <c r="DO7" s="655"/>
      <c r="DP7" s="655"/>
      <c r="DQ7" s="655"/>
      <c r="DR7" s="655"/>
      <c r="DS7" s="655"/>
      <c r="DT7" s="655"/>
      <c r="DU7" s="655"/>
      <c r="DV7" s="655"/>
      <c r="DW7" s="655"/>
      <c r="DX7" s="655"/>
      <c r="DY7" s="655"/>
      <c r="DZ7" s="655"/>
      <c r="EA7" s="655"/>
      <c r="EB7" s="655"/>
      <c r="EC7" s="655"/>
      <c r="ED7" s="655"/>
      <c r="EE7" s="655"/>
      <c r="EF7" s="655"/>
      <c r="EG7" s="655"/>
      <c r="EH7" s="655"/>
      <c r="EI7" s="655"/>
      <c r="EJ7" s="655"/>
      <c r="EK7" s="655"/>
      <c r="EL7" s="655"/>
      <c r="EM7" s="655"/>
      <c r="EN7" s="655"/>
      <c r="EO7" s="655"/>
      <c r="EP7" s="655"/>
      <c r="EQ7" s="655"/>
      <c r="ER7" s="655"/>
      <c r="ES7" s="655"/>
      <c r="ET7" s="655"/>
      <c r="EU7" s="655"/>
      <c r="EV7" s="655"/>
      <c r="EW7" s="655"/>
      <c r="EX7" s="655"/>
      <c r="EY7" s="655"/>
      <c r="EZ7" s="655"/>
      <c r="FA7" s="655"/>
      <c r="FB7" s="655"/>
      <c r="FC7" s="655"/>
    </row>
    <row r="8" spans="1:159" ht="36" customHeight="1" thickBot="1" x14ac:dyDescent="0.3">
      <c r="A8" s="676" t="s">
        <v>1</v>
      </c>
      <c r="B8" s="677"/>
      <c r="C8" s="677"/>
      <c r="D8" s="677"/>
      <c r="E8" s="677"/>
      <c r="F8" s="677"/>
      <c r="G8" s="656" t="s">
        <v>386</v>
      </c>
      <c r="H8" s="657"/>
      <c r="I8" s="657"/>
      <c r="J8" s="657"/>
      <c r="K8" s="657"/>
      <c r="L8" s="657"/>
      <c r="M8" s="657"/>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7"/>
      <c r="AM8" s="657"/>
      <c r="AN8" s="657"/>
      <c r="AO8" s="657"/>
      <c r="AP8" s="657"/>
      <c r="AQ8" s="657"/>
      <c r="AR8" s="657"/>
      <c r="AS8" s="657"/>
      <c r="AT8" s="657"/>
      <c r="AU8" s="657"/>
      <c r="AV8" s="657"/>
      <c r="AW8" s="657"/>
      <c r="AX8" s="657"/>
      <c r="AY8" s="657"/>
      <c r="AZ8" s="657"/>
      <c r="BA8" s="657"/>
      <c r="BB8" s="657"/>
      <c r="BC8" s="657"/>
      <c r="BD8" s="657"/>
      <c r="BE8" s="657"/>
      <c r="BF8" s="657"/>
      <c r="BG8" s="657"/>
      <c r="BH8" s="657"/>
      <c r="BI8" s="657"/>
      <c r="BJ8" s="657"/>
      <c r="BK8" s="657"/>
      <c r="BL8" s="657"/>
      <c r="BM8" s="657"/>
      <c r="BN8" s="657"/>
      <c r="BO8" s="657"/>
      <c r="BP8" s="657"/>
      <c r="BQ8" s="657"/>
      <c r="BR8" s="657"/>
      <c r="BS8" s="657"/>
      <c r="BT8" s="657"/>
      <c r="BU8" s="657"/>
      <c r="BV8" s="657"/>
      <c r="BW8" s="657"/>
      <c r="BX8" s="657"/>
      <c r="BY8" s="657"/>
      <c r="BZ8" s="657"/>
      <c r="CA8" s="657"/>
      <c r="CB8" s="657"/>
      <c r="CC8" s="657"/>
      <c r="CD8" s="657"/>
      <c r="CE8" s="657"/>
      <c r="CF8" s="657"/>
      <c r="CG8" s="657"/>
      <c r="CH8" s="657"/>
      <c r="CI8" s="657"/>
      <c r="CJ8" s="657"/>
      <c r="CK8" s="657"/>
      <c r="CL8" s="657"/>
      <c r="CM8" s="657"/>
      <c r="CN8" s="657"/>
      <c r="CO8" s="657"/>
      <c r="CP8" s="657"/>
      <c r="CQ8" s="657"/>
      <c r="CR8" s="657"/>
      <c r="CS8" s="657"/>
      <c r="CT8" s="657"/>
      <c r="CU8" s="657"/>
      <c r="CV8" s="657"/>
      <c r="CW8" s="657"/>
      <c r="CX8" s="657"/>
      <c r="CY8" s="657"/>
      <c r="CZ8" s="657"/>
      <c r="DA8" s="657"/>
      <c r="DB8" s="657"/>
      <c r="DC8" s="657"/>
      <c r="DD8" s="657"/>
      <c r="DE8" s="657"/>
      <c r="DF8" s="657"/>
      <c r="DG8" s="657"/>
      <c r="DH8" s="657"/>
      <c r="DI8" s="657"/>
      <c r="DJ8" s="657"/>
      <c r="DK8" s="657"/>
      <c r="DL8" s="657"/>
      <c r="DM8" s="657"/>
      <c r="DN8" s="657"/>
      <c r="DO8" s="657"/>
      <c r="DP8" s="657"/>
      <c r="DQ8" s="657"/>
      <c r="DR8" s="657"/>
      <c r="DS8" s="657"/>
      <c r="DT8" s="657"/>
      <c r="DU8" s="657"/>
      <c r="DV8" s="657"/>
      <c r="DW8" s="657"/>
      <c r="DX8" s="657"/>
      <c r="DY8" s="657"/>
      <c r="DZ8" s="657"/>
      <c r="EA8" s="657"/>
      <c r="EB8" s="657"/>
      <c r="EC8" s="657"/>
      <c r="ED8" s="657"/>
      <c r="EE8" s="657"/>
      <c r="EF8" s="657"/>
      <c r="EG8" s="657"/>
      <c r="EH8" s="657"/>
      <c r="EI8" s="657"/>
      <c r="EJ8" s="657"/>
      <c r="EK8" s="657"/>
      <c r="EL8" s="657"/>
      <c r="EM8" s="657"/>
      <c r="EN8" s="657"/>
      <c r="EO8" s="657"/>
      <c r="EP8" s="657"/>
      <c r="EQ8" s="657"/>
      <c r="ER8" s="657"/>
      <c r="ES8" s="657"/>
      <c r="ET8" s="657"/>
      <c r="EU8" s="657"/>
      <c r="EV8" s="657"/>
      <c r="EW8" s="657"/>
      <c r="EX8" s="657"/>
      <c r="EY8" s="657"/>
      <c r="EZ8" s="657"/>
      <c r="FA8" s="657"/>
      <c r="FB8" s="657"/>
      <c r="FC8" s="657"/>
    </row>
    <row r="9" spans="1:159" ht="18.75" thickBot="1" x14ac:dyDescent="0.3">
      <c r="A9" s="50"/>
      <c r="B9" s="49"/>
      <c r="C9" s="49"/>
      <c r="D9" s="49"/>
      <c r="E9" s="49"/>
      <c r="F9" s="49"/>
      <c r="G9" s="46"/>
      <c r="H9" s="46"/>
      <c r="I9" s="46"/>
      <c r="J9" s="46"/>
      <c r="K9" s="178"/>
      <c r="L9" s="178"/>
      <c r="M9" s="178"/>
      <c r="N9" s="178"/>
      <c r="O9" s="46"/>
      <c r="P9" s="46"/>
      <c r="Q9" s="46"/>
      <c r="R9" s="46"/>
      <c r="S9" s="46"/>
      <c r="T9" s="46"/>
      <c r="U9" s="90"/>
      <c r="V9" s="46"/>
      <c r="W9" s="46"/>
      <c r="X9" s="46"/>
      <c r="Y9" s="90"/>
      <c r="Z9" s="46"/>
      <c r="AA9" s="46"/>
      <c r="AB9" s="46"/>
      <c r="AC9" s="46"/>
      <c r="AD9" s="178"/>
      <c r="AE9" s="178"/>
      <c r="AF9" s="178"/>
      <c r="AG9" s="178"/>
      <c r="AH9" s="178"/>
      <c r="AI9" s="178"/>
      <c r="AJ9" s="178"/>
      <c r="AK9" s="178"/>
      <c r="AL9" s="178"/>
      <c r="AM9" s="178"/>
      <c r="AN9" s="178"/>
      <c r="AO9" s="178"/>
      <c r="AP9" s="178"/>
      <c r="AQ9" s="178"/>
      <c r="AR9" s="178"/>
      <c r="AS9" s="178"/>
      <c r="AT9" s="178"/>
      <c r="AU9" s="178"/>
      <c r="AV9" s="156"/>
      <c r="AW9" s="156"/>
      <c r="AX9" s="156"/>
      <c r="AY9" s="156"/>
      <c r="AZ9" s="156"/>
      <c r="BA9" s="156"/>
      <c r="BB9" s="156"/>
      <c r="BC9" s="156"/>
      <c r="BD9" s="156"/>
      <c r="BE9" s="156"/>
      <c r="BF9" s="156"/>
      <c r="BG9" s="156"/>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row>
    <row r="10" spans="1:159" s="2" customFormat="1" ht="36" customHeight="1" thickBot="1" x14ac:dyDescent="0.25">
      <c r="A10" s="661" t="s">
        <v>70</v>
      </c>
      <c r="B10" s="662"/>
      <c r="C10" s="662"/>
      <c r="D10" s="662"/>
      <c r="E10" s="662"/>
      <c r="F10" s="662"/>
      <c r="G10" s="662"/>
      <c r="H10" s="662"/>
      <c r="I10" s="663"/>
      <c r="J10" s="662" t="s">
        <v>246</v>
      </c>
      <c r="K10" s="662"/>
      <c r="L10" s="662"/>
      <c r="M10" s="662"/>
      <c r="N10" s="662"/>
      <c r="O10" s="662"/>
      <c r="P10" s="662"/>
      <c r="Q10" s="662"/>
      <c r="R10" s="662"/>
      <c r="S10" s="662"/>
      <c r="T10" s="662"/>
      <c r="U10" s="662"/>
      <c r="V10" s="662"/>
      <c r="W10" s="662"/>
      <c r="X10" s="662"/>
      <c r="Y10" s="662"/>
      <c r="Z10" s="662"/>
      <c r="AA10" s="662"/>
      <c r="AB10" s="662"/>
      <c r="AC10" s="662"/>
      <c r="AD10" s="662"/>
      <c r="AE10" s="662"/>
      <c r="AF10" s="662"/>
      <c r="AG10" s="662"/>
      <c r="AH10" s="662"/>
      <c r="AI10" s="662"/>
      <c r="AJ10" s="662"/>
      <c r="AK10" s="662"/>
      <c r="AL10" s="662"/>
      <c r="AM10" s="662"/>
      <c r="AN10" s="662"/>
      <c r="AO10" s="662"/>
      <c r="AP10" s="662"/>
      <c r="AQ10" s="662"/>
      <c r="AR10" s="662"/>
      <c r="AS10" s="662"/>
      <c r="AT10" s="662"/>
      <c r="AU10" s="662"/>
      <c r="AV10" s="662"/>
      <c r="AW10" s="662"/>
      <c r="AX10" s="662"/>
      <c r="AY10" s="662"/>
      <c r="AZ10" s="662"/>
      <c r="BA10" s="662"/>
      <c r="BB10" s="662"/>
      <c r="BC10" s="662"/>
      <c r="BD10" s="662"/>
      <c r="BE10" s="662"/>
      <c r="BF10" s="662"/>
      <c r="BG10" s="662"/>
      <c r="BH10" s="662"/>
      <c r="BI10" s="662"/>
      <c r="BJ10" s="662"/>
      <c r="BK10" s="662"/>
      <c r="BL10" s="662"/>
      <c r="BM10" s="662"/>
      <c r="BN10" s="662"/>
      <c r="BO10" s="662"/>
      <c r="BP10" s="662"/>
      <c r="BQ10" s="662"/>
      <c r="BR10" s="662"/>
      <c r="BS10" s="662"/>
      <c r="BT10" s="662"/>
      <c r="BU10" s="662"/>
      <c r="BV10" s="662"/>
      <c r="BW10" s="662"/>
      <c r="BX10" s="662"/>
      <c r="BY10" s="662"/>
      <c r="BZ10" s="662"/>
      <c r="CA10" s="662"/>
      <c r="CB10" s="662"/>
      <c r="CC10" s="662"/>
      <c r="CD10" s="662"/>
      <c r="CE10" s="662"/>
      <c r="CF10" s="662"/>
      <c r="CG10" s="662"/>
      <c r="CH10" s="662"/>
      <c r="CI10" s="662"/>
      <c r="CJ10" s="662"/>
      <c r="CK10" s="662"/>
      <c r="CL10" s="662"/>
      <c r="CM10" s="662"/>
      <c r="CN10" s="662"/>
      <c r="CO10" s="662"/>
      <c r="CP10" s="662"/>
      <c r="CQ10" s="662"/>
      <c r="CR10" s="662"/>
      <c r="CS10" s="662"/>
      <c r="CT10" s="662"/>
      <c r="CU10" s="662"/>
      <c r="CV10" s="662"/>
      <c r="CW10" s="662"/>
      <c r="CX10" s="662"/>
      <c r="CY10" s="662"/>
      <c r="CZ10" s="662"/>
      <c r="DA10" s="662"/>
      <c r="DB10" s="662"/>
      <c r="DC10" s="662"/>
      <c r="DD10" s="662"/>
      <c r="DE10" s="662"/>
      <c r="DF10" s="662"/>
      <c r="DG10" s="662"/>
      <c r="DH10" s="662"/>
      <c r="DI10" s="662"/>
      <c r="DJ10" s="662"/>
      <c r="DK10" s="662"/>
      <c r="DL10" s="662"/>
      <c r="DM10" s="662"/>
      <c r="DN10" s="662"/>
      <c r="DO10" s="662"/>
      <c r="DP10" s="662"/>
      <c r="DQ10" s="662"/>
      <c r="DR10" s="662"/>
      <c r="DS10" s="662"/>
      <c r="DT10" s="662"/>
      <c r="DU10" s="662"/>
      <c r="DV10" s="662"/>
      <c r="DW10" s="662"/>
      <c r="DX10" s="662"/>
      <c r="DY10" s="662"/>
      <c r="DZ10" s="662"/>
      <c r="EA10" s="662"/>
      <c r="EB10" s="662"/>
      <c r="EC10" s="662"/>
      <c r="ED10" s="662"/>
      <c r="EE10" s="662"/>
      <c r="EF10" s="662"/>
      <c r="EG10" s="662"/>
      <c r="EH10" s="662"/>
      <c r="EI10" s="662"/>
      <c r="EJ10" s="662"/>
      <c r="EK10" s="662"/>
      <c r="EL10" s="662"/>
      <c r="EM10" s="662"/>
      <c r="EN10" s="662"/>
      <c r="EO10" s="662"/>
      <c r="EP10" s="662"/>
      <c r="EQ10" s="662"/>
      <c r="ER10" s="662"/>
      <c r="ES10" s="663"/>
      <c r="ET10" s="696" t="s">
        <v>238</v>
      </c>
      <c r="EU10" s="696" t="s">
        <v>239</v>
      </c>
      <c r="EV10" s="699" t="s">
        <v>240</v>
      </c>
      <c r="EW10" s="658" t="s">
        <v>296</v>
      </c>
      <c r="EX10" s="699" t="s">
        <v>290</v>
      </c>
      <c r="EY10" s="670" t="s">
        <v>291</v>
      </c>
      <c r="EZ10" s="664" t="s">
        <v>292</v>
      </c>
      <c r="FA10" s="664" t="s">
        <v>293</v>
      </c>
      <c r="FB10" s="664" t="s">
        <v>295</v>
      </c>
      <c r="FC10" s="667" t="s">
        <v>294</v>
      </c>
    </row>
    <row r="11" spans="1:159" s="2" customFormat="1" ht="24.75" customHeight="1" thickBot="1" x14ac:dyDescent="0.25">
      <c r="A11" s="661" t="s">
        <v>80</v>
      </c>
      <c r="B11" s="662"/>
      <c r="C11" s="662"/>
      <c r="D11" s="662"/>
      <c r="E11" s="662"/>
      <c r="F11" s="662"/>
      <c r="G11" s="662"/>
      <c r="H11" s="662"/>
      <c r="I11" s="663"/>
      <c r="J11" s="673" t="s">
        <v>49</v>
      </c>
      <c r="K11" s="674"/>
      <c r="L11" s="674"/>
      <c r="M11" s="674"/>
      <c r="N11" s="674"/>
      <c r="O11" s="674"/>
      <c r="P11" s="674"/>
      <c r="Q11" s="674"/>
      <c r="R11" s="674"/>
      <c r="S11" s="674"/>
      <c r="T11" s="674"/>
      <c r="U11" s="674"/>
      <c r="V11" s="674"/>
      <c r="W11" s="674"/>
      <c r="X11" s="674"/>
      <c r="Y11" s="674"/>
      <c r="Z11" s="674"/>
      <c r="AA11" s="674"/>
      <c r="AB11" s="674"/>
      <c r="AC11" s="675"/>
      <c r="AD11" s="673" t="s">
        <v>50</v>
      </c>
      <c r="AE11" s="674"/>
      <c r="AF11" s="674"/>
      <c r="AG11" s="674"/>
      <c r="AH11" s="674"/>
      <c r="AI11" s="674"/>
      <c r="AJ11" s="674"/>
      <c r="AK11" s="674"/>
      <c r="AL11" s="674"/>
      <c r="AM11" s="674"/>
      <c r="AN11" s="674"/>
      <c r="AO11" s="674"/>
      <c r="AP11" s="674"/>
      <c r="AQ11" s="674"/>
      <c r="AR11" s="674"/>
      <c r="AS11" s="674"/>
      <c r="AT11" s="674"/>
      <c r="AU11" s="674"/>
      <c r="AV11" s="674"/>
      <c r="AW11" s="674"/>
      <c r="AX11" s="674"/>
      <c r="AY11" s="674"/>
      <c r="AZ11" s="674"/>
      <c r="BA11" s="674"/>
      <c r="BB11" s="674"/>
      <c r="BC11" s="674"/>
      <c r="BD11" s="674"/>
      <c r="BE11" s="674"/>
      <c r="BF11" s="674"/>
      <c r="BG11" s="675"/>
      <c r="BH11" s="673" t="s">
        <v>62</v>
      </c>
      <c r="BI11" s="674"/>
      <c r="BJ11" s="674"/>
      <c r="BK11" s="674"/>
      <c r="BL11" s="674"/>
      <c r="BM11" s="674"/>
      <c r="BN11" s="674"/>
      <c r="BO11" s="674"/>
      <c r="BP11" s="674"/>
      <c r="BQ11" s="674"/>
      <c r="BR11" s="674"/>
      <c r="BS11" s="674"/>
      <c r="BT11" s="674"/>
      <c r="BU11" s="674"/>
      <c r="BV11" s="674"/>
      <c r="BW11" s="674"/>
      <c r="BX11" s="674"/>
      <c r="BY11" s="674"/>
      <c r="BZ11" s="674"/>
      <c r="CA11" s="674"/>
      <c r="CB11" s="674"/>
      <c r="CC11" s="674"/>
      <c r="CD11" s="674"/>
      <c r="CE11" s="674"/>
      <c r="CF11" s="674"/>
      <c r="CG11" s="674"/>
      <c r="CH11" s="674"/>
      <c r="CI11" s="674"/>
      <c r="CJ11" s="674"/>
      <c r="CK11" s="675"/>
      <c r="CL11" s="674" t="s">
        <v>63</v>
      </c>
      <c r="CM11" s="674"/>
      <c r="CN11" s="674"/>
      <c r="CO11" s="674"/>
      <c r="CP11" s="674"/>
      <c r="CQ11" s="674"/>
      <c r="CR11" s="674"/>
      <c r="CS11" s="674"/>
      <c r="CT11" s="674"/>
      <c r="CU11" s="674"/>
      <c r="CV11" s="674"/>
      <c r="CW11" s="674"/>
      <c r="CX11" s="674"/>
      <c r="CY11" s="674"/>
      <c r="CZ11" s="674"/>
      <c r="DA11" s="674"/>
      <c r="DB11" s="674"/>
      <c r="DC11" s="674"/>
      <c r="DD11" s="674"/>
      <c r="DE11" s="674"/>
      <c r="DF11" s="674"/>
      <c r="DG11" s="674"/>
      <c r="DH11" s="674"/>
      <c r="DI11" s="674"/>
      <c r="DJ11" s="674"/>
      <c r="DK11" s="674"/>
      <c r="DL11" s="674"/>
      <c r="DM11" s="674"/>
      <c r="DN11" s="674"/>
      <c r="DO11" s="674"/>
      <c r="DP11" s="673" t="s">
        <v>64</v>
      </c>
      <c r="DQ11" s="674"/>
      <c r="DR11" s="674"/>
      <c r="DS11" s="674"/>
      <c r="DT11" s="674"/>
      <c r="DU11" s="674"/>
      <c r="DV11" s="674"/>
      <c r="DW11" s="674"/>
      <c r="DX11" s="674"/>
      <c r="DY11" s="674"/>
      <c r="DZ11" s="674"/>
      <c r="EA11" s="674"/>
      <c r="EB11" s="674"/>
      <c r="EC11" s="674"/>
      <c r="ED11" s="674"/>
      <c r="EE11" s="674"/>
      <c r="EF11" s="674"/>
      <c r="EG11" s="674"/>
      <c r="EH11" s="674"/>
      <c r="EI11" s="674"/>
      <c r="EJ11" s="674"/>
      <c r="EK11" s="674"/>
      <c r="EL11" s="674"/>
      <c r="EM11" s="674"/>
      <c r="EN11" s="674"/>
      <c r="EO11" s="674"/>
      <c r="EP11" s="674"/>
      <c r="EQ11" s="674"/>
      <c r="ER11" s="674"/>
      <c r="ES11" s="674"/>
      <c r="ET11" s="697"/>
      <c r="EU11" s="697"/>
      <c r="EV11" s="700"/>
      <c r="EW11" s="659"/>
      <c r="EX11" s="700"/>
      <c r="EY11" s="671"/>
      <c r="EZ11" s="665"/>
      <c r="FA11" s="665"/>
      <c r="FB11" s="665"/>
      <c r="FC11" s="668"/>
    </row>
    <row r="12" spans="1:159" s="2" customFormat="1" ht="112.5" customHeight="1" thickBot="1" x14ac:dyDescent="0.25">
      <c r="A12" s="133" t="s">
        <v>71</v>
      </c>
      <c r="B12" s="133" t="s">
        <v>72</v>
      </c>
      <c r="C12" s="134" t="s">
        <v>73</v>
      </c>
      <c r="D12" s="134" t="s">
        <v>74</v>
      </c>
      <c r="E12" s="134" t="s">
        <v>75</v>
      </c>
      <c r="F12" s="134" t="s">
        <v>76</v>
      </c>
      <c r="G12" s="134" t="s">
        <v>77</v>
      </c>
      <c r="H12" s="134" t="s">
        <v>78</v>
      </c>
      <c r="I12" s="137" t="s">
        <v>79</v>
      </c>
      <c r="J12" s="259" t="s">
        <v>255</v>
      </c>
      <c r="K12" s="258" t="s">
        <v>226</v>
      </c>
      <c r="L12" s="272" t="s">
        <v>236</v>
      </c>
      <c r="M12" s="258" t="s">
        <v>227</v>
      </c>
      <c r="N12" s="272" t="s">
        <v>58</v>
      </c>
      <c r="O12" s="258" t="s">
        <v>228</v>
      </c>
      <c r="P12" s="272" t="s">
        <v>59</v>
      </c>
      <c r="Q12" s="258" t="s">
        <v>229</v>
      </c>
      <c r="R12" s="272" t="s">
        <v>60</v>
      </c>
      <c r="S12" s="258" t="s">
        <v>230</v>
      </c>
      <c r="T12" s="272" t="s">
        <v>61</v>
      </c>
      <c r="U12" s="258" t="s">
        <v>231</v>
      </c>
      <c r="V12" s="272" t="s">
        <v>51</v>
      </c>
      <c r="W12" s="258" t="s">
        <v>232</v>
      </c>
      <c r="X12" s="257" t="s">
        <v>237</v>
      </c>
      <c r="Y12" s="154" t="s">
        <v>235</v>
      </c>
      <c r="Z12" s="188" t="s">
        <v>297</v>
      </c>
      <c r="AA12" s="181" t="s">
        <v>298</v>
      </c>
      <c r="AB12" s="182" t="s">
        <v>299</v>
      </c>
      <c r="AC12" s="181" t="s">
        <v>300</v>
      </c>
      <c r="AD12" s="136" t="s">
        <v>255</v>
      </c>
      <c r="AE12" s="125" t="s">
        <v>221</v>
      </c>
      <c r="AF12" s="126" t="s">
        <v>52</v>
      </c>
      <c r="AG12" s="125" t="s">
        <v>222</v>
      </c>
      <c r="AH12" s="126" t="s">
        <v>53</v>
      </c>
      <c r="AI12" s="125" t="s">
        <v>223</v>
      </c>
      <c r="AJ12" s="126" t="s">
        <v>54</v>
      </c>
      <c r="AK12" s="125" t="s">
        <v>224</v>
      </c>
      <c r="AL12" s="126" t="s">
        <v>55</v>
      </c>
      <c r="AM12" s="125" t="s">
        <v>225</v>
      </c>
      <c r="AN12" s="126" t="s">
        <v>57</v>
      </c>
      <c r="AO12" s="125" t="s">
        <v>226</v>
      </c>
      <c r="AP12" s="126" t="s">
        <v>236</v>
      </c>
      <c r="AQ12" s="125" t="s">
        <v>227</v>
      </c>
      <c r="AR12" s="126" t="s">
        <v>58</v>
      </c>
      <c r="AS12" s="125" t="s">
        <v>228</v>
      </c>
      <c r="AT12" s="126" t="s">
        <v>59</v>
      </c>
      <c r="AU12" s="125" t="s">
        <v>229</v>
      </c>
      <c r="AV12" s="126" t="s">
        <v>60</v>
      </c>
      <c r="AW12" s="125" t="s">
        <v>230</v>
      </c>
      <c r="AX12" s="126" t="s">
        <v>61</v>
      </c>
      <c r="AY12" s="125" t="s">
        <v>231</v>
      </c>
      <c r="AZ12" s="126" t="s">
        <v>51</v>
      </c>
      <c r="BA12" s="125" t="s">
        <v>232</v>
      </c>
      <c r="BB12" s="153" t="s">
        <v>237</v>
      </c>
      <c r="BC12" s="154" t="s">
        <v>235</v>
      </c>
      <c r="BD12" s="180" t="s">
        <v>288</v>
      </c>
      <c r="BE12" s="181" t="s">
        <v>287</v>
      </c>
      <c r="BF12" s="182" t="s">
        <v>286</v>
      </c>
      <c r="BG12" s="181" t="s">
        <v>285</v>
      </c>
      <c r="BH12" s="136" t="s">
        <v>255</v>
      </c>
      <c r="BI12" s="125" t="s">
        <v>221</v>
      </c>
      <c r="BJ12" s="126" t="s">
        <v>52</v>
      </c>
      <c r="BK12" s="125" t="s">
        <v>222</v>
      </c>
      <c r="BL12" s="126" t="s">
        <v>53</v>
      </c>
      <c r="BM12" s="125" t="s">
        <v>223</v>
      </c>
      <c r="BN12" s="126" t="s">
        <v>54</v>
      </c>
      <c r="BO12" s="125" t="s">
        <v>224</v>
      </c>
      <c r="BP12" s="126" t="s">
        <v>55</v>
      </c>
      <c r="BQ12" s="125" t="s">
        <v>225</v>
      </c>
      <c r="BR12" s="126" t="s">
        <v>57</v>
      </c>
      <c r="BS12" s="125" t="s">
        <v>226</v>
      </c>
      <c r="BT12" s="126" t="s">
        <v>236</v>
      </c>
      <c r="BU12" s="125" t="s">
        <v>227</v>
      </c>
      <c r="BV12" s="126" t="s">
        <v>58</v>
      </c>
      <c r="BW12" s="125" t="s">
        <v>228</v>
      </c>
      <c r="BX12" s="126" t="s">
        <v>59</v>
      </c>
      <c r="BY12" s="125" t="s">
        <v>229</v>
      </c>
      <c r="BZ12" s="126" t="s">
        <v>60</v>
      </c>
      <c r="CA12" s="125" t="s">
        <v>230</v>
      </c>
      <c r="CB12" s="126" t="s">
        <v>61</v>
      </c>
      <c r="CC12" s="125" t="s">
        <v>231</v>
      </c>
      <c r="CD12" s="126" t="s">
        <v>51</v>
      </c>
      <c r="CE12" s="125" t="s">
        <v>232</v>
      </c>
      <c r="CF12" s="153" t="s">
        <v>237</v>
      </c>
      <c r="CG12" s="154" t="s">
        <v>235</v>
      </c>
      <c r="CH12" s="182" t="s">
        <v>241</v>
      </c>
      <c r="CI12" s="181" t="s">
        <v>242</v>
      </c>
      <c r="CJ12" s="182" t="s">
        <v>243</v>
      </c>
      <c r="CK12" s="181" t="s">
        <v>244</v>
      </c>
      <c r="CL12" s="185" t="s">
        <v>255</v>
      </c>
      <c r="CM12" s="125" t="s">
        <v>221</v>
      </c>
      <c r="CN12" s="126" t="s">
        <v>52</v>
      </c>
      <c r="CO12" s="125" t="s">
        <v>222</v>
      </c>
      <c r="CP12" s="126" t="s">
        <v>53</v>
      </c>
      <c r="CQ12" s="125" t="s">
        <v>223</v>
      </c>
      <c r="CR12" s="126" t="s">
        <v>54</v>
      </c>
      <c r="CS12" s="125" t="s">
        <v>224</v>
      </c>
      <c r="CT12" s="126" t="s">
        <v>55</v>
      </c>
      <c r="CU12" s="125" t="s">
        <v>225</v>
      </c>
      <c r="CV12" s="126" t="s">
        <v>57</v>
      </c>
      <c r="CW12" s="125" t="s">
        <v>226</v>
      </c>
      <c r="CX12" s="126" t="s">
        <v>236</v>
      </c>
      <c r="CY12" s="125" t="s">
        <v>227</v>
      </c>
      <c r="CZ12" s="126" t="s">
        <v>58</v>
      </c>
      <c r="DA12" s="125" t="s">
        <v>228</v>
      </c>
      <c r="DB12" s="126" t="s">
        <v>59</v>
      </c>
      <c r="DC12" s="125" t="s">
        <v>229</v>
      </c>
      <c r="DD12" s="126" t="s">
        <v>60</v>
      </c>
      <c r="DE12" s="125" t="s">
        <v>230</v>
      </c>
      <c r="DF12" s="126" t="s">
        <v>61</v>
      </c>
      <c r="DG12" s="125" t="s">
        <v>231</v>
      </c>
      <c r="DH12" s="126" t="s">
        <v>51</v>
      </c>
      <c r="DI12" s="125" t="s">
        <v>232</v>
      </c>
      <c r="DJ12" s="153" t="s">
        <v>237</v>
      </c>
      <c r="DK12" s="154" t="s">
        <v>235</v>
      </c>
      <c r="DL12" s="130" t="s">
        <v>247</v>
      </c>
      <c r="DM12" s="131" t="s">
        <v>248</v>
      </c>
      <c r="DN12" s="132" t="s">
        <v>249</v>
      </c>
      <c r="DO12" s="131" t="s">
        <v>250</v>
      </c>
      <c r="DP12" s="185" t="s">
        <v>255</v>
      </c>
      <c r="DQ12" s="125" t="s">
        <v>221</v>
      </c>
      <c r="DR12" s="126" t="s">
        <v>52</v>
      </c>
      <c r="DS12" s="125" t="s">
        <v>222</v>
      </c>
      <c r="DT12" s="126" t="s">
        <v>53</v>
      </c>
      <c r="DU12" s="125" t="s">
        <v>223</v>
      </c>
      <c r="DV12" s="126" t="s">
        <v>54</v>
      </c>
      <c r="DW12" s="125" t="s">
        <v>224</v>
      </c>
      <c r="DX12" s="126" t="s">
        <v>55</v>
      </c>
      <c r="DY12" s="125" t="s">
        <v>225</v>
      </c>
      <c r="DZ12" s="126" t="s">
        <v>57</v>
      </c>
      <c r="EA12" s="125" t="s">
        <v>226</v>
      </c>
      <c r="EB12" s="126" t="s">
        <v>236</v>
      </c>
      <c r="EC12" s="125" t="s">
        <v>227</v>
      </c>
      <c r="ED12" s="126" t="s">
        <v>58</v>
      </c>
      <c r="EE12" s="125" t="s">
        <v>228</v>
      </c>
      <c r="EF12" s="126" t="s">
        <v>59</v>
      </c>
      <c r="EG12" s="125" t="s">
        <v>229</v>
      </c>
      <c r="EH12" s="126" t="s">
        <v>60</v>
      </c>
      <c r="EI12" s="125" t="s">
        <v>230</v>
      </c>
      <c r="EJ12" s="126" t="s">
        <v>61</v>
      </c>
      <c r="EK12" s="125" t="s">
        <v>231</v>
      </c>
      <c r="EL12" s="126" t="s">
        <v>51</v>
      </c>
      <c r="EM12" s="125" t="s">
        <v>232</v>
      </c>
      <c r="EN12" s="153" t="s">
        <v>237</v>
      </c>
      <c r="EO12" s="154" t="s">
        <v>235</v>
      </c>
      <c r="EP12" s="130" t="s">
        <v>251</v>
      </c>
      <c r="EQ12" s="131" t="s">
        <v>252</v>
      </c>
      <c r="ER12" s="132" t="s">
        <v>253</v>
      </c>
      <c r="ES12" s="176" t="s">
        <v>254</v>
      </c>
      <c r="ET12" s="698"/>
      <c r="EU12" s="698"/>
      <c r="EV12" s="701"/>
      <c r="EW12" s="660"/>
      <c r="EX12" s="701"/>
      <c r="EY12" s="672"/>
      <c r="EZ12" s="666"/>
      <c r="FA12" s="666"/>
      <c r="FB12" s="666"/>
      <c r="FC12" s="669"/>
    </row>
    <row r="13" spans="1:159" s="44" customFormat="1" ht="231.75" customHeight="1" thickBot="1" x14ac:dyDescent="0.25">
      <c r="A13" s="325">
        <v>5</v>
      </c>
      <c r="B13" s="326">
        <v>56</v>
      </c>
      <c r="C13" s="327">
        <v>531</v>
      </c>
      <c r="D13" s="639" t="s">
        <v>371</v>
      </c>
      <c r="E13" s="327">
        <v>580</v>
      </c>
      <c r="F13" s="328" t="s">
        <v>441</v>
      </c>
      <c r="G13" s="327" t="s">
        <v>372</v>
      </c>
      <c r="H13" s="329" t="s">
        <v>318</v>
      </c>
      <c r="I13" s="330">
        <v>8.5</v>
      </c>
      <c r="J13" s="331">
        <v>0.63</v>
      </c>
      <c r="K13" s="332"/>
      <c r="L13" s="608"/>
      <c r="M13" s="332">
        <v>0</v>
      </c>
      <c r="N13" s="608">
        <v>0</v>
      </c>
      <c r="O13" s="332">
        <v>0</v>
      </c>
      <c r="P13" s="608">
        <v>0</v>
      </c>
      <c r="Q13" s="332">
        <v>0</v>
      </c>
      <c r="R13" s="608">
        <v>0</v>
      </c>
      <c r="S13" s="332">
        <v>0</v>
      </c>
      <c r="T13" s="608">
        <v>0</v>
      </c>
      <c r="U13" s="332">
        <v>0</v>
      </c>
      <c r="V13" s="608">
        <v>0</v>
      </c>
      <c r="W13" s="332">
        <v>0.59</v>
      </c>
      <c r="X13" s="640">
        <v>0.59</v>
      </c>
      <c r="Y13" s="641">
        <f>W13+U13+S13+Q13+O13+M13+K13</f>
        <v>0.59</v>
      </c>
      <c r="Z13" s="642">
        <f>W13+U13+S13+Q13+O13+M13+K13</f>
        <v>0.59</v>
      </c>
      <c r="AA13" s="642">
        <f>X13+V13+T13+R13+P13+N13+L13</f>
        <v>0.59</v>
      </c>
      <c r="AB13" s="642">
        <f>W13+U13+S13+Q13+O13+M13+K13</f>
        <v>0.59</v>
      </c>
      <c r="AC13" s="642">
        <f>X13+V13+T13+R13+P13+N13+L13</f>
        <v>0.59</v>
      </c>
      <c r="AD13" s="609">
        <v>0.71</v>
      </c>
      <c r="AE13" s="332">
        <v>0</v>
      </c>
      <c r="AF13" s="610">
        <v>0</v>
      </c>
      <c r="AG13" s="332">
        <v>0</v>
      </c>
      <c r="AH13" s="610">
        <v>0</v>
      </c>
      <c r="AI13" s="332">
        <v>0</v>
      </c>
      <c r="AJ13" s="610">
        <v>0</v>
      </c>
      <c r="AK13" s="332">
        <v>0</v>
      </c>
      <c r="AL13" s="610">
        <v>0</v>
      </c>
      <c r="AM13" s="332">
        <v>7.21</v>
      </c>
      <c r="AN13" s="610">
        <f>7.8-AC13</f>
        <v>7.21</v>
      </c>
      <c r="AO13" s="332">
        <v>0</v>
      </c>
      <c r="AP13" s="610">
        <v>0</v>
      </c>
      <c r="AQ13" s="332">
        <v>0</v>
      </c>
      <c r="AR13" s="610">
        <v>0</v>
      </c>
      <c r="AS13" s="332">
        <v>0</v>
      </c>
      <c r="AT13" s="610">
        <v>0</v>
      </c>
      <c r="AU13" s="332">
        <v>0</v>
      </c>
      <c r="AV13" s="610">
        <v>0</v>
      </c>
      <c r="AW13" s="332">
        <v>0</v>
      </c>
      <c r="AX13" s="610">
        <v>0</v>
      </c>
      <c r="AY13" s="332">
        <v>0</v>
      </c>
      <c r="AZ13" s="610">
        <v>0</v>
      </c>
      <c r="BA13" s="332">
        <v>0</v>
      </c>
      <c r="BB13" s="610">
        <v>0</v>
      </c>
      <c r="BC13" s="643">
        <f>BA13+AY13+AW13+AU13+AQ13+AO13+AM13+AK13+AI13+AG13+AS13+AE13</f>
        <v>7.21</v>
      </c>
      <c r="BD13" s="643">
        <f>AM13+AK13+AI13+AG13+AO13+AE13+AQ13+AS13+AU13+AW13+AY13</f>
        <v>7.21</v>
      </c>
      <c r="BE13" s="644">
        <f>AF13+AH13+AJ13+AL13+AN13+AP13+AR13+AT13+AV13+AX13+AZ13</f>
        <v>7.21</v>
      </c>
      <c r="BF13" s="643">
        <f>BA13+AY13+AW13+AU13+AQ13+AO13+AM13+AK13+AI13+AG13+AS13+AE13</f>
        <v>7.21</v>
      </c>
      <c r="BG13" s="643">
        <f>AF13+AH13+AJ13+AL13+AN13+AP13+AR13+AT13+AV13+AX13+AZ13+BB13</f>
        <v>7.21</v>
      </c>
      <c r="BH13" s="645">
        <v>0.3</v>
      </c>
      <c r="BI13" s="611"/>
      <c r="BJ13" s="611"/>
      <c r="BK13" s="611"/>
      <c r="BL13" s="612"/>
      <c r="BM13" s="611"/>
      <c r="BN13" s="611"/>
      <c r="BO13" s="611"/>
      <c r="BP13" s="611"/>
      <c r="BQ13" s="611"/>
      <c r="BR13" s="611"/>
      <c r="BS13" s="611"/>
      <c r="BT13" s="611"/>
      <c r="BU13" s="611"/>
      <c r="BV13" s="611"/>
      <c r="BW13" s="611"/>
      <c r="BX13" s="611"/>
      <c r="BY13" s="611"/>
      <c r="BZ13" s="611"/>
      <c r="CA13" s="611"/>
      <c r="CB13" s="611"/>
      <c r="CC13" s="611"/>
      <c r="CD13" s="611"/>
      <c r="CE13" s="611"/>
      <c r="CF13" s="613"/>
      <c r="CG13" s="614"/>
      <c r="CH13" s="614"/>
      <c r="CI13" s="614"/>
      <c r="CJ13" s="614"/>
      <c r="CK13" s="646"/>
      <c r="CL13" s="615">
        <v>0.3</v>
      </c>
      <c r="CM13" s="615"/>
      <c r="CN13" s="615"/>
      <c r="CO13" s="615"/>
      <c r="CP13" s="615"/>
      <c r="CQ13" s="615"/>
      <c r="CR13" s="615"/>
      <c r="CS13" s="615"/>
      <c r="CT13" s="615"/>
      <c r="CU13" s="615"/>
      <c r="CV13" s="615"/>
      <c r="CW13" s="615"/>
      <c r="CX13" s="615"/>
      <c r="CY13" s="615"/>
      <c r="CZ13" s="615"/>
      <c r="DA13" s="615"/>
      <c r="DB13" s="615"/>
      <c r="DC13" s="615"/>
      <c r="DD13" s="615"/>
      <c r="DE13" s="615"/>
      <c r="DF13" s="615"/>
      <c r="DG13" s="615"/>
      <c r="DH13" s="615"/>
      <c r="DI13" s="615"/>
      <c r="DJ13" s="616"/>
      <c r="DK13" s="614"/>
      <c r="DL13" s="614"/>
      <c r="DM13" s="614"/>
      <c r="DN13" s="614"/>
      <c r="DO13" s="614"/>
      <c r="DP13" s="615">
        <v>0.1</v>
      </c>
      <c r="DQ13" s="617"/>
      <c r="DR13" s="617"/>
      <c r="DS13" s="617"/>
      <c r="DT13" s="617"/>
      <c r="DU13" s="617"/>
      <c r="DV13" s="617"/>
      <c r="DW13" s="617"/>
      <c r="DX13" s="617"/>
      <c r="DY13" s="617"/>
      <c r="DZ13" s="617"/>
      <c r="EA13" s="617"/>
      <c r="EB13" s="617"/>
      <c r="EC13" s="617"/>
      <c r="ED13" s="617"/>
      <c r="EE13" s="617"/>
      <c r="EF13" s="617"/>
      <c r="EG13" s="617"/>
      <c r="EH13" s="617"/>
      <c r="EI13" s="617"/>
      <c r="EJ13" s="617"/>
      <c r="EK13" s="617"/>
      <c r="EL13" s="617"/>
      <c r="EM13" s="617"/>
      <c r="EN13" s="618"/>
      <c r="EO13" s="619"/>
      <c r="EP13" s="619"/>
      <c r="EQ13" s="620"/>
      <c r="ER13" s="621"/>
      <c r="ES13" s="621"/>
      <c r="ET13" s="647" t="e">
        <f>BB13/BA13</f>
        <v>#DIV/0!</v>
      </c>
      <c r="EU13" s="439">
        <f>BE13/BD13</f>
        <v>1</v>
      </c>
      <c r="EV13" s="440">
        <f>BG13/BF13</f>
        <v>1</v>
      </c>
      <c r="EW13" s="648">
        <f>(AC13+BE13)/(AB13+BD13)</f>
        <v>1</v>
      </c>
      <c r="EX13" s="648">
        <f>(AC13+BG13)/I13</f>
        <v>0.91764705882352937</v>
      </c>
      <c r="EY13" s="622" t="s">
        <v>487</v>
      </c>
      <c r="EZ13" s="623" t="s">
        <v>319</v>
      </c>
      <c r="FA13" s="623" t="s">
        <v>234</v>
      </c>
      <c r="FB13" s="624" t="s">
        <v>375</v>
      </c>
      <c r="FC13" s="625" t="s">
        <v>438</v>
      </c>
    </row>
    <row r="14" spans="1:159" s="44" customFormat="1" ht="237.75" customHeight="1" thickBot="1" x14ac:dyDescent="0.25">
      <c r="A14" s="334">
        <v>5</v>
      </c>
      <c r="B14" s="335">
        <v>56</v>
      </c>
      <c r="C14" s="336">
        <v>540</v>
      </c>
      <c r="D14" s="649" t="s">
        <v>373</v>
      </c>
      <c r="E14" s="337">
        <v>589</v>
      </c>
      <c r="F14" s="328" t="s">
        <v>439</v>
      </c>
      <c r="G14" s="328" t="s">
        <v>374</v>
      </c>
      <c r="H14" s="328" t="s">
        <v>318</v>
      </c>
      <c r="I14" s="338">
        <f>Y14+BF14+BH14+CL14+DP14</f>
        <v>1</v>
      </c>
      <c r="J14" s="339">
        <v>0.125</v>
      </c>
      <c r="K14" s="340"/>
      <c r="L14" s="626"/>
      <c r="M14" s="340">
        <v>5.0000000000000001E-3</v>
      </c>
      <c r="N14" s="627">
        <v>5.0000000000000001E-3</v>
      </c>
      <c r="O14" s="341">
        <v>0.02</v>
      </c>
      <c r="P14" s="627">
        <v>0.02</v>
      </c>
      <c r="Q14" s="341">
        <v>2.0799999999999999E-2</v>
      </c>
      <c r="R14" s="627">
        <v>2.0799999999999999E-2</v>
      </c>
      <c r="S14" s="341">
        <v>2.29E-2</v>
      </c>
      <c r="T14" s="627">
        <v>2.29E-2</v>
      </c>
      <c r="U14" s="341">
        <v>3.3399999999999999E-2</v>
      </c>
      <c r="V14" s="627">
        <v>3.3399999999999999E-2</v>
      </c>
      <c r="W14" s="340">
        <v>1.2500000000000001E-2</v>
      </c>
      <c r="X14" s="650">
        <v>1.2500000000000001E-2</v>
      </c>
      <c r="Y14" s="631">
        <f>W14+U14+S14+Q14+O14+M14+K14</f>
        <v>0.11460000000000001</v>
      </c>
      <c r="Z14" s="630">
        <f>W14+U14+S14+Q14+O14+M14+K14</f>
        <v>0.11460000000000001</v>
      </c>
      <c r="AA14" s="630">
        <f>X14+V14+T14+R14+P14+N14+L14</f>
        <v>0.11460000000000001</v>
      </c>
      <c r="AB14" s="630">
        <f>W14+U14+S14+Q14+O14+M14+K14</f>
        <v>0.11460000000000001</v>
      </c>
      <c r="AC14" s="630">
        <f>X14+V14+T14+R14+P14+N14+L14</f>
        <v>0.11460000000000001</v>
      </c>
      <c r="AD14" s="651">
        <v>0.26040000000000002</v>
      </c>
      <c r="AE14" s="340">
        <v>1.04E-2</v>
      </c>
      <c r="AF14" s="627">
        <v>1.04E-2</v>
      </c>
      <c r="AG14" s="340">
        <v>5.0299999999999997E-2</v>
      </c>
      <c r="AH14" s="627">
        <v>5.0299999999999997E-2</v>
      </c>
      <c r="AI14" s="340">
        <v>4.4000000000000003E-3</v>
      </c>
      <c r="AJ14" s="627">
        <v>4.4000000000000003E-3</v>
      </c>
      <c r="AK14" s="340">
        <v>4.4000000000000003E-3</v>
      </c>
      <c r="AL14" s="627">
        <v>4.4000000000000003E-3</v>
      </c>
      <c r="AM14" s="340">
        <v>1.77E-2</v>
      </c>
      <c r="AN14" s="627">
        <v>1.77E-2</v>
      </c>
      <c r="AO14" s="340">
        <v>3.5299999999999998E-2</v>
      </c>
      <c r="AP14" s="627">
        <v>7.0000000000000001E-3</v>
      </c>
      <c r="AQ14" s="340">
        <v>7.3000000000000001E-3</v>
      </c>
      <c r="AR14" s="627">
        <v>7.3000000000000001E-3</v>
      </c>
      <c r="AS14" s="340">
        <v>2.4899999999999999E-2</v>
      </c>
      <c r="AT14" s="627">
        <v>6.0000000000000001E-3</v>
      </c>
      <c r="AU14" s="340">
        <v>1.66E-2</v>
      </c>
      <c r="AV14" s="627">
        <v>1.66E-2</v>
      </c>
      <c r="AW14" s="340">
        <v>2.9700000000000001E-2</v>
      </c>
      <c r="AX14" s="627">
        <v>1.66E-2</v>
      </c>
      <c r="AY14" s="340">
        <v>2.9700000000000001E-2</v>
      </c>
      <c r="AZ14" s="627">
        <v>4.5400000000000003E-2</v>
      </c>
      <c r="BA14" s="340">
        <v>9.2999999999999992E-3</v>
      </c>
      <c r="BB14" s="627">
        <v>4.3900000000000002E-2</v>
      </c>
      <c r="BC14" s="630">
        <f>BA14+AY14+AW14+AU14+AQ14+AO14+AM14+AK14+AI14+AG14+AS14+AE14</f>
        <v>0.24</v>
      </c>
      <c r="BD14" s="630">
        <f>AM14+AK14+AI14+AG14+AO14+AE14+AQ14+AS14+AU14+AW14+AY14+BA14</f>
        <v>0.24000000000000002</v>
      </c>
      <c r="BE14" s="631">
        <f>AF14+AH14+AJ14+AL14+AN14+AP14+AR14+AT14+AV14+AX14+AZ14</f>
        <v>0.18610000000000002</v>
      </c>
      <c r="BF14" s="630">
        <f>BA14+AY14+AW14+AU14+AQ14+AO14+AM14+AK14+AI14+AG14+AS14+AE14</f>
        <v>0.24</v>
      </c>
      <c r="BG14" s="630">
        <f>AF14+AH14+AJ14+AL14+AN14+AP14+AR14+AT14+AV14+AX14+AZ14+BB14</f>
        <v>0.23</v>
      </c>
      <c r="BH14" s="652">
        <v>0.25</v>
      </c>
      <c r="BI14" s="628"/>
      <c r="BJ14" s="628"/>
      <c r="BK14" s="628"/>
      <c r="BL14" s="628"/>
      <c r="BM14" s="628"/>
      <c r="BN14" s="628"/>
      <c r="BO14" s="628"/>
      <c r="BP14" s="628"/>
      <c r="BQ14" s="628"/>
      <c r="BR14" s="628"/>
      <c r="BS14" s="628"/>
      <c r="BT14" s="628"/>
      <c r="BU14" s="628"/>
      <c r="BV14" s="628"/>
      <c r="BW14" s="628"/>
      <c r="BX14" s="628"/>
      <c r="BY14" s="628"/>
      <c r="BZ14" s="628"/>
      <c r="CA14" s="628"/>
      <c r="CB14" s="628"/>
      <c r="CC14" s="628"/>
      <c r="CD14" s="628"/>
      <c r="CE14" s="628"/>
      <c r="CF14" s="629"/>
      <c r="CG14" s="630"/>
      <c r="CH14" s="630"/>
      <c r="CI14" s="630"/>
      <c r="CJ14" s="630"/>
      <c r="CK14" s="631"/>
      <c r="CL14" s="652">
        <v>0.26</v>
      </c>
      <c r="CM14" s="628"/>
      <c r="CN14" s="628"/>
      <c r="CO14" s="628"/>
      <c r="CP14" s="628"/>
      <c r="CQ14" s="628"/>
      <c r="CR14" s="628"/>
      <c r="CS14" s="628"/>
      <c r="CT14" s="628"/>
      <c r="CU14" s="628"/>
      <c r="CV14" s="628"/>
      <c r="CW14" s="628"/>
      <c r="CX14" s="628"/>
      <c r="CY14" s="628"/>
      <c r="CZ14" s="628"/>
      <c r="DA14" s="628"/>
      <c r="DB14" s="628"/>
      <c r="DC14" s="628"/>
      <c r="DD14" s="628"/>
      <c r="DE14" s="628"/>
      <c r="DF14" s="628"/>
      <c r="DG14" s="628"/>
      <c r="DH14" s="628"/>
      <c r="DI14" s="628"/>
      <c r="DJ14" s="629"/>
      <c r="DK14" s="630"/>
      <c r="DL14" s="630"/>
      <c r="DM14" s="630"/>
      <c r="DN14" s="630"/>
      <c r="DO14" s="630"/>
      <c r="DP14" s="632">
        <v>0.13539999999999999</v>
      </c>
      <c r="DQ14" s="345"/>
      <c r="DR14" s="345"/>
      <c r="DS14" s="345"/>
      <c r="DT14" s="345"/>
      <c r="DU14" s="345"/>
      <c r="DV14" s="345"/>
      <c r="DW14" s="345"/>
      <c r="DX14" s="345"/>
      <c r="DY14" s="345"/>
      <c r="DZ14" s="345"/>
      <c r="EA14" s="345"/>
      <c r="EB14" s="345"/>
      <c r="EC14" s="345"/>
      <c r="ED14" s="345"/>
      <c r="EE14" s="345"/>
      <c r="EF14" s="345"/>
      <c r="EG14" s="345"/>
      <c r="EH14" s="345"/>
      <c r="EI14" s="138"/>
      <c r="EJ14" s="138"/>
      <c r="EK14" s="138"/>
      <c r="EL14" s="138"/>
      <c r="EM14" s="138"/>
      <c r="EN14" s="633"/>
      <c r="EO14" s="634"/>
      <c r="EP14" s="634"/>
      <c r="EQ14" s="635"/>
      <c r="ER14" s="636"/>
      <c r="ES14" s="636"/>
      <c r="ET14" s="653">
        <f>BB14/BA14</f>
        <v>4.720430107526882</v>
      </c>
      <c r="EU14" s="439">
        <f>BE14/BD14</f>
        <v>0.77541666666666664</v>
      </c>
      <c r="EV14" s="440">
        <f>BG14/BF14</f>
        <v>0.95833333333333337</v>
      </c>
      <c r="EW14" s="648">
        <f>(AC14+BE14)/(AB14+BD14)</f>
        <v>0.84799774393683025</v>
      </c>
      <c r="EX14" s="648">
        <f>(AC14+BG14)/I14</f>
        <v>0.34460000000000002</v>
      </c>
      <c r="EY14" s="622" t="s">
        <v>488</v>
      </c>
      <c r="EZ14" s="623" t="s">
        <v>477</v>
      </c>
      <c r="FA14" s="623" t="s">
        <v>478</v>
      </c>
      <c r="FB14" s="637" t="s">
        <v>388</v>
      </c>
      <c r="FC14" s="638" t="s">
        <v>440</v>
      </c>
    </row>
    <row r="15" spans="1:159" s="45" customFormat="1" ht="66.75" customHeight="1" x14ac:dyDescent="0.25">
      <c r="A15" s="159"/>
      <c r="B15" s="159"/>
      <c r="C15" s="160"/>
      <c r="D15" s="161"/>
      <c r="E15" s="162"/>
      <c r="F15" s="163"/>
      <c r="G15" s="164"/>
      <c r="H15" s="165"/>
      <c r="I15" s="160"/>
      <c r="J15" s="160"/>
      <c r="K15" s="160"/>
      <c r="L15" s="160"/>
      <c r="M15" s="160"/>
      <c r="N15" s="160"/>
      <c r="O15" s="160"/>
      <c r="P15" s="160"/>
      <c r="Q15" s="160"/>
      <c r="R15" s="261"/>
      <c r="S15" s="160"/>
      <c r="T15" s="261"/>
      <c r="U15" s="160"/>
      <c r="V15" s="166"/>
      <c r="W15" s="160"/>
      <c r="X15" s="260"/>
      <c r="Y15" s="160"/>
      <c r="Z15" s="160"/>
      <c r="AA15" s="160"/>
      <c r="AB15" s="160"/>
      <c r="AC15" s="166"/>
      <c r="AD15" s="261"/>
      <c r="AE15" s="160"/>
      <c r="AF15" s="160"/>
      <c r="AG15" s="160"/>
      <c r="AH15" s="160"/>
      <c r="AI15" s="160"/>
      <c r="AJ15" s="160"/>
      <c r="AK15" s="160"/>
      <c r="AL15" s="160"/>
      <c r="AM15" s="160"/>
      <c r="AN15" s="261"/>
      <c r="AO15" s="275"/>
      <c r="AP15" s="275"/>
      <c r="AQ15" s="160"/>
      <c r="AR15" s="160"/>
      <c r="AS15" s="261"/>
      <c r="AT15" s="261"/>
      <c r="AU15" s="160"/>
      <c r="AV15" s="160"/>
      <c r="AW15" s="160"/>
      <c r="AX15" s="160"/>
      <c r="AY15" s="160"/>
      <c r="AZ15" s="160"/>
      <c r="BA15" s="160"/>
      <c r="BB15" s="160"/>
      <c r="BC15" s="169"/>
      <c r="BD15" s="169"/>
      <c r="BE15" s="169"/>
      <c r="BF15" s="170"/>
      <c r="BG15" s="166"/>
      <c r="BH15" s="170"/>
      <c r="BI15" s="166"/>
      <c r="BJ15" s="166"/>
      <c r="BK15" s="166"/>
      <c r="BL15" s="166"/>
      <c r="BM15" s="166"/>
      <c r="BN15" s="166"/>
      <c r="BO15" s="166"/>
      <c r="BP15" s="166"/>
      <c r="BQ15" s="166"/>
      <c r="BR15" s="166"/>
      <c r="BS15" s="166"/>
      <c r="BT15" s="166"/>
      <c r="BU15" s="166"/>
      <c r="BV15" s="166"/>
      <c r="BW15" s="166"/>
      <c r="BX15" s="166"/>
      <c r="BY15" s="166"/>
      <c r="BZ15" s="166"/>
      <c r="CA15" s="166"/>
      <c r="CB15" s="166"/>
      <c r="CC15" s="166"/>
      <c r="CD15" s="166"/>
      <c r="CE15" s="166"/>
      <c r="CF15" s="166"/>
      <c r="CG15" s="166"/>
      <c r="CH15" s="166"/>
      <c r="CI15" s="166"/>
      <c r="CJ15" s="166"/>
      <c r="CK15" s="166"/>
      <c r="CL15" s="253"/>
      <c r="CM15" s="160"/>
      <c r="CN15" s="160"/>
      <c r="CO15" s="160"/>
      <c r="CP15" s="160"/>
      <c r="CQ15" s="160"/>
      <c r="CR15" s="160"/>
      <c r="CS15" s="160"/>
      <c r="CT15" s="160"/>
      <c r="CU15" s="160"/>
      <c r="CV15" s="160"/>
      <c r="CW15" s="160"/>
      <c r="CX15" s="160"/>
      <c r="CY15" s="160"/>
      <c r="CZ15" s="160"/>
      <c r="DA15" s="160"/>
      <c r="DB15" s="160"/>
      <c r="DC15" s="160"/>
      <c r="DD15" s="160"/>
      <c r="DE15" s="160"/>
      <c r="DF15" s="160"/>
      <c r="DG15" s="160"/>
      <c r="DH15" s="160"/>
      <c r="DI15" s="160"/>
      <c r="DJ15" s="160"/>
      <c r="DK15" s="160"/>
      <c r="DL15" s="160"/>
      <c r="DM15" s="160"/>
      <c r="DN15" s="160"/>
      <c r="DO15" s="160"/>
      <c r="DP15" s="167"/>
      <c r="DQ15" s="160"/>
      <c r="DR15" s="160"/>
      <c r="DS15" s="160"/>
      <c r="DT15" s="160"/>
      <c r="DU15" s="160"/>
      <c r="DV15" s="160"/>
      <c r="DW15" s="160"/>
      <c r="DX15" s="160"/>
      <c r="DY15" s="160"/>
      <c r="DZ15" s="160"/>
      <c r="EA15" s="160"/>
      <c r="EB15" s="160"/>
      <c r="EC15" s="160"/>
      <c r="ED15" s="160"/>
      <c r="EE15" s="160"/>
      <c r="EF15" s="160"/>
      <c r="EG15" s="160"/>
      <c r="EH15" s="160"/>
      <c r="EI15" s="160"/>
      <c r="EJ15" s="160"/>
      <c r="EK15" s="160"/>
      <c r="EL15" s="160"/>
      <c r="EM15" s="160"/>
      <c r="EN15" s="160"/>
      <c r="EO15" s="160"/>
      <c r="EP15" s="160"/>
      <c r="EQ15" s="160"/>
      <c r="ER15" s="160"/>
      <c r="ES15" s="160"/>
      <c r="ET15" s="171"/>
      <c r="EU15" s="171"/>
      <c r="EV15" s="172"/>
      <c r="EW15" s="173"/>
      <c r="EX15" s="173"/>
      <c r="EY15" s="168"/>
      <c r="EZ15" s="276"/>
      <c r="FA15" s="276"/>
      <c r="FB15" s="277"/>
      <c r="FC15" s="276"/>
    </row>
    <row r="16" spans="1:159" ht="26.25" x14ac:dyDescent="0.4">
      <c r="D16" s="26" t="s">
        <v>35</v>
      </c>
      <c r="I16" s="20"/>
      <c r="Y16" s="113"/>
      <c r="Z16" s="107"/>
      <c r="AA16" s="109"/>
      <c r="AC16" s="107"/>
      <c r="AD16" s="273"/>
      <c r="AE16" s="273"/>
      <c r="AF16" s="273"/>
      <c r="AG16" s="273"/>
      <c r="AH16" s="273"/>
      <c r="AI16" s="273"/>
      <c r="AJ16" s="273"/>
      <c r="AK16" s="273"/>
      <c r="AL16" s="273"/>
      <c r="AM16" s="273"/>
      <c r="AN16" s="273"/>
      <c r="AO16" s="273"/>
      <c r="AP16" s="273"/>
      <c r="AQ16" s="273"/>
      <c r="AR16" s="273"/>
      <c r="AS16" s="273"/>
      <c r="AT16" s="273"/>
      <c r="AU16" s="273"/>
      <c r="AV16" s="252"/>
      <c r="AW16" s="252"/>
      <c r="AX16" s="252"/>
      <c r="AY16" s="252"/>
      <c r="AZ16" s="252"/>
      <c r="BA16" s="252"/>
      <c r="BB16" s="252"/>
      <c r="BC16" s="252"/>
      <c r="BD16" s="252"/>
      <c r="BE16" s="123"/>
      <c r="BF16" s="123"/>
      <c r="BG16" s="123"/>
      <c r="CL16" s="320"/>
      <c r="DP16" s="320"/>
      <c r="EU16"/>
      <c r="EV16"/>
      <c r="EW16"/>
      <c r="EX16"/>
      <c r="EY16" s="106"/>
      <c r="EZ16" s="276"/>
      <c r="FA16" s="276"/>
      <c r="FB16" s="277"/>
      <c r="FC16" s="276"/>
    </row>
    <row r="17" spans="4:159" customFormat="1" ht="44.25" customHeight="1" x14ac:dyDescent="0.25">
      <c r="D17" s="47" t="s">
        <v>36</v>
      </c>
      <c r="E17" s="694" t="s">
        <v>37</v>
      </c>
      <c r="F17" s="694"/>
      <c r="G17" s="694"/>
      <c r="H17" s="694"/>
      <c r="I17" s="694"/>
      <c r="J17" s="694"/>
      <c r="K17" s="695" t="s">
        <v>38</v>
      </c>
      <c r="L17" s="695"/>
      <c r="M17" s="695"/>
      <c r="N17" s="695"/>
      <c r="O17" s="695"/>
      <c r="P17" s="695"/>
      <c r="Q17" s="695"/>
      <c r="R17" s="695"/>
      <c r="S17" s="695"/>
      <c r="T17" s="48"/>
      <c r="U17" s="89"/>
      <c r="V17" s="48"/>
      <c r="W17" s="48"/>
      <c r="X17" s="48"/>
      <c r="Y17" s="94"/>
      <c r="Z17" s="108"/>
      <c r="AA17" s="48"/>
      <c r="AB17" s="48"/>
      <c r="AC17" s="48"/>
      <c r="AD17" s="273"/>
      <c r="AE17" s="251"/>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49"/>
      <c r="BC17" s="273"/>
      <c r="BD17" s="273"/>
      <c r="BE17" s="157"/>
      <c r="BF17" s="157"/>
      <c r="BG17" s="157"/>
      <c r="BH17" s="48"/>
      <c r="BI17" s="124"/>
      <c r="BJ17" s="124"/>
      <c r="BK17" s="124"/>
      <c r="BL17" s="124"/>
      <c r="BM17" s="124"/>
      <c r="BN17" s="124"/>
      <c r="BO17" s="124"/>
      <c r="BP17" s="124"/>
      <c r="BQ17" s="124"/>
      <c r="BR17" s="124"/>
      <c r="BS17" s="124"/>
      <c r="BT17" s="124"/>
      <c r="BU17" s="124"/>
      <c r="BV17" s="124"/>
      <c r="BW17" s="124"/>
      <c r="BX17" s="124"/>
      <c r="BY17" s="124"/>
      <c r="BZ17" s="124"/>
      <c r="CA17" s="124"/>
      <c r="CB17" s="124"/>
      <c r="CC17" s="124"/>
      <c r="CD17" s="124"/>
      <c r="CE17" s="124"/>
      <c r="CF17" s="124"/>
      <c r="CG17" s="124"/>
      <c r="CH17" s="124"/>
      <c r="CI17" s="124"/>
      <c r="CJ17" s="124"/>
      <c r="CK17" s="124"/>
      <c r="CL17" s="48"/>
      <c r="CM17" s="124"/>
      <c r="CN17" s="124"/>
      <c r="CO17" s="124"/>
      <c r="CP17" s="124"/>
      <c r="CQ17" s="124"/>
      <c r="CR17" s="124"/>
      <c r="CS17" s="124"/>
      <c r="CT17" s="124"/>
      <c r="CU17" s="124"/>
      <c r="CV17" s="124"/>
      <c r="CW17" s="48"/>
      <c r="CX17" s="48"/>
      <c r="CY17" s="48"/>
      <c r="CZ17" s="48"/>
      <c r="DA17" s="48"/>
      <c r="DB17" s="48"/>
      <c r="DC17" s="48"/>
      <c r="DD17" s="48"/>
      <c r="DE17" s="48"/>
      <c r="DF17" s="48"/>
      <c r="DG17" s="48"/>
      <c r="DH17" s="48"/>
      <c r="DI17" s="48"/>
      <c r="DJ17" s="48"/>
      <c r="DK17" s="48"/>
      <c r="DL17" s="48"/>
      <c r="DM17" s="48"/>
      <c r="DN17" s="48"/>
      <c r="DO17" s="48"/>
      <c r="DP17" s="48"/>
      <c r="DQ17" s="124"/>
      <c r="DR17" s="124"/>
      <c r="DS17" s="124"/>
      <c r="DT17" s="124"/>
      <c r="DU17" s="124"/>
      <c r="DV17" s="124"/>
      <c r="DW17" s="124"/>
      <c r="DX17" s="124"/>
      <c r="DY17" s="124"/>
      <c r="DZ17" s="124"/>
      <c r="EA17" s="124"/>
      <c r="EB17" s="124"/>
      <c r="EC17" s="124"/>
      <c r="ED17" s="124"/>
      <c r="EE17" s="124"/>
      <c r="EF17" s="124"/>
      <c r="EG17" s="48"/>
      <c r="EH17" s="48"/>
      <c r="EI17" s="48"/>
      <c r="EJ17" s="48"/>
      <c r="EK17" s="48"/>
      <c r="EL17" s="48"/>
      <c r="EM17" s="48"/>
      <c r="EN17" s="48"/>
      <c r="EO17" s="48"/>
      <c r="EP17" s="48"/>
      <c r="EQ17" s="48"/>
      <c r="ER17" s="48"/>
      <c r="ES17" s="48"/>
      <c r="EU17" s="1"/>
      <c r="EV17" s="1"/>
      <c r="EW17" s="1"/>
      <c r="EX17" s="1"/>
      <c r="EY17" s="1"/>
      <c r="EZ17" s="1"/>
      <c r="FA17" s="1"/>
      <c r="FB17" s="1"/>
      <c r="FC17" s="276"/>
    </row>
    <row r="18" spans="4:159" customFormat="1" ht="22.5" customHeight="1" x14ac:dyDescent="0.25">
      <c r="D18" s="25">
        <v>13</v>
      </c>
      <c r="E18" s="704" t="s">
        <v>83</v>
      </c>
      <c r="F18" s="704"/>
      <c r="G18" s="704"/>
      <c r="H18" s="704"/>
      <c r="I18" s="704"/>
      <c r="J18" s="704"/>
      <c r="K18" s="705" t="s">
        <v>84</v>
      </c>
      <c r="L18" s="705"/>
      <c r="M18" s="705"/>
      <c r="N18" s="705"/>
      <c r="O18" s="705"/>
      <c r="P18" s="705"/>
      <c r="Q18" s="705"/>
      <c r="R18" s="705"/>
      <c r="S18" s="705"/>
      <c r="T18" s="48"/>
      <c r="U18" s="89"/>
      <c r="V18" s="48"/>
      <c r="W18" s="48"/>
      <c r="X18" s="48"/>
      <c r="Y18" s="702"/>
      <c r="Z18" s="703"/>
      <c r="AA18" s="703"/>
      <c r="AB18" s="703"/>
      <c r="AC18" s="703"/>
      <c r="AD18" s="703"/>
      <c r="AE18" s="703"/>
      <c r="AF18" s="703"/>
      <c r="AG18" s="703"/>
      <c r="AH18" s="703"/>
      <c r="AI18" s="703"/>
      <c r="AJ18" s="703"/>
      <c r="AK18" s="703"/>
      <c r="AL18" s="703"/>
      <c r="AM18" s="703"/>
      <c r="AN18" s="703"/>
      <c r="AO18" s="703"/>
      <c r="AP18" s="703"/>
      <c r="AQ18" s="703"/>
      <c r="AR18" s="703"/>
      <c r="AS18" s="703"/>
      <c r="AT18" s="703"/>
      <c r="AU18" s="703"/>
      <c r="AV18" s="703"/>
      <c r="AW18" s="703"/>
      <c r="AX18" s="703"/>
      <c r="AY18" s="703"/>
      <c r="AZ18" s="703"/>
      <c r="BA18" s="703"/>
      <c r="BB18" s="703"/>
      <c r="BC18" s="703"/>
      <c r="BD18" s="703"/>
      <c r="BE18" s="703"/>
      <c r="BF18" s="703"/>
      <c r="BG18" s="703"/>
      <c r="BH18" s="48"/>
      <c r="BI18" s="124"/>
      <c r="BJ18" s="124"/>
      <c r="BK18" s="124"/>
      <c r="BL18" s="124"/>
      <c r="BM18" s="124"/>
      <c r="BN18" s="124"/>
      <c r="BO18" s="124"/>
      <c r="BP18" s="124"/>
      <c r="BQ18" s="124"/>
      <c r="BR18" s="124"/>
      <c r="BS18" s="124"/>
      <c r="BT18" s="124"/>
      <c r="BU18" s="124"/>
      <c r="BV18" s="124"/>
      <c r="BW18" s="124"/>
      <c r="BX18" s="124"/>
      <c r="BY18" s="124"/>
      <c r="BZ18" s="124"/>
      <c r="CA18" s="124"/>
      <c r="CB18" s="124"/>
      <c r="CC18" s="124"/>
      <c r="CD18" s="124"/>
      <c r="CE18" s="124"/>
      <c r="CF18" s="124"/>
      <c r="CG18" s="124"/>
      <c r="CH18" s="124"/>
      <c r="CI18" s="124"/>
      <c r="CJ18" s="124"/>
      <c r="CK18" s="124"/>
      <c r="CL18" s="48"/>
      <c r="CM18" s="124"/>
      <c r="CN18" s="124"/>
      <c r="CO18" s="124"/>
      <c r="CP18" s="124"/>
      <c r="CQ18" s="124"/>
      <c r="CR18" s="124"/>
      <c r="CS18" s="124"/>
      <c r="CT18" s="124"/>
      <c r="CU18" s="124"/>
      <c r="CV18" s="124"/>
      <c r="CW18" s="48"/>
      <c r="CX18" s="48"/>
      <c r="CY18" s="48"/>
      <c r="CZ18" s="48"/>
      <c r="DA18" s="48"/>
      <c r="DB18" s="48"/>
      <c r="DC18" s="48"/>
      <c r="DD18" s="48"/>
      <c r="DE18" s="48"/>
      <c r="DF18" s="48"/>
      <c r="DG18" s="48"/>
      <c r="DH18" s="48"/>
      <c r="DI18" s="48"/>
      <c r="DJ18" s="48"/>
      <c r="DK18" s="48"/>
      <c r="DL18" s="48"/>
      <c r="DM18" s="48"/>
      <c r="DN18" s="48"/>
      <c r="DO18" s="48"/>
      <c r="DP18" s="48"/>
      <c r="DQ18" s="124"/>
      <c r="DR18" s="124"/>
      <c r="DS18" s="124"/>
      <c r="DT18" s="124"/>
      <c r="DU18" s="124"/>
      <c r="DV18" s="124"/>
      <c r="DW18" s="124"/>
      <c r="DX18" s="124"/>
      <c r="DY18" s="124"/>
      <c r="DZ18" s="124"/>
      <c r="EA18" s="124"/>
      <c r="EB18" s="124"/>
      <c r="EC18" s="124"/>
      <c r="ED18" s="124"/>
      <c r="EE18" s="124"/>
      <c r="EF18" s="124"/>
      <c r="EG18" s="48"/>
      <c r="EH18" s="48"/>
      <c r="EI18" s="48"/>
      <c r="EJ18" s="48"/>
      <c r="EK18" s="48"/>
      <c r="EL18" s="48"/>
      <c r="EM18" s="48"/>
      <c r="EN18" s="48"/>
      <c r="EO18" s="48"/>
      <c r="EP18" s="48"/>
      <c r="EQ18" s="48"/>
      <c r="ER18" s="48"/>
      <c r="ES18" s="48"/>
      <c r="EY18" s="106"/>
      <c r="EZ18" s="276"/>
      <c r="FA18" s="276"/>
      <c r="FB18" s="277"/>
      <c r="FC18" s="276"/>
    </row>
    <row r="19" spans="4:159" customFormat="1" ht="26.25" customHeight="1" x14ac:dyDescent="0.25">
      <c r="D19" s="25">
        <v>14</v>
      </c>
      <c r="E19" s="704" t="s">
        <v>307</v>
      </c>
      <c r="F19" s="704"/>
      <c r="G19" s="704"/>
      <c r="H19" s="704"/>
      <c r="I19" s="704"/>
      <c r="J19" s="704"/>
      <c r="K19" s="705" t="s">
        <v>384</v>
      </c>
      <c r="L19" s="705"/>
      <c r="M19" s="705"/>
      <c r="N19" s="705"/>
      <c r="O19" s="705"/>
      <c r="P19" s="705"/>
      <c r="Q19" s="705"/>
      <c r="R19" s="705"/>
      <c r="S19" s="705"/>
      <c r="T19" s="48"/>
      <c r="U19" s="89"/>
      <c r="V19" s="48"/>
      <c r="W19" s="48"/>
      <c r="X19" s="48"/>
      <c r="Y19" s="94"/>
      <c r="Z19" s="48"/>
      <c r="AA19" s="48"/>
      <c r="AB19" s="48"/>
      <c r="AC19" s="48"/>
      <c r="AD19" s="116"/>
      <c r="AE19" s="48"/>
      <c r="AF19" s="157"/>
      <c r="AG19" s="265"/>
      <c r="AH19" s="157"/>
      <c r="AI19" s="265"/>
      <c r="AJ19" s="177"/>
      <c r="AK19" s="265"/>
      <c r="AL19" s="177"/>
      <c r="AM19" s="265"/>
      <c r="AN19" s="177"/>
      <c r="AO19" s="265"/>
      <c r="AP19" s="177"/>
      <c r="AQ19" s="265"/>
      <c r="AR19" s="177"/>
      <c r="AS19" s="265"/>
      <c r="AT19" s="177"/>
      <c r="AU19" s="265"/>
      <c r="AV19" s="157"/>
      <c r="AW19" s="265"/>
      <c r="AX19" s="157"/>
      <c r="AY19" s="265"/>
      <c r="AZ19" s="157"/>
      <c r="BA19" s="265"/>
      <c r="BB19" s="157"/>
      <c r="BC19" s="157"/>
      <c r="BD19" s="157"/>
      <c r="BE19" s="157"/>
      <c r="BF19" s="157"/>
      <c r="BG19" s="157"/>
      <c r="BH19" s="48"/>
      <c r="BI19" s="124"/>
      <c r="BJ19" s="124"/>
      <c r="BK19" s="124"/>
      <c r="BL19" s="124"/>
      <c r="BM19" s="124"/>
      <c r="BN19" s="124"/>
      <c r="BO19" s="124"/>
      <c r="BP19" s="124"/>
      <c r="BQ19" s="124"/>
      <c r="BR19" s="124"/>
      <c r="BS19" s="124"/>
      <c r="BT19" s="124"/>
      <c r="BU19" s="124"/>
      <c r="BV19" s="124"/>
      <c r="BW19" s="124"/>
      <c r="BX19" s="124"/>
      <c r="BY19" s="124"/>
      <c r="BZ19" s="124"/>
      <c r="CA19" s="124"/>
      <c r="CB19" s="124"/>
      <c r="CC19" s="124"/>
      <c r="CD19" s="124"/>
      <c r="CE19" s="124"/>
      <c r="CF19" s="124"/>
      <c r="CG19" s="124"/>
      <c r="CH19" s="124"/>
      <c r="CI19" s="124"/>
      <c r="CJ19" s="124"/>
      <c r="CK19" s="124"/>
      <c r="CL19" s="48"/>
      <c r="CM19" s="124"/>
      <c r="CN19" s="124"/>
      <c r="CO19" s="124"/>
      <c r="CP19" s="124"/>
      <c r="CQ19" s="124"/>
      <c r="CR19" s="124"/>
      <c r="CS19" s="124"/>
      <c r="CT19" s="124"/>
      <c r="CU19" s="124"/>
      <c r="CV19" s="124"/>
      <c r="CW19" s="48"/>
      <c r="CX19" s="48"/>
      <c r="CY19" s="48"/>
      <c r="CZ19" s="48"/>
      <c r="DA19" s="48"/>
      <c r="DB19" s="48"/>
      <c r="DC19" s="48"/>
      <c r="DD19" s="48"/>
      <c r="DE19" s="48"/>
      <c r="DF19" s="48"/>
      <c r="DG19" s="48"/>
      <c r="DH19" s="48"/>
      <c r="DI19" s="48"/>
      <c r="DJ19" s="48"/>
      <c r="DK19" s="48"/>
      <c r="DL19" s="48"/>
      <c r="DM19" s="48"/>
      <c r="DN19" s="48"/>
      <c r="DO19" s="48"/>
      <c r="DP19" s="48"/>
      <c r="DQ19" s="124"/>
      <c r="DR19" s="124"/>
      <c r="DS19" s="124"/>
      <c r="DT19" s="124"/>
      <c r="DU19" s="124"/>
      <c r="DV19" s="124"/>
      <c r="DW19" s="124"/>
      <c r="DX19" s="124"/>
      <c r="DY19" s="124"/>
      <c r="DZ19" s="124"/>
      <c r="EA19" s="124"/>
      <c r="EB19" s="124"/>
      <c r="EC19" s="124"/>
      <c r="ED19" s="124"/>
      <c r="EE19" s="124"/>
      <c r="EF19" s="124"/>
      <c r="EG19" s="48"/>
      <c r="EH19" s="48"/>
      <c r="EI19" s="48"/>
      <c r="EJ19" s="48"/>
      <c r="EK19" s="48"/>
      <c r="EL19" s="48"/>
      <c r="EM19" s="48"/>
      <c r="EN19" s="48"/>
      <c r="EO19" s="48"/>
      <c r="EP19" s="48"/>
      <c r="EQ19" s="48"/>
      <c r="ER19" s="48"/>
      <c r="ES19" s="48"/>
      <c r="EY19" s="106"/>
      <c r="EZ19" s="276"/>
      <c r="FA19" s="276"/>
      <c r="FB19" s="277"/>
      <c r="FC19" s="276"/>
    </row>
    <row r="20" spans="4:159" x14ac:dyDescent="0.25">
      <c r="EY20" s="106"/>
      <c r="EZ20" s="276"/>
      <c r="FA20" s="276"/>
      <c r="FB20" s="277"/>
      <c r="FC20" s="276"/>
    </row>
    <row r="21" spans="4:159" x14ac:dyDescent="0.25">
      <c r="AG21" s="265"/>
      <c r="AV21" s="107"/>
      <c r="AW21" s="107"/>
      <c r="AX21" s="107"/>
      <c r="AY21" s="107"/>
      <c r="AZ21" s="107"/>
      <c r="BA21" s="107"/>
      <c r="BB21" s="107"/>
      <c r="BC21" s="107"/>
      <c r="BD21" s="107"/>
      <c r="BE21" s="107"/>
      <c r="BF21" s="107"/>
      <c r="BG21" s="107"/>
    </row>
    <row r="25" spans="4:159" x14ac:dyDescent="0.25">
      <c r="AC25" s="123"/>
    </row>
  </sheetData>
  <mergeCells count="38">
    <mergeCell ref="Y18:BG18"/>
    <mergeCell ref="E18:J18"/>
    <mergeCell ref="K18:S18"/>
    <mergeCell ref="E19:J19"/>
    <mergeCell ref="K19:S19"/>
    <mergeCell ref="A6:F6"/>
    <mergeCell ref="A7:F7"/>
    <mergeCell ref="A8:F8"/>
    <mergeCell ref="EV10:EV12"/>
    <mergeCell ref="EX10:EX12"/>
    <mergeCell ref="E17:J17"/>
    <mergeCell ref="K17:S17"/>
    <mergeCell ref="DP11:ES11"/>
    <mergeCell ref="ET10:ET12"/>
    <mergeCell ref="EU10:EU12"/>
    <mergeCell ref="J11:AC11"/>
    <mergeCell ref="AD11:BG11"/>
    <mergeCell ref="A2:F4"/>
    <mergeCell ref="G2:FC2"/>
    <mergeCell ref="G3:FC3"/>
    <mergeCell ref="G4:ES4"/>
    <mergeCell ref="ET4:FC4"/>
    <mergeCell ref="G5:FC5"/>
    <mergeCell ref="G6:FC6"/>
    <mergeCell ref="G7:FC7"/>
    <mergeCell ref="G8:FC8"/>
    <mergeCell ref="EW10:EW12"/>
    <mergeCell ref="A10:I10"/>
    <mergeCell ref="A11:I11"/>
    <mergeCell ref="FA10:FA12"/>
    <mergeCell ref="FB10:FB12"/>
    <mergeCell ref="FC10:FC12"/>
    <mergeCell ref="EY10:EY12"/>
    <mergeCell ref="EZ10:EZ12"/>
    <mergeCell ref="BH11:CK11"/>
    <mergeCell ref="CL11:DO11"/>
    <mergeCell ref="J10:ES10"/>
    <mergeCell ref="A5:F5"/>
  </mergeCells>
  <phoneticPr fontId="8" type="noConversion"/>
  <dataValidations count="1">
    <dataValidation type="list" allowBlank="1" showInputMessage="1" showErrorMessage="1" sqref="H13" xr:uid="{F63B9C8C-47A4-4747-A2A8-0C0039479B0F}">
      <formula1>"suma, personas"</formula1>
    </dataValidation>
  </dataValidations>
  <hyperlinks>
    <hyperlink ref="FC13" r:id="rId1" xr:uid="{D4856377-47B0-4AF0-95E7-5C116CC5679C}"/>
  </hyperlinks>
  <printOptions horizontalCentered="1" verticalCentered="1"/>
  <pageMargins left="0" right="0" top="0.55118110236220474" bottom="0" header="0.31496062992125984" footer="0.31496062992125984"/>
  <pageSetup scale="20" fitToWidth="0"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53"/>
  <sheetViews>
    <sheetView topLeftCell="B19" zoomScale="62" zoomScaleNormal="62" zoomScaleSheetLayoutView="40" zoomScalePageLayoutView="73" workbookViewId="0">
      <selection activeCell="EY10" sqref="EY10:EY16"/>
    </sheetView>
  </sheetViews>
  <sheetFormatPr baseColWidth="10" defaultColWidth="10.85546875" defaultRowHeight="20.25" customHeight="1" x14ac:dyDescent="0.25"/>
  <cols>
    <col min="1" max="1" width="12.28515625" style="1" hidden="1" customWidth="1"/>
    <col min="2" max="2" width="8.42578125" style="1" customWidth="1"/>
    <col min="3" max="3" width="23.42578125" style="1" customWidth="1"/>
    <col min="4" max="4" width="11.7109375" style="5" customWidth="1"/>
    <col min="5" max="5" width="9" style="5" customWidth="1"/>
    <col min="6" max="6" width="9.140625" style="19" customWidth="1"/>
    <col min="7" max="7" width="23.140625" style="6" customWidth="1"/>
    <col min="8" max="8" width="22.42578125" style="6" hidden="1" customWidth="1"/>
    <col min="9" max="10" width="15.7109375" style="6" hidden="1" customWidth="1"/>
    <col min="11" max="14" width="19.28515625" style="6" hidden="1" customWidth="1"/>
    <col min="15" max="18" width="15.7109375" style="6" hidden="1" customWidth="1"/>
    <col min="19" max="19" width="18" style="6" hidden="1" customWidth="1"/>
    <col min="20" max="20" width="16.5703125" style="6" hidden="1" customWidth="1"/>
    <col min="21" max="21" width="21.140625" style="6" hidden="1" customWidth="1"/>
    <col min="22" max="22" width="21" style="6" hidden="1" customWidth="1"/>
    <col min="23" max="23" width="19.28515625" style="6" hidden="1" customWidth="1"/>
    <col min="24" max="24" width="22.140625" style="6" hidden="1" customWidth="1"/>
    <col min="25" max="25" width="19.140625" style="6" hidden="1" customWidth="1"/>
    <col min="26" max="26" width="29.42578125" style="6" customWidth="1"/>
    <col min="27" max="27" width="27.140625" style="6" customWidth="1"/>
    <col min="28" max="50" width="23.7109375" style="6" hidden="1" customWidth="1"/>
    <col min="51" max="51" width="28" style="6" customWidth="1"/>
    <col min="52" max="52" width="27.140625" style="6" customWidth="1"/>
    <col min="53" max="53" width="28" style="6" customWidth="1"/>
    <col min="54" max="54" width="26.85546875" style="6" customWidth="1"/>
    <col min="55" max="56" width="27" style="6" customWidth="1"/>
    <col min="57" max="57" width="23.7109375" style="6" bestFit="1" customWidth="1"/>
    <col min="58" max="58" width="27.85546875" style="6" customWidth="1"/>
    <col min="59" max="83" width="15.7109375" style="6" hidden="1" customWidth="1"/>
    <col min="84" max="84" width="18.85546875" style="6" hidden="1" customWidth="1"/>
    <col min="85" max="85" width="21" style="6" hidden="1" customWidth="1"/>
    <col min="86" max="86" width="20.140625" style="6" hidden="1" customWidth="1"/>
    <col min="87" max="87" width="13.140625" style="6" hidden="1" customWidth="1"/>
    <col min="88" max="88" width="32.140625" style="6" customWidth="1"/>
    <col min="89" max="117" width="15.7109375" style="6" hidden="1" customWidth="1"/>
    <col min="118" max="118" width="29.5703125" style="6" customWidth="1"/>
    <col min="119" max="147" width="15.7109375" style="6" hidden="1" customWidth="1"/>
    <col min="148" max="148" width="23.7109375" style="20" customWidth="1"/>
    <col min="149" max="149" width="25.28515625" style="20" customWidth="1"/>
    <col min="150" max="150" width="23.85546875" style="1" customWidth="1"/>
    <col min="151" max="151" width="27.42578125" style="1" customWidth="1"/>
    <col min="152" max="152" width="25" style="1" customWidth="1"/>
    <col min="153" max="153" width="69.85546875" style="1" customWidth="1"/>
    <col min="154" max="154" width="20.28515625" style="1" customWidth="1"/>
    <col min="155" max="155" width="25" style="1" customWidth="1"/>
    <col min="156" max="156" width="24.42578125" style="1" customWidth="1"/>
    <col min="157" max="157" width="38.28515625" style="1" customWidth="1"/>
    <col min="158" max="158" width="6" style="1" bestFit="1" customWidth="1"/>
    <col min="159" max="16384" width="10.85546875" style="1"/>
  </cols>
  <sheetData>
    <row r="1" spans="1:158" s="23" customFormat="1" ht="32.25" customHeight="1" x14ac:dyDescent="0.5">
      <c r="A1" s="739"/>
      <c r="B1" s="740"/>
      <c r="C1" s="740"/>
      <c r="D1" s="740"/>
      <c r="E1" s="741"/>
      <c r="F1" s="687" t="s">
        <v>39</v>
      </c>
      <c r="G1" s="687"/>
      <c r="H1" s="687"/>
      <c r="I1" s="687"/>
      <c r="J1" s="687"/>
      <c r="K1" s="687"/>
      <c r="L1" s="687"/>
      <c r="M1" s="687"/>
      <c r="N1" s="687"/>
      <c r="O1" s="687"/>
      <c r="P1" s="687"/>
      <c r="Q1" s="687"/>
      <c r="R1" s="687"/>
      <c r="S1" s="687"/>
      <c r="T1" s="687"/>
      <c r="U1" s="687"/>
      <c r="V1" s="687"/>
      <c r="W1" s="687"/>
      <c r="X1" s="687"/>
      <c r="Y1" s="687"/>
      <c r="Z1" s="687"/>
      <c r="AA1" s="687"/>
      <c r="AB1" s="687"/>
      <c r="AC1" s="687"/>
      <c r="AD1" s="687"/>
      <c r="AE1" s="687"/>
      <c r="AF1" s="687"/>
      <c r="AG1" s="687"/>
      <c r="AH1" s="687"/>
      <c r="AI1" s="687"/>
      <c r="AJ1" s="687"/>
      <c r="AK1" s="687"/>
      <c r="AL1" s="687"/>
      <c r="AM1" s="687"/>
      <c r="AN1" s="687"/>
      <c r="AO1" s="687"/>
      <c r="AP1" s="687"/>
      <c r="AQ1" s="687"/>
      <c r="AR1" s="687"/>
      <c r="AS1" s="687"/>
      <c r="AT1" s="687"/>
      <c r="AU1" s="687"/>
      <c r="AV1" s="687"/>
      <c r="AW1" s="687"/>
      <c r="AX1" s="687"/>
      <c r="AY1" s="687"/>
      <c r="AZ1" s="687"/>
      <c r="BA1" s="687"/>
      <c r="BB1" s="687"/>
      <c r="BC1" s="687"/>
      <c r="BD1" s="687"/>
      <c r="BE1" s="687"/>
      <c r="BF1" s="687"/>
      <c r="BG1" s="687"/>
      <c r="BH1" s="687"/>
      <c r="BI1" s="687"/>
      <c r="BJ1" s="687"/>
      <c r="BK1" s="687"/>
      <c r="BL1" s="687"/>
      <c r="BM1" s="687"/>
      <c r="BN1" s="687"/>
      <c r="BO1" s="687"/>
      <c r="BP1" s="687"/>
      <c r="BQ1" s="687"/>
      <c r="BR1" s="687"/>
      <c r="BS1" s="687"/>
      <c r="BT1" s="687"/>
      <c r="BU1" s="687"/>
      <c r="BV1" s="687"/>
      <c r="BW1" s="687"/>
      <c r="BX1" s="687"/>
      <c r="BY1" s="687"/>
      <c r="BZ1" s="687"/>
      <c r="CA1" s="687"/>
      <c r="CB1" s="687"/>
      <c r="CC1" s="687"/>
      <c r="CD1" s="687"/>
      <c r="CE1" s="687"/>
      <c r="CF1" s="687"/>
      <c r="CG1" s="687"/>
      <c r="CH1" s="687"/>
      <c r="CI1" s="687"/>
      <c r="CJ1" s="687"/>
      <c r="CK1" s="687"/>
      <c r="CL1" s="687"/>
      <c r="CM1" s="687"/>
      <c r="CN1" s="687"/>
      <c r="CO1" s="687"/>
      <c r="CP1" s="687"/>
      <c r="CQ1" s="687"/>
      <c r="CR1" s="687"/>
      <c r="CS1" s="687"/>
      <c r="CT1" s="687"/>
      <c r="CU1" s="687"/>
      <c r="CV1" s="687"/>
      <c r="CW1" s="687"/>
      <c r="CX1" s="687"/>
      <c r="CY1" s="687"/>
      <c r="CZ1" s="687"/>
      <c r="DA1" s="687"/>
      <c r="DB1" s="687"/>
      <c r="DC1" s="687"/>
      <c r="DD1" s="687"/>
      <c r="DE1" s="687"/>
      <c r="DF1" s="687"/>
      <c r="DG1" s="687"/>
      <c r="DH1" s="687"/>
      <c r="DI1" s="687"/>
      <c r="DJ1" s="687"/>
      <c r="DK1" s="687"/>
      <c r="DL1" s="687"/>
      <c r="DM1" s="687"/>
      <c r="DN1" s="687"/>
      <c r="DO1" s="687"/>
      <c r="DP1" s="687"/>
      <c r="DQ1" s="687"/>
      <c r="DR1" s="687"/>
      <c r="DS1" s="687"/>
      <c r="DT1" s="687"/>
      <c r="DU1" s="687"/>
      <c r="DV1" s="687"/>
      <c r="DW1" s="687"/>
      <c r="DX1" s="687"/>
      <c r="DY1" s="687"/>
      <c r="DZ1" s="687"/>
      <c r="EA1" s="687"/>
      <c r="EB1" s="687"/>
      <c r="EC1" s="687"/>
      <c r="ED1" s="687"/>
      <c r="EE1" s="687"/>
      <c r="EF1" s="687"/>
      <c r="EG1" s="687"/>
      <c r="EH1" s="687"/>
      <c r="EI1" s="687"/>
      <c r="EJ1" s="687"/>
      <c r="EK1" s="687"/>
      <c r="EL1" s="687"/>
      <c r="EM1" s="687"/>
      <c r="EN1" s="687"/>
      <c r="EO1" s="687"/>
      <c r="EP1" s="687"/>
      <c r="EQ1" s="687"/>
      <c r="ER1" s="687"/>
      <c r="ES1" s="687"/>
      <c r="ET1" s="687"/>
      <c r="EU1" s="687"/>
      <c r="EV1" s="687"/>
      <c r="EW1" s="687"/>
      <c r="EX1" s="687"/>
      <c r="EY1" s="687"/>
      <c r="EZ1" s="687"/>
      <c r="FA1" s="688"/>
    </row>
    <row r="2" spans="1:158" s="23" customFormat="1" ht="54" customHeight="1" thickBot="1" x14ac:dyDescent="0.55000000000000004">
      <c r="A2" s="742"/>
      <c r="B2" s="743"/>
      <c r="C2" s="743"/>
      <c r="D2" s="743"/>
      <c r="E2" s="744"/>
      <c r="F2" s="776" t="s">
        <v>302</v>
      </c>
      <c r="G2" s="776"/>
      <c r="H2" s="776"/>
      <c r="I2" s="776"/>
      <c r="J2" s="776"/>
      <c r="K2" s="776"/>
      <c r="L2" s="776"/>
      <c r="M2" s="776"/>
      <c r="N2" s="776"/>
      <c r="O2" s="776"/>
      <c r="P2" s="776"/>
      <c r="Q2" s="776"/>
      <c r="R2" s="776"/>
      <c r="S2" s="776"/>
      <c r="T2" s="776"/>
      <c r="U2" s="776"/>
      <c r="V2" s="776"/>
      <c r="W2" s="776"/>
      <c r="X2" s="776"/>
      <c r="Y2" s="776"/>
      <c r="Z2" s="776"/>
      <c r="AA2" s="776"/>
      <c r="AB2" s="776"/>
      <c r="AC2" s="776"/>
      <c r="AD2" s="776"/>
      <c r="AE2" s="776"/>
      <c r="AF2" s="776"/>
      <c r="AG2" s="776"/>
      <c r="AH2" s="776"/>
      <c r="AI2" s="776"/>
      <c r="AJ2" s="776"/>
      <c r="AK2" s="776"/>
      <c r="AL2" s="776"/>
      <c r="AM2" s="776"/>
      <c r="AN2" s="776"/>
      <c r="AO2" s="776"/>
      <c r="AP2" s="776"/>
      <c r="AQ2" s="776"/>
      <c r="AR2" s="776"/>
      <c r="AS2" s="776"/>
      <c r="AT2" s="776"/>
      <c r="AU2" s="776"/>
      <c r="AV2" s="776"/>
      <c r="AW2" s="776"/>
      <c r="AX2" s="776"/>
      <c r="AY2" s="776"/>
      <c r="AZ2" s="776"/>
      <c r="BA2" s="776"/>
      <c r="BB2" s="776"/>
      <c r="BC2" s="776"/>
      <c r="BD2" s="776"/>
      <c r="BE2" s="776"/>
      <c r="BF2" s="776"/>
      <c r="BG2" s="776"/>
      <c r="BH2" s="776"/>
      <c r="BI2" s="776"/>
      <c r="BJ2" s="776"/>
      <c r="BK2" s="776"/>
      <c r="BL2" s="776"/>
      <c r="BM2" s="776"/>
      <c r="BN2" s="776"/>
      <c r="BO2" s="776"/>
      <c r="BP2" s="776"/>
      <c r="BQ2" s="776"/>
      <c r="BR2" s="776"/>
      <c r="BS2" s="776"/>
      <c r="BT2" s="776"/>
      <c r="BU2" s="776"/>
      <c r="BV2" s="776"/>
      <c r="BW2" s="776"/>
      <c r="BX2" s="776"/>
      <c r="BY2" s="776"/>
      <c r="BZ2" s="776"/>
      <c r="CA2" s="776"/>
      <c r="CB2" s="776"/>
      <c r="CC2" s="776"/>
      <c r="CD2" s="776"/>
      <c r="CE2" s="776"/>
      <c r="CF2" s="776"/>
      <c r="CG2" s="776"/>
      <c r="CH2" s="776"/>
      <c r="CI2" s="776"/>
      <c r="CJ2" s="776"/>
      <c r="CK2" s="776"/>
      <c r="CL2" s="776"/>
      <c r="CM2" s="776"/>
      <c r="CN2" s="776"/>
      <c r="CO2" s="776"/>
      <c r="CP2" s="776"/>
      <c r="CQ2" s="776"/>
      <c r="CR2" s="776"/>
      <c r="CS2" s="776"/>
      <c r="CT2" s="776"/>
      <c r="CU2" s="776"/>
      <c r="CV2" s="776"/>
      <c r="CW2" s="776"/>
      <c r="CX2" s="776"/>
      <c r="CY2" s="776"/>
      <c r="CZ2" s="776"/>
      <c r="DA2" s="776"/>
      <c r="DB2" s="776"/>
      <c r="DC2" s="776"/>
      <c r="DD2" s="776"/>
      <c r="DE2" s="776"/>
      <c r="DF2" s="776"/>
      <c r="DG2" s="776"/>
      <c r="DH2" s="776"/>
      <c r="DI2" s="776"/>
      <c r="DJ2" s="776"/>
      <c r="DK2" s="776"/>
      <c r="DL2" s="776"/>
      <c r="DM2" s="776"/>
      <c r="DN2" s="776"/>
      <c r="DO2" s="776"/>
      <c r="DP2" s="776"/>
      <c r="DQ2" s="776"/>
      <c r="DR2" s="776"/>
      <c r="DS2" s="776"/>
      <c r="DT2" s="776"/>
      <c r="DU2" s="776"/>
      <c r="DV2" s="776"/>
      <c r="DW2" s="776"/>
      <c r="DX2" s="776"/>
      <c r="DY2" s="776"/>
      <c r="DZ2" s="776"/>
      <c r="EA2" s="776"/>
      <c r="EB2" s="776"/>
      <c r="EC2" s="776"/>
      <c r="ED2" s="776"/>
      <c r="EE2" s="776"/>
      <c r="EF2" s="776"/>
      <c r="EG2" s="776"/>
      <c r="EH2" s="776"/>
      <c r="EI2" s="776"/>
      <c r="EJ2" s="776"/>
      <c r="EK2" s="776"/>
      <c r="EL2" s="776"/>
      <c r="EM2" s="776"/>
      <c r="EN2" s="776"/>
      <c r="EO2" s="776"/>
      <c r="EP2" s="776"/>
      <c r="EQ2" s="776"/>
      <c r="ER2" s="777"/>
      <c r="ES2" s="777"/>
      <c r="ET2" s="777"/>
      <c r="EU2" s="777"/>
      <c r="EV2" s="777"/>
      <c r="EW2" s="777"/>
      <c r="EX2" s="777"/>
      <c r="EY2" s="777"/>
      <c r="EZ2" s="777"/>
      <c r="FA2" s="778"/>
    </row>
    <row r="3" spans="1:158" s="22" customFormat="1" ht="20.25" customHeight="1" thickBot="1" x14ac:dyDescent="0.45">
      <c r="A3" s="745"/>
      <c r="B3" s="746"/>
      <c r="C3" s="746"/>
      <c r="D3" s="746"/>
      <c r="E3" s="747"/>
      <c r="F3" s="779" t="s">
        <v>48</v>
      </c>
      <c r="G3" s="718"/>
      <c r="H3" s="718"/>
      <c r="I3" s="718"/>
      <c r="J3" s="718"/>
      <c r="K3" s="718"/>
      <c r="L3" s="718"/>
      <c r="M3" s="718"/>
      <c r="N3" s="718"/>
      <c r="O3" s="718"/>
      <c r="P3" s="718"/>
      <c r="Q3" s="718"/>
      <c r="R3" s="718"/>
      <c r="S3" s="718"/>
      <c r="T3" s="718"/>
      <c r="U3" s="718"/>
      <c r="V3" s="718"/>
      <c r="W3" s="718"/>
      <c r="X3" s="718"/>
      <c r="Y3" s="718"/>
      <c r="Z3" s="718"/>
      <c r="AA3" s="718"/>
      <c r="AB3" s="718"/>
      <c r="AC3" s="718"/>
      <c r="AD3" s="718"/>
      <c r="AE3" s="718"/>
      <c r="AF3" s="718"/>
      <c r="AG3" s="718"/>
      <c r="AH3" s="718"/>
      <c r="AI3" s="718"/>
      <c r="AJ3" s="718"/>
      <c r="AK3" s="718"/>
      <c r="AL3" s="718"/>
      <c r="AM3" s="718"/>
      <c r="AN3" s="718"/>
      <c r="AO3" s="718"/>
      <c r="AP3" s="718"/>
      <c r="AQ3" s="718"/>
      <c r="AR3" s="718"/>
      <c r="AS3" s="718"/>
      <c r="AT3" s="718"/>
      <c r="AU3" s="718"/>
      <c r="AV3" s="718"/>
      <c r="AW3" s="718"/>
      <c r="AX3" s="718"/>
      <c r="AY3" s="718"/>
      <c r="AZ3" s="718"/>
      <c r="BA3" s="718"/>
      <c r="BB3" s="718"/>
      <c r="BC3" s="718"/>
      <c r="BD3" s="718"/>
      <c r="BE3" s="718"/>
      <c r="BF3" s="718"/>
      <c r="BG3" s="718"/>
      <c r="BH3" s="718"/>
      <c r="BI3" s="718"/>
      <c r="BJ3" s="718"/>
      <c r="BK3" s="718"/>
      <c r="BL3" s="718"/>
      <c r="BM3" s="718"/>
      <c r="BN3" s="718"/>
      <c r="BO3" s="718"/>
      <c r="BP3" s="718"/>
      <c r="BQ3" s="718"/>
      <c r="BR3" s="718"/>
      <c r="BS3" s="718"/>
      <c r="BT3" s="718"/>
      <c r="BU3" s="718"/>
      <c r="BV3" s="718"/>
      <c r="BW3" s="718"/>
      <c r="BX3" s="718"/>
      <c r="BY3" s="718"/>
      <c r="BZ3" s="718"/>
      <c r="CA3" s="718"/>
      <c r="CB3" s="718"/>
      <c r="CC3" s="718"/>
      <c r="CD3" s="718"/>
      <c r="CE3" s="718"/>
      <c r="CF3" s="718"/>
      <c r="CG3" s="718"/>
      <c r="CH3" s="718"/>
      <c r="CI3" s="718"/>
      <c r="CJ3" s="718"/>
      <c r="CK3" s="718"/>
      <c r="CL3" s="718"/>
      <c r="CM3" s="718"/>
      <c r="CN3" s="718"/>
      <c r="CO3" s="718"/>
      <c r="CP3" s="718"/>
      <c r="CQ3" s="718"/>
      <c r="CR3" s="718"/>
      <c r="CS3" s="718"/>
      <c r="CT3" s="718"/>
      <c r="CU3" s="718"/>
      <c r="CV3" s="718"/>
      <c r="CW3" s="718"/>
      <c r="CX3" s="718"/>
      <c r="CY3" s="718"/>
      <c r="CZ3" s="718"/>
      <c r="DA3" s="718"/>
      <c r="DB3" s="718"/>
      <c r="DC3" s="718"/>
      <c r="DD3" s="718"/>
      <c r="DE3" s="718"/>
      <c r="DF3" s="718"/>
      <c r="DG3" s="718"/>
      <c r="DH3" s="718"/>
      <c r="DI3" s="718"/>
      <c r="DJ3" s="718"/>
      <c r="DK3" s="718"/>
      <c r="DL3" s="718"/>
      <c r="DM3" s="718"/>
      <c r="DN3" s="718"/>
      <c r="DO3" s="718"/>
      <c r="DP3" s="718"/>
      <c r="DQ3" s="718"/>
      <c r="DR3" s="718"/>
      <c r="DS3" s="718"/>
      <c r="DT3" s="718"/>
      <c r="DU3" s="718"/>
      <c r="DV3" s="718"/>
      <c r="DW3" s="718"/>
      <c r="DX3" s="718"/>
      <c r="DY3" s="718"/>
      <c r="DZ3" s="718"/>
      <c r="EA3" s="718"/>
      <c r="EB3" s="718"/>
      <c r="EC3" s="718"/>
      <c r="ED3" s="718"/>
      <c r="EE3" s="718"/>
      <c r="EF3" s="718"/>
      <c r="EG3" s="718"/>
      <c r="EH3" s="718"/>
      <c r="EI3" s="718"/>
      <c r="EJ3" s="718"/>
      <c r="EK3" s="718"/>
      <c r="EL3" s="718"/>
      <c r="EM3" s="718"/>
      <c r="EN3" s="718"/>
      <c r="EO3" s="718"/>
      <c r="EP3" s="718"/>
      <c r="EQ3" s="718"/>
      <c r="ER3" s="718" t="s">
        <v>282</v>
      </c>
      <c r="ES3" s="718"/>
      <c r="ET3" s="718"/>
      <c r="EU3" s="718"/>
      <c r="EV3" s="718"/>
      <c r="EW3" s="718"/>
      <c r="EX3" s="718"/>
      <c r="EY3" s="718"/>
      <c r="EZ3" s="718"/>
      <c r="FA3" s="719"/>
    </row>
    <row r="4" spans="1:158" ht="20.25" customHeight="1" thickBot="1" x14ac:dyDescent="0.3">
      <c r="A4" s="748" t="s">
        <v>0</v>
      </c>
      <c r="B4" s="749"/>
      <c r="C4" s="749"/>
      <c r="D4" s="749"/>
      <c r="E4" s="750"/>
      <c r="F4" s="706" t="s">
        <v>316</v>
      </c>
      <c r="G4" s="707"/>
      <c r="H4" s="707"/>
      <c r="I4" s="707"/>
      <c r="J4" s="707"/>
      <c r="K4" s="707"/>
      <c r="L4" s="707"/>
      <c r="M4" s="707"/>
      <c r="N4" s="707"/>
      <c r="O4" s="707"/>
      <c r="P4" s="707"/>
      <c r="Q4" s="707"/>
      <c r="R4" s="707"/>
      <c r="S4" s="707"/>
      <c r="T4" s="707"/>
      <c r="U4" s="707"/>
      <c r="V4" s="707"/>
      <c r="W4" s="707"/>
      <c r="X4" s="707"/>
      <c r="Y4" s="707"/>
      <c r="Z4" s="707"/>
      <c r="AA4" s="707"/>
      <c r="AB4" s="707"/>
      <c r="AC4" s="707"/>
      <c r="AD4" s="707"/>
      <c r="AE4" s="707"/>
      <c r="AF4" s="707"/>
      <c r="AG4" s="707"/>
      <c r="AH4" s="707"/>
      <c r="AI4" s="707"/>
      <c r="AJ4" s="707"/>
      <c r="AK4" s="707"/>
      <c r="AL4" s="707"/>
      <c r="AM4" s="707"/>
      <c r="AN4" s="707"/>
      <c r="AO4" s="707"/>
      <c r="AP4" s="707"/>
      <c r="AQ4" s="707"/>
      <c r="AR4" s="707"/>
      <c r="AS4" s="707"/>
      <c r="AT4" s="707"/>
      <c r="AU4" s="707"/>
      <c r="AV4" s="707"/>
      <c r="AW4" s="707"/>
      <c r="AX4" s="707"/>
      <c r="AY4" s="707"/>
      <c r="AZ4" s="707"/>
      <c r="BA4" s="707"/>
      <c r="BB4" s="707"/>
      <c r="BC4" s="707"/>
      <c r="BD4" s="707"/>
      <c r="BE4" s="707"/>
      <c r="BF4" s="707"/>
      <c r="BG4" s="707"/>
      <c r="BH4" s="707"/>
      <c r="BI4" s="707"/>
      <c r="BJ4" s="708"/>
      <c r="BK4" s="720" t="s">
        <v>316</v>
      </c>
      <c r="BL4" s="721"/>
      <c r="BM4" s="721"/>
      <c r="BN4" s="721"/>
      <c r="BO4" s="721"/>
      <c r="BP4" s="721"/>
      <c r="BQ4" s="721"/>
      <c r="BR4" s="721"/>
      <c r="BS4" s="721"/>
      <c r="BT4" s="721"/>
      <c r="BU4" s="721"/>
      <c r="BV4" s="721"/>
      <c r="BW4" s="721"/>
      <c r="BX4" s="721"/>
      <c r="BY4" s="721"/>
      <c r="BZ4" s="721"/>
      <c r="CA4" s="721"/>
      <c r="CB4" s="721"/>
      <c r="CC4" s="722"/>
      <c r="CD4" s="720"/>
      <c r="CE4" s="721"/>
      <c r="CF4" s="721"/>
      <c r="CG4" s="721"/>
      <c r="CH4" s="721"/>
      <c r="CI4" s="721"/>
      <c r="CJ4" s="721"/>
      <c r="CK4" s="721"/>
      <c r="CL4" s="721"/>
      <c r="CM4" s="721"/>
      <c r="CN4" s="721"/>
      <c r="CO4" s="721"/>
      <c r="CP4" s="721"/>
      <c r="CQ4" s="721"/>
      <c r="CR4" s="721"/>
      <c r="CS4" s="721"/>
      <c r="CT4" s="721"/>
      <c r="CU4" s="721"/>
      <c r="CV4" s="722"/>
      <c r="CW4" s="720"/>
      <c r="CX4" s="721"/>
      <c r="CY4" s="721"/>
      <c r="CZ4" s="721"/>
      <c r="DA4" s="721"/>
      <c r="DB4" s="721"/>
      <c r="DC4" s="721"/>
      <c r="DD4" s="721"/>
      <c r="DE4" s="721"/>
      <c r="DF4" s="721"/>
      <c r="DG4" s="721"/>
      <c r="DH4" s="721"/>
      <c r="DI4" s="721"/>
      <c r="DJ4" s="721"/>
      <c r="DK4" s="721"/>
      <c r="DL4" s="721"/>
      <c r="DM4" s="721"/>
      <c r="DN4" s="721"/>
      <c r="DO4" s="722"/>
      <c r="DP4" s="720" t="s">
        <v>316</v>
      </c>
      <c r="DQ4" s="721"/>
      <c r="DR4" s="721"/>
      <c r="DS4" s="721"/>
      <c r="DT4" s="721"/>
      <c r="DU4" s="721"/>
      <c r="DV4" s="721"/>
      <c r="DW4" s="721"/>
      <c r="DX4" s="721"/>
      <c r="DY4" s="721"/>
      <c r="DZ4" s="721"/>
      <c r="EA4" s="721"/>
      <c r="EB4" s="721"/>
      <c r="EC4" s="721"/>
      <c r="ED4" s="721"/>
      <c r="EE4" s="721"/>
      <c r="EF4" s="721"/>
      <c r="EG4" s="721"/>
      <c r="EH4" s="722"/>
      <c r="EI4" s="720"/>
      <c r="EJ4" s="721"/>
      <c r="EK4" s="721"/>
      <c r="EL4" s="721"/>
      <c r="EM4" s="721"/>
      <c r="EN4" s="721"/>
      <c r="EO4" s="721"/>
      <c r="EP4" s="721"/>
      <c r="EQ4" s="721"/>
      <c r="ER4" s="721"/>
      <c r="ES4" s="721"/>
      <c r="ET4" s="721"/>
      <c r="EU4" s="721"/>
      <c r="EV4" s="721"/>
      <c r="EW4" s="721"/>
      <c r="EX4" s="721"/>
      <c r="EY4" s="721"/>
      <c r="EZ4" s="721"/>
      <c r="FA4" s="722"/>
    </row>
    <row r="5" spans="1:158" ht="20.25" customHeight="1" thickBot="1" x14ac:dyDescent="0.3">
      <c r="A5" s="748" t="s">
        <v>2</v>
      </c>
      <c r="B5" s="749"/>
      <c r="C5" s="749"/>
      <c r="D5" s="749"/>
      <c r="E5" s="750"/>
      <c r="F5" s="706" t="s">
        <v>317</v>
      </c>
      <c r="G5" s="707"/>
      <c r="H5" s="707"/>
      <c r="I5" s="707"/>
      <c r="J5" s="707"/>
      <c r="K5" s="707"/>
      <c r="L5" s="707"/>
      <c r="M5" s="707"/>
      <c r="N5" s="707"/>
      <c r="O5" s="707"/>
      <c r="P5" s="707"/>
      <c r="Q5" s="707"/>
      <c r="R5" s="707"/>
      <c r="S5" s="707"/>
      <c r="T5" s="707"/>
      <c r="U5" s="707"/>
      <c r="V5" s="707"/>
      <c r="W5" s="707"/>
      <c r="X5" s="707"/>
      <c r="Y5" s="707"/>
      <c r="Z5" s="707"/>
      <c r="AA5" s="707"/>
      <c r="AB5" s="707"/>
      <c r="AC5" s="707"/>
      <c r="AD5" s="707"/>
      <c r="AE5" s="707"/>
      <c r="AF5" s="707"/>
      <c r="AG5" s="707"/>
      <c r="AH5" s="707"/>
      <c r="AI5" s="707"/>
      <c r="AJ5" s="707"/>
      <c r="AK5" s="707"/>
      <c r="AL5" s="707"/>
      <c r="AM5" s="707"/>
      <c r="AN5" s="707"/>
      <c r="AO5" s="707"/>
      <c r="AP5" s="707"/>
      <c r="AQ5" s="707"/>
      <c r="AR5" s="707"/>
      <c r="AS5" s="707"/>
      <c r="AT5" s="707"/>
      <c r="AU5" s="707"/>
      <c r="AV5" s="707"/>
      <c r="AW5" s="707"/>
      <c r="AX5" s="707"/>
      <c r="AY5" s="707"/>
      <c r="AZ5" s="707"/>
      <c r="BA5" s="707"/>
      <c r="BB5" s="707"/>
      <c r="BC5" s="707"/>
      <c r="BD5" s="707"/>
      <c r="BE5" s="707"/>
      <c r="BF5" s="707"/>
      <c r="BG5" s="707"/>
      <c r="BH5" s="707"/>
      <c r="BI5" s="707"/>
      <c r="BJ5" s="708"/>
      <c r="BK5" s="709" t="s">
        <v>317</v>
      </c>
      <c r="BL5" s="710"/>
      <c r="BM5" s="710"/>
      <c r="BN5" s="710"/>
      <c r="BO5" s="710"/>
      <c r="BP5" s="710"/>
      <c r="BQ5" s="710"/>
      <c r="BR5" s="710"/>
      <c r="BS5" s="710"/>
      <c r="BT5" s="710"/>
      <c r="BU5" s="710"/>
      <c r="BV5" s="710"/>
      <c r="BW5" s="710"/>
      <c r="BX5" s="710"/>
      <c r="BY5" s="710"/>
      <c r="BZ5" s="710"/>
      <c r="CA5" s="710"/>
      <c r="CB5" s="710"/>
      <c r="CC5" s="711"/>
      <c r="CD5" s="709"/>
      <c r="CE5" s="710"/>
      <c r="CF5" s="710"/>
      <c r="CG5" s="710"/>
      <c r="CH5" s="710"/>
      <c r="CI5" s="710"/>
      <c r="CJ5" s="710"/>
      <c r="CK5" s="710"/>
      <c r="CL5" s="710"/>
      <c r="CM5" s="710"/>
      <c r="CN5" s="710"/>
      <c r="CO5" s="710"/>
      <c r="CP5" s="710"/>
      <c r="CQ5" s="710"/>
      <c r="CR5" s="710"/>
      <c r="CS5" s="710"/>
      <c r="CT5" s="710"/>
      <c r="CU5" s="710"/>
      <c r="CV5" s="711"/>
      <c r="CW5" s="709"/>
      <c r="CX5" s="710"/>
      <c r="CY5" s="710"/>
      <c r="CZ5" s="710"/>
      <c r="DA5" s="710"/>
      <c r="DB5" s="710"/>
      <c r="DC5" s="710"/>
      <c r="DD5" s="710"/>
      <c r="DE5" s="710"/>
      <c r="DF5" s="710"/>
      <c r="DG5" s="710"/>
      <c r="DH5" s="710"/>
      <c r="DI5" s="710"/>
      <c r="DJ5" s="710"/>
      <c r="DK5" s="710"/>
      <c r="DL5" s="710"/>
      <c r="DM5" s="710"/>
      <c r="DN5" s="710"/>
      <c r="DO5" s="711"/>
      <c r="DP5" s="709" t="s">
        <v>317</v>
      </c>
      <c r="DQ5" s="710"/>
      <c r="DR5" s="710"/>
      <c r="DS5" s="710"/>
      <c r="DT5" s="710"/>
      <c r="DU5" s="710"/>
      <c r="DV5" s="710"/>
      <c r="DW5" s="710"/>
      <c r="DX5" s="710"/>
      <c r="DY5" s="710"/>
      <c r="DZ5" s="710"/>
      <c r="EA5" s="710"/>
      <c r="EB5" s="710"/>
      <c r="EC5" s="710"/>
      <c r="ED5" s="710"/>
      <c r="EE5" s="710"/>
      <c r="EF5" s="710"/>
      <c r="EG5" s="710"/>
      <c r="EH5" s="711"/>
      <c r="EI5" s="709"/>
      <c r="EJ5" s="710"/>
      <c r="EK5" s="710"/>
      <c r="EL5" s="710"/>
      <c r="EM5" s="710"/>
      <c r="EN5" s="710"/>
      <c r="EO5" s="710"/>
      <c r="EP5" s="710"/>
      <c r="EQ5" s="710"/>
      <c r="ER5" s="710"/>
      <c r="ES5" s="710"/>
      <c r="ET5" s="710"/>
      <c r="EU5" s="710"/>
      <c r="EV5" s="710"/>
      <c r="EW5" s="710"/>
      <c r="EX5" s="710"/>
      <c r="EY5" s="710"/>
      <c r="EZ5" s="710"/>
      <c r="FA5" s="711"/>
    </row>
    <row r="6" spans="1:158" ht="20.25" customHeight="1" thickBot="1" x14ac:dyDescent="0.3">
      <c r="A6" s="3"/>
      <c r="B6" s="3"/>
      <c r="C6" s="3"/>
      <c r="D6" s="27"/>
      <c r="E6" s="27"/>
      <c r="F6" s="28"/>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30"/>
      <c r="ES6" s="30"/>
      <c r="ET6" s="3"/>
      <c r="EU6" s="3"/>
      <c r="EV6" s="3"/>
      <c r="EW6" s="3"/>
      <c r="EX6" s="3"/>
      <c r="EY6" s="3"/>
      <c r="EZ6" s="3"/>
      <c r="FA6" s="3"/>
    </row>
    <row r="7" spans="1:158" s="21" customFormat="1" ht="20.25" customHeight="1" thickBot="1" x14ac:dyDescent="0.3">
      <c r="A7" s="766" t="s">
        <v>92</v>
      </c>
      <c r="B7" s="767"/>
      <c r="C7" s="767"/>
      <c r="D7" s="767"/>
      <c r="E7" s="767"/>
      <c r="F7" s="767"/>
      <c r="G7" s="768"/>
      <c r="H7" s="737" t="s">
        <v>245</v>
      </c>
      <c r="I7" s="737"/>
      <c r="J7" s="737"/>
      <c r="K7" s="737"/>
      <c r="L7" s="737"/>
      <c r="M7" s="737"/>
      <c r="N7" s="737"/>
      <c r="O7" s="737"/>
      <c r="P7" s="737"/>
      <c r="Q7" s="737"/>
      <c r="R7" s="737"/>
      <c r="S7" s="737"/>
      <c r="T7" s="737"/>
      <c r="U7" s="738"/>
      <c r="V7" s="738"/>
      <c r="W7" s="738"/>
      <c r="X7" s="738"/>
      <c r="Y7" s="738"/>
      <c r="Z7" s="738"/>
      <c r="AA7" s="738"/>
      <c r="AB7" s="738"/>
      <c r="AC7" s="738"/>
      <c r="AD7" s="738"/>
      <c r="AE7" s="738"/>
      <c r="AF7" s="738"/>
      <c r="AG7" s="738"/>
      <c r="AH7" s="738"/>
      <c r="AI7" s="738"/>
      <c r="AJ7" s="738"/>
      <c r="AK7" s="738"/>
      <c r="AL7" s="738"/>
      <c r="AM7" s="738"/>
      <c r="AN7" s="738"/>
      <c r="AO7" s="738"/>
      <c r="AP7" s="738"/>
      <c r="AQ7" s="738"/>
      <c r="AR7" s="738"/>
      <c r="AS7" s="738"/>
      <c r="AT7" s="738"/>
      <c r="AU7" s="738"/>
      <c r="AV7" s="738"/>
      <c r="AW7" s="738"/>
      <c r="AX7" s="738"/>
      <c r="AY7" s="738"/>
      <c r="AZ7" s="738"/>
      <c r="BA7" s="738"/>
      <c r="BB7" s="738"/>
      <c r="BC7" s="738"/>
      <c r="BD7" s="738"/>
      <c r="BE7" s="738"/>
      <c r="BF7" s="738"/>
      <c r="BG7" s="738"/>
      <c r="BH7" s="738"/>
      <c r="BI7" s="738"/>
      <c r="BJ7" s="738"/>
      <c r="BK7" s="738"/>
      <c r="BL7" s="738"/>
      <c r="BM7" s="738"/>
      <c r="BN7" s="738"/>
      <c r="BO7" s="738"/>
      <c r="BP7" s="738"/>
      <c r="BQ7" s="738"/>
      <c r="BR7" s="738"/>
      <c r="BS7" s="738"/>
      <c r="BT7" s="738"/>
      <c r="BU7" s="738"/>
      <c r="BV7" s="738"/>
      <c r="BW7" s="738"/>
      <c r="BX7" s="738"/>
      <c r="BY7" s="738"/>
      <c r="BZ7" s="738"/>
      <c r="CA7" s="738"/>
      <c r="CB7" s="738"/>
      <c r="CC7" s="738"/>
      <c r="CD7" s="738"/>
      <c r="CE7" s="738"/>
      <c r="CF7" s="738"/>
      <c r="CG7" s="738"/>
      <c r="CH7" s="738"/>
      <c r="CI7" s="738"/>
      <c r="CJ7" s="738"/>
      <c r="CK7" s="738"/>
      <c r="CL7" s="738"/>
      <c r="CM7" s="738"/>
      <c r="CN7" s="738"/>
      <c r="CO7" s="738"/>
      <c r="CP7" s="738"/>
      <c r="CQ7" s="738"/>
      <c r="CR7" s="738"/>
      <c r="CS7" s="738"/>
      <c r="CT7" s="738"/>
      <c r="CU7" s="738"/>
      <c r="CV7" s="738"/>
      <c r="CW7" s="738"/>
      <c r="CX7" s="738"/>
      <c r="CY7" s="738"/>
      <c r="CZ7" s="738"/>
      <c r="DA7" s="738"/>
      <c r="DB7" s="738"/>
      <c r="DC7" s="738"/>
      <c r="DD7" s="738"/>
      <c r="DE7" s="738"/>
      <c r="DF7" s="738"/>
      <c r="DG7" s="738"/>
      <c r="DH7" s="738"/>
      <c r="DI7" s="738"/>
      <c r="DJ7" s="738"/>
      <c r="DK7" s="738"/>
      <c r="DL7" s="738"/>
      <c r="DM7" s="738"/>
      <c r="DN7" s="738"/>
      <c r="DO7" s="738"/>
      <c r="DP7" s="738"/>
      <c r="DQ7" s="738"/>
      <c r="DR7" s="738"/>
      <c r="DS7" s="738"/>
      <c r="DT7" s="738"/>
      <c r="DU7" s="738"/>
      <c r="DV7" s="738"/>
      <c r="DW7" s="738"/>
      <c r="DX7" s="738"/>
      <c r="DY7" s="738"/>
      <c r="DZ7" s="738"/>
      <c r="EA7" s="738"/>
      <c r="EB7" s="738"/>
      <c r="EC7" s="738"/>
      <c r="ED7" s="738"/>
      <c r="EE7" s="738"/>
      <c r="EF7" s="738"/>
      <c r="EG7" s="738"/>
      <c r="EH7" s="738"/>
      <c r="EI7" s="738"/>
      <c r="EJ7" s="738"/>
      <c r="EK7" s="738"/>
      <c r="EL7" s="738"/>
      <c r="EM7" s="738"/>
      <c r="EN7" s="738"/>
      <c r="EO7" s="738"/>
      <c r="EP7" s="738"/>
      <c r="EQ7" s="738"/>
      <c r="ER7" s="696" t="s">
        <v>238</v>
      </c>
      <c r="ES7" s="696" t="s">
        <v>239</v>
      </c>
      <c r="ET7" s="735" t="s">
        <v>240</v>
      </c>
      <c r="EU7" s="658" t="s">
        <v>289</v>
      </c>
      <c r="EV7" s="730" t="s">
        <v>290</v>
      </c>
      <c r="EW7" s="732" t="s">
        <v>291</v>
      </c>
      <c r="EX7" s="664" t="s">
        <v>292</v>
      </c>
      <c r="EY7" s="664" t="s">
        <v>293</v>
      </c>
      <c r="EZ7" s="664" t="s">
        <v>295</v>
      </c>
      <c r="FA7" s="667" t="s">
        <v>294</v>
      </c>
    </row>
    <row r="8" spans="1:158" s="21" customFormat="1" ht="36.75" customHeight="1" thickBot="1" x14ac:dyDescent="0.3">
      <c r="A8" s="769"/>
      <c r="B8" s="770"/>
      <c r="C8" s="770"/>
      <c r="D8" s="770"/>
      <c r="E8" s="770"/>
      <c r="F8" s="770"/>
      <c r="G8" s="771"/>
      <c r="H8" s="674" t="s">
        <v>65</v>
      </c>
      <c r="I8" s="674"/>
      <c r="J8" s="674"/>
      <c r="K8" s="674"/>
      <c r="L8" s="674"/>
      <c r="M8" s="674"/>
      <c r="N8" s="674"/>
      <c r="O8" s="674"/>
      <c r="P8" s="674"/>
      <c r="Q8" s="674"/>
      <c r="R8" s="674"/>
      <c r="S8" s="674"/>
      <c r="T8" s="674"/>
      <c r="U8" s="674"/>
      <c r="V8" s="674"/>
      <c r="W8" s="674"/>
      <c r="X8" s="674"/>
      <c r="Y8" s="674"/>
      <c r="Z8" s="674"/>
      <c r="AA8" s="675"/>
      <c r="AB8" s="673" t="s">
        <v>303</v>
      </c>
      <c r="AC8" s="674"/>
      <c r="AD8" s="674"/>
      <c r="AE8" s="674"/>
      <c r="AF8" s="674"/>
      <c r="AG8" s="674"/>
      <c r="AH8" s="674"/>
      <c r="AI8" s="674"/>
      <c r="AJ8" s="674"/>
      <c r="AK8" s="674"/>
      <c r="AL8" s="674"/>
      <c r="AM8" s="674"/>
      <c r="AN8" s="674"/>
      <c r="AO8" s="674"/>
      <c r="AP8" s="674"/>
      <c r="AQ8" s="674"/>
      <c r="AR8" s="674"/>
      <c r="AS8" s="674"/>
      <c r="AT8" s="674"/>
      <c r="AU8" s="674"/>
      <c r="AV8" s="674"/>
      <c r="AW8" s="674"/>
      <c r="AX8" s="674"/>
      <c r="AY8" s="674"/>
      <c r="AZ8" s="674"/>
      <c r="BA8" s="674"/>
      <c r="BB8" s="674"/>
      <c r="BC8" s="674"/>
      <c r="BD8" s="674"/>
      <c r="BE8" s="675"/>
      <c r="BF8" s="673" t="s">
        <v>62</v>
      </c>
      <c r="BG8" s="674"/>
      <c r="BH8" s="674"/>
      <c r="BI8" s="674"/>
      <c r="BJ8" s="674"/>
      <c r="BK8" s="674"/>
      <c r="BL8" s="674"/>
      <c r="BM8" s="674"/>
      <c r="BN8" s="674"/>
      <c r="BO8" s="674"/>
      <c r="BP8" s="674"/>
      <c r="BQ8" s="674"/>
      <c r="BR8" s="674"/>
      <c r="BS8" s="674"/>
      <c r="BT8" s="674"/>
      <c r="BU8" s="674"/>
      <c r="BV8" s="674"/>
      <c r="BW8" s="674"/>
      <c r="BX8" s="674"/>
      <c r="BY8" s="674"/>
      <c r="BZ8" s="674"/>
      <c r="CA8" s="674"/>
      <c r="CB8" s="674"/>
      <c r="CC8" s="674"/>
      <c r="CD8" s="674"/>
      <c r="CE8" s="674"/>
      <c r="CF8" s="674"/>
      <c r="CG8" s="674"/>
      <c r="CH8" s="674"/>
      <c r="CI8" s="675"/>
      <c r="CJ8" s="728" t="s">
        <v>63</v>
      </c>
      <c r="CK8" s="729"/>
      <c r="CL8" s="729"/>
      <c r="CM8" s="729"/>
      <c r="CN8" s="729"/>
      <c r="CO8" s="729"/>
      <c r="CP8" s="729"/>
      <c r="CQ8" s="729"/>
      <c r="CR8" s="729"/>
      <c r="CS8" s="729"/>
      <c r="CT8" s="729"/>
      <c r="CU8" s="729"/>
      <c r="CV8" s="729"/>
      <c r="CW8" s="729"/>
      <c r="CX8" s="729"/>
      <c r="CY8" s="729"/>
      <c r="CZ8" s="729"/>
      <c r="DA8" s="729"/>
      <c r="DB8" s="729"/>
      <c r="DC8" s="729"/>
      <c r="DD8" s="729"/>
      <c r="DE8" s="729"/>
      <c r="DF8" s="729"/>
      <c r="DG8" s="729"/>
      <c r="DH8" s="729"/>
      <c r="DI8" s="729"/>
      <c r="DJ8" s="729"/>
      <c r="DK8" s="729"/>
      <c r="DL8" s="729"/>
      <c r="DM8" s="729"/>
      <c r="DN8" s="725" t="s">
        <v>64</v>
      </c>
      <c r="DO8" s="726"/>
      <c r="DP8" s="726"/>
      <c r="DQ8" s="726"/>
      <c r="DR8" s="726"/>
      <c r="DS8" s="726"/>
      <c r="DT8" s="726"/>
      <c r="DU8" s="726"/>
      <c r="DV8" s="726"/>
      <c r="DW8" s="726"/>
      <c r="DX8" s="726"/>
      <c r="DY8" s="726"/>
      <c r="DZ8" s="726"/>
      <c r="EA8" s="726"/>
      <c r="EB8" s="726"/>
      <c r="EC8" s="726"/>
      <c r="ED8" s="726"/>
      <c r="EE8" s="726"/>
      <c r="EF8" s="726"/>
      <c r="EG8" s="727"/>
      <c r="EH8" s="727"/>
      <c r="EI8" s="727"/>
      <c r="EJ8" s="727"/>
      <c r="EK8" s="727"/>
      <c r="EL8" s="727"/>
      <c r="EM8" s="727"/>
      <c r="EN8" s="727"/>
      <c r="EO8" s="727"/>
      <c r="EP8" s="727"/>
      <c r="EQ8" s="727"/>
      <c r="ER8" s="697"/>
      <c r="ES8" s="697"/>
      <c r="ET8" s="736"/>
      <c r="EU8" s="659"/>
      <c r="EV8" s="731"/>
      <c r="EW8" s="733"/>
      <c r="EX8" s="665"/>
      <c r="EY8" s="665"/>
      <c r="EZ8" s="665"/>
      <c r="FA8" s="668"/>
    </row>
    <row r="9" spans="1:158" s="21" customFormat="1" ht="96" customHeight="1" thickBot="1" x14ac:dyDescent="0.3">
      <c r="A9" s="135" t="s">
        <v>85</v>
      </c>
      <c r="B9" s="191" t="s">
        <v>86</v>
      </c>
      <c r="C9" s="192" t="s">
        <v>87</v>
      </c>
      <c r="D9" s="192" t="s">
        <v>88</v>
      </c>
      <c r="E9" s="193" t="s">
        <v>89</v>
      </c>
      <c r="F9" s="193" t="s">
        <v>90</v>
      </c>
      <c r="G9" s="360" t="s">
        <v>91</v>
      </c>
      <c r="H9" s="361" t="s">
        <v>255</v>
      </c>
      <c r="I9" s="258" t="s">
        <v>226</v>
      </c>
      <c r="J9" s="272" t="s">
        <v>236</v>
      </c>
      <c r="K9" s="258" t="s">
        <v>227</v>
      </c>
      <c r="L9" s="272" t="s">
        <v>58</v>
      </c>
      <c r="M9" s="258" t="s">
        <v>228</v>
      </c>
      <c r="N9" s="272" t="s">
        <v>59</v>
      </c>
      <c r="O9" s="258" t="s">
        <v>229</v>
      </c>
      <c r="P9" s="272" t="s">
        <v>60</v>
      </c>
      <c r="Q9" s="258" t="s">
        <v>230</v>
      </c>
      <c r="R9" s="272" t="s">
        <v>61</v>
      </c>
      <c r="S9" s="258" t="s">
        <v>231</v>
      </c>
      <c r="T9" s="272" t="s">
        <v>51</v>
      </c>
      <c r="U9" s="258" t="s">
        <v>232</v>
      </c>
      <c r="V9" s="257" t="s">
        <v>237</v>
      </c>
      <c r="W9" s="184" t="s">
        <v>235</v>
      </c>
      <c r="X9" s="174" t="s">
        <v>297</v>
      </c>
      <c r="Y9" s="175" t="s">
        <v>298</v>
      </c>
      <c r="Z9" s="183" t="s">
        <v>299</v>
      </c>
      <c r="AA9" s="175" t="s">
        <v>300</v>
      </c>
      <c r="AB9" s="361" t="s">
        <v>255</v>
      </c>
      <c r="AC9" s="258" t="s">
        <v>221</v>
      </c>
      <c r="AD9" s="272" t="s">
        <v>52</v>
      </c>
      <c r="AE9" s="258" t="s">
        <v>222</v>
      </c>
      <c r="AF9" s="272" t="s">
        <v>53</v>
      </c>
      <c r="AG9" s="258" t="s">
        <v>223</v>
      </c>
      <c r="AH9" s="272" t="s">
        <v>54</v>
      </c>
      <c r="AI9" s="258" t="s">
        <v>224</v>
      </c>
      <c r="AJ9" s="272" t="s">
        <v>55</v>
      </c>
      <c r="AK9" s="258" t="s">
        <v>225</v>
      </c>
      <c r="AL9" s="272" t="s">
        <v>57</v>
      </c>
      <c r="AM9" s="258" t="s">
        <v>226</v>
      </c>
      <c r="AN9" s="272" t="s">
        <v>236</v>
      </c>
      <c r="AO9" s="258" t="s">
        <v>227</v>
      </c>
      <c r="AP9" s="272" t="s">
        <v>58</v>
      </c>
      <c r="AQ9" s="258" t="s">
        <v>228</v>
      </c>
      <c r="AR9" s="272" t="s">
        <v>59</v>
      </c>
      <c r="AS9" s="258" t="s">
        <v>229</v>
      </c>
      <c r="AT9" s="272" t="s">
        <v>60</v>
      </c>
      <c r="AU9" s="258" t="s">
        <v>230</v>
      </c>
      <c r="AV9" s="272" t="s">
        <v>61</v>
      </c>
      <c r="AW9" s="258" t="s">
        <v>231</v>
      </c>
      <c r="AX9" s="272" t="s">
        <v>51</v>
      </c>
      <c r="AY9" s="258" t="s">
        <v>232</v>
      </c>
      <c r="AZ9" s="257" t="s">
        <v>237</v>
      </c>
      <c r="BA9" s="323" t="s">
        <v>235</v>
      </c>
      <c r="BB9" s="174" t="s">
        <v>288</v>
      </c>
      <c r="BC9" s="175" t="s">
        <v>287</v>
      </c>
      <c r="BD9" s="183" t="s">
        <v>286</v>
      </c>
      <c r="BE9" s="175" t="s">
        <v>285</v>
      </c>
      <c r="BF9" s="259" t="s">
        <v>255</v>
      </c>
      <c r="BG9" s="362" t="s">
        <v>256</v>
      </c>
      <c r="BH9" s="363" t="s">
        <v>257</v>
      </c>
      <c r="BI9" s="362" t="s">
        <v>258</v>
      </c>
      <c r="BJ9" s="363" t="s">
        <v>259</v>
      </c>
      <c r="BK9" s="362" t="s">
        <v>260</v>
      </c>
      <c r="BL9" s="363" t="s">
        <v>261</v>
      </c>
      <c r="BM9" s="362" t="s">
        <v>284</v>
      </c>
      <c r="BN9" s="363" t="s">
        <v>279</v>
      </c>
      <c r="BO9" s="362" t="s">
        <v>262</v>
      </c>
      <c r="BP9" s="363" t="s">
        <v>263</v>
      </c>
      <c r="BQ9" s="362" t="s">
        <v>264</v>
      </c>
      <c r="BR9" s="363" t="s">
        <v>265</v>
      </c>
      <c r="BS9" s="362" t="s">
        <v>266</v>
      </c>
      <c r="BT9" s="363" t="s">
        <v>267</v>
      </c>
      <c r="BU9" s="362" t="s">
        <v>268</v>
      </c>
      <c r="BV9" s="363" t="s">
        <v>269</v>
      </c>
      <c r="BW9" s="362" t="s">
        <v>270</v>
      </c>
      <c r="BX9" s="363" t="s">
        <v>271</v>
      </c>
      <c r="BY9" s="362" t="s">
        <v>272</v>
      </c>
      <c r="BZ9" s="363" t="s">
        <v>273</v>
      </c>
      <c r="CA9" s="362" t="s">
        <v>274</v>
      </c>
      <c r="CB9" s="363" t="s">
        <v>275</v>
      </c>
      <c r="CC9" s="362" t="s">
        <v>276</v>
      </c>
      <c r="CD9" s="364" t="s">
        <v>277</v>
      </c>
      <c r="CE9" s="323" t="s">
        <v>235</v>
      </c>
      <c r="CF9" s="174" t="s">
        <v>241</v>
      </c>
      <c r="CG9" s="175" t="s">
        <v>242</v>
      </c>
      <c r="CH9" s="183" t="s">
        <v>243</v>
      </c>
      <c r="CI9" s="175" t="s">
        <v>244</v>
      </c>
      <c r="CJ9" s="259" t="s">
        <v>255</v>
      </c>
      <c r="CK9" s="362" t="s">
        <v>256</v>
      </c>
      <c r="CL9" s="363" t="s">
        <v>257</v>
      </c>
      <c r="CM9" s="362" t="s">
        <v>258</v>
      </c>
      <c r="CN9" s="363" t="s">
        <v>259</v>
      </c>
      <c r="CO9" s="362" t="s">
        <v>260</v>
      </c>
      <c r="CP9" s="363" t="s">
        <v>261</v>
      </c>
      <c r="CQ9" s="362" t="s">
        <v>278</v>
      </c>
      <c r="CR9" s="363" t="s">
        <v>279</v>
      </c>
      <c r="CS9" s="362" t="s">
        <v>262</v>
      </c>
      <c r="CT9" s="363" t="s">
        <v>263</v>
      </c>
      <c r="CU9" s="362" t="s">
        <v>264</v>
      </c>
      <c r="CV9" s="363" t="s">
        <v>265</v>
      </c>
      <c r="CW9" s="362" t="s">
        <v>266</v>
      </c>
      <c r="CX9" s="363" t="s">
        <v>267</v>
      </c>
      <c r="CY9" s="362" t="s">
        <v>268</v>
      </c>
      <c r="CZ9" s="363" t="s">
        <v>269</v>
      </c>
      <c r="DA9" s="362" t="s">
        <v>270</v>
      </c>
      <c r="DB9" s="363" t="s">
        <v>271</v>
      </c>
      <c r="DC9" s="362" t="s">
        <v>272</v>
      </c>
      <c r="DD9" s="363" t="s">
        <v>273</v>
      </c>
      <c r="DE9" s="362" t="s">
        <v>274</v>
      </c>
      <c r="DF9" s="363" t="s">
        <v>275</v>
      </c>
      <c r="DG9" s="362" t="s">
        <v>276</v>
      </c>
      <c r="DH9" s="363" t="s">
        <v>277</v>
      </c>
      <c r="DI9" s="365" t="s">
        <v>235</v>
      </c>
      <c r="DJ9" s="127" t="s">
        <v>247</v>
      </c>
      <c r="DK9" s="128" t="s">
        <v>248</v>
      </c>
      <c r="DL9" s="129" t="s">
        <v>249</v>
      </c>
      <c r="DM9" s="128" t="s">
        <v>250</v>
      </c>
      <c r="DN9" s="259" t="s">
        <v>255</v>
      </c>
      <c r="DO9" s="258" t="s">
        <v>221</v>
      </c>
      <c r="DP9" s="272" t="s">
        <v>52</v>
      </c>
      <c r="DQ9" s="258" t="s">
        <v>222</v>
      </c>
      <c r="DR9" s="272" t="s">
        <v>53</v>
      </c>
      <c r="DS9" s="258" t="s">
        <v>223</v>
      </c>
      <c r="DT9" s="272" t="s">
        <v>54</v>
      </c>
      <c r="DU9" s="258" t="s">
        <v>224</v>
      </c>
      <c r="DV9" s="272" t="s">
        <v>55</v>
      </c>
      <c r="DW9" s="258" t="s">
        <v>225</v>
      </c>
      <c r="DX9" s="272" t="s">
        <v>57</v>
      </c>
      <c r="DY9" s="258" t="s">
        <v>226</v>
      </c>
      <c r="DZ9" s="272" t="s">
        <v>236</v>
      </c>
      <c r="EA9" s="258" t="s">
        <v>227</v>
      </c>
      <c r="EB9" s="272" t="s">
        <v>58</v>
      </c>
      <c r="EC9" s="258" t="s">
        <v>228</v>
      </c>
      <c r="ED9" s="272" t="s">
        <v>59</v>
      </c>
      <c r="EE9" s="258" t="s">
        <v>229</v>
      </c>
      <c r="EF9" s="272" t="s">
        <v>60</v>
      </c>
      <c r="EG9" s="258" t="s">
        <v>230</v>
      </c>
      <c r="EH9" s="272" t="s">
        <v>61</v>
      </c>
      <c r="EI9" s="258" t="s">
        <v>231</v>
      </c>
      <c r="EJ9" s="272" t="s">
        <v>51</v>
      </c>
      <c r="EK9" s="258" t="s">
        <v>232</v>
      </c>
      <c r="EL9" s="272" t="s">
        <v>237</v>
      </c>
      <c r="EM9" s="365" t="s">
        <v>235</v>
      </c>
      <c r="EN9" s="127" t="s">
        <v>251</v>
      </c>
      <c r="EO9" s="128" t="s">
        <v>252</v>
      </c>
      <c r="EP9" s="129" t="s">
        <v>253</v>
      </c>
      <c r="EQ9" s="128" t="s">
        <v>254</v>
      </c>
      <c r="ER9" s="697"/>
      <c r="ES9" s="697"/>
      <c r="ET9" s="736"/>
      <c r="EU9" s="659"/>
      <c r="EV9" s="731"/>
      <c r="EW9" s="734"/>
      <c r="EX9" s="724"/>
      <c r="EY9" s="724"/>
      <c r="EZ9" s="724"/>
      <c r="FA9" s="723"/>
    </row>
    <row r="10" spans="1:158" s="4" customFormat="1" ht="30" customHeight="1" x14ac:dyDescent="0.25">
      <c r="A10" s="758" t="s">
        <v>382</v>
      </c>
      <c r="B10" s="772">
        <v>1</v>
      </c>
      <c r="C10" s="773" t="s">
        <v>308</v>
      </c>
      <c r="D10" s="754" t="s">
        <v>318</v>
      </c>
      <c r="E10" s="756">
        <v>531</v>
      </c>
      <c r="F10" s="354" t="s">
        <v>41</v>
      </c>
      <c r="G10" s="368">
        <f>W10+BA10+BF10+CJ10+DN10</f>
        <v>9.8000000000000007</v>
      </c>
      <c r="H10" s="141">
        <v>3</v>
      </c>
      <c r="I10" s="367"/>
      <c r="J10" s="149"/>
      <c r="K10" s="382">
        <v>0</v>
      </c>
      <c r="L10" s="382">
        <v>0</v>
      </c>
      <c r="M10" s="141">
        <v>0</v>
      </c>
      <c r="N10" s="141">
        <v>0</v>
      </c>
      <c r="O10" s="383">
        <v>1.5</v>
      </c>
      <c r="P10" s="383">
        <v>1.5</v>
      </c>
      <c r="Q10" s="384">
        <v>0.5</v>
      </c>
      <c r="R10" s="384">
        <v>0.5</v>
      </c>
      <c r="S10" s="384">
        <v>0.5</v>
      </c>
      <c r="T10" s="384">
        <v>0.5</v>
      </c>
      <c r="U10" s="368">
        <v>0.3</v>
      </c>
      <c r="V10" s="368">
        <v>0.3</v>
      </c>
      <c r="W10" s="368">
        <f t="shared" ref="W10:W37" si="0">U10+S10+Q10+O10+M10+K10+I10</f>
        <v>2.8</v>
      </c>
      <c r="X10" s="368">
        <f t="shared" ref="X10:X37" si="1">U10+S10+Q10+O10+M10+K10+I10</f>
        <v>2.8</v>
      </c>
      <c r="Y10" s="368">
        <f t="shared" ref="Y10:Y37" si="2">V10+T10+R10+P10+N10+L10+J10</f>
        <v>2.8</v>
      </c>
      <c r="Z10" s="368">
        <f>U10+S10+Q10+O10+M10+K10+I10</f>
        <v>2.8</v>
      </c>
      <c r="AA10" s="368">
        <f>V10+T10+R10+P10+N10+L10+J10</f>
        <v>2.8</v>
      </c>
      <c r="AB10" s="368">
        <v>2</v>
      </c>
      <c r="AC10" s="141">
        <v>0</v>
      </c>
      <c r="AD10" s="369">
        <v>0</v>
      </c>
      <c r="AE10" s="141">
        <v>0</v>
      </c>
      <c r="AF10" s="141">
        <v>0</v>
      </c>
      <c r="AG10" s="385">
        <v>0.2</v>
      </c>
      <c r="AH10" s="385">
        <v>0.2</v>
      </c>
      <c r="AI10" s="385">
        <v>0.2</v>
      </c>
      <c r="AJ10" s="385">
        <v>0.2</v>
      </c>
      <c r="AK10" s="385">
        <v>0.2</v>
      </c>
      <c r="AL10" s="385">
        <v>0.2</v>
      </c>
      <c r="AM10" s="385">
        <v>0.2</v>
      </c>
      <c r="AN10" s="369">
        <v>0.2</v>
      </c>
      <c r="AO10" s="385">
        <v>0.2</v>
      </c>
      <c r="AP10" s="369">
        <v>0.2</v>
      </c>
      <c r="AQ10" s="385">
        <v>0.2</v>
      </c>
      <c r="AR10" s="369">
        <v>0.2</v>
      </c>
      <c r="AS10" s="385">
        <v>0.2</v>
      </c>
      <c r="AT10" s="369">
        <v>0.2</v>
      </c>
      <c r="AU10" s="385">
        <v>0.2</v>
      </c>
      <c r="AV10" s="369">
        <v>0.2</v>
      </c>
      <c r="AW10" s="385">
        <v>0.2</v>
      </c>
      <c r="AX10" s="369">
        <v>0.2</v>
      </c>
      <c r="AY10" s="385">
        <v>0.2</v>
      </c>
      <c r="AZ10" s="369">
        <v>0.2</v>
      </c>
      <c r="BA10" s="369">
        <f t="shared" ref="BA10:BA37" si="3">AY10+AW10+AU10+AS10+AO10+AM10+AK10+AI10+AG10+AE10+AQ10+AC10</f>
        <v>1.9999999999999998</v>
      </c>
      <c r="BB10" s="369">
        <f t="shared" ref="BB10:BB37" si="4">AC10+AE10+AG10+AI10+AK10+AM10+AO10+AQ10+AS10+AU10+AW10+AY10</f>
        <v>1.9999999999999998</v>
      </c>
      <c r="BC10" s="369">
        <f t="shared" ref="BC10:BC37" si="5">AD10+AF10+AH10+AJ10+AL10+AN10+AP10+AR10+AT10+AV10+AX10+AZ10</f>
        <v>1.9999999999999998</v>
      </c>
      <c r="BD10" s="369">
        <f t="shared" ref="BD10:BD19" si="6">AY10+AW10+AU10+AS10+AO10+AM10+AK10+AI10+AG10+AE10+AQ10+AC10</f>
        <v>1.9999999999999998</v>
      </c>
      <c r="BE10" s="369">
        <f t="shared" ref="BE10:BE37" si="7">AD10+AF10+AH10+AJ10+AL10+AN10+AP10+AR10+AT10+AV10+AX10+AZ10</f>
        <v>1.9999999999999998</v>
      </c>
      <c r="BF10" s="368">
        <v>2</v>
      </c>
      <c r="BG10" s="368"/>
      <c r="BH10" s="368"/>
      <c r="BI10" s="368"/>
      <c r="BJ10" s="140"/>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v>2</v>
      </c>
      <c r="CK10" s="141"/>
      <c r="CL10" s="141"/>
      <c r="CM10" s="141"/>
      <c r="CN10" s="141"/>
      <c r="CO10" s="141"/>
      <c r="CP10" s="141"/>
      <c r="CQ10" s="141"/>
      <c r="CR10" s="141"/>
      <c r="CS10" s="141"/>
      <c r="CT10" s="141"/>
      <c r="CU10" s="141"/>
      <c r="CV10" s="141"/>
      <c r="CW10" s="141"/>
      <c r="CX10" s="141"/>
      <c r="CY10" s="141"/>
      <c r="CZ10" s="141"/>
      <c r="DA10" s="141"/>
      <c r="DB10" s="141"/>
      <c r="DC10" s="141"/>
      <c r="DD10" s="141"/>
      <c r="DE10" s="141"/>
      <c r="DF10" s="141"/>
      <c r="DG10" s="141"/>
      <c r="DH10" s="141"/>
      <c r="DI10" s="368">
        <f>DG10+DE10+DC10+DA10+CW10+CU10+CS10+CQ10+CO10+CM10+CK10</f>
        <v>0</v>
      </c>
      <c r="DJ10" s="368">
        <f>CK10+CM10+CO10+CQ10</f>
        <v>0</v>
      </c>
      <c r="DK10" s="368">
        <f>CL10+CN10+CP10+CR10</f>
        <v>0</v>
      </c>
      <c r="DL10" s="368">
        <f>DI10+BK10</f>
        <v>0</v>
      </c>
      <c r="DM10" s="368">
        <f>DK10+BK10</f>
        <v>0</v>
      </c>
      <c r="DN10" s="368">
        <v>1</v>
      </c>
      <c r="DO10" s="141"/>
      <c r="DP10" s="141"/>
      <c r="DQ10" s="141"/>
      <c r="DR10" s="141"/>
      <c r="DS10" s="141"/>
      <c r="DT10" s="141"/>
      <c r="DU10" s="141"/>
      <c r="DV10" s="141"/>
      <c r="DW10" s="141"/>
      <c r="DX10" s="141"/>
      <c r="DY10" s="141"/>
      <c r="DZ10" s="141"/>
      <c r="EA10" s="141"/>
      <c r="EB10" s="141"/>
      <c r="EC10" s="141"/>
      <c r="ED10" s="141"/>
      <c r="EE10" s="141"/>
      <c r="EF10" s="141"/>
      <c r="EG10" s="141"/>
      <c r="EH10" s="141"/>
      <c r="EI10" s="141"/>
      <c r="EJ10" s="141"/>
      <c r="EK10" s="141"/>
      <c r="EL10" s="141"/>
      <c r="EM10" s="368">
        <f>EK10+EI10+EG10+EE10+EA10+DY10+DW10+DU10+DS10+DQ10+DO10</f>
        <v>0</v>
      </c>
      <c r="EN10" s="368">
        <f>DO10+DQ10+DS10+DU10</f>
        <v>0</v>
      </c>
      <c r="EO10" s="368">
        <f>DP10+DR10+DT10+DV10</f>
        <v>0</v>
      </c>
      <c r="EP10" s="368">
        <f>EM10+CO10</f>
        <v>0</v>
      </c>
      <c r="EQ10" s="368">
        <f>EO10+CO10</f>
        <v>0</v>
      </c>
      <c r="ER10" s="424">
        <f>AZ10/AY10</f>
        <v>1</v>
      </c>
      <c r="ES10" s="424">
        <f>BC10/BB10</f>
        <v>1</v>
      </c>
      <c r="ET10" s="425">
        <f>BE10/BD10</f>
        <v>1</v>
      </c>
      <c r="EU10" s="425">
        <f t="shared" ref="EU10:EU17" si="8">(AA10+BC10)/(Z10+BB10)</f>
        <v>1</v>
      </c>
      <c r="EV10" s="425">
        <f>(AA10+BE10)/G10</f>
        <v>0.48979591836734687</v>
      </c>
      <c r="EW10" s="715" t="s">
        <v>474</v>
      </c>
      <c r="EX10" s="713" t="s">
        <v>319</v>
      </c>
      <c r="EY10" s="713" t="s">
        <v>369</v>
      </c>
      <c r="EZ10" s="713" t="s">
        <v>387</v>
      </c>
      <c r="FA10" s="713" t="s">
        <v>479</v>
      </c>
      <c r="FB10" s="712"/>
    </row>
    <row r="11" spans="1:158" s="98" customFormat="1" ht="30" customHeight="1" x14ac:dyDescent="0.25">
      <c r="A11" s="759"/>
      <c r="B11" s="764"/>
      <c r="C11" s="774"/>
      <c r="D11" s="754"/>
      <c r="E11" s="752"/>
      <c r="F11" s="355" t="s">
        <v>3</v>
      </c>
      <c r="G11" s="141">
        <f>AA11+BA11+BF11+CJ11+DN11</f>
        <v>1860212734</v>
      </c>
      <c r="H11" s="150">
        <v>199025000</v>
      </c>
      <c r="I11" s="139"/>
      <c r="J11" s="139"/>
      <c r="K11" s="386">
        <v>0</v>
      </c>
      <c r="L11" s="386">
        <v>0</v>
      </c>
      <c r="M11" s="150">
        <v>158324000</v>
      </c>
      <c r="N11" s="150">
        <v>158324000</v>
      </c>
      <c r="O11" s="387">
        <v>0</v>
      </c>
      <c r="P11" s="387">
        <v>0</v>
      </c>
      <c r="Q11" s="150">
        <v>0</v>
      </c>
      <c r="R11" s="150">
        <v>0</v>
      </c>
      <c r="S11" s="150">
        <v>0</v>
      </c>
      <c r="T11" s="150">
        <v>0</v>
      </c>
      <c r="U11" s="150">
        <v>68958000</v>
      </c>
      <c r="V11" s="150">
        <v>68958000</v>
      </c>
      <c r="W11" s="388">
        <f t="shared" si="0"/>
        <v>227282000</v>
      </c>
      <c r="X11" s="389">
        <f t="shared" si="1"/>
        <v>227282000</v>
      </c>
      <c r="Y11" s="388">
        <f t="shared" si="2"/>
        <v>227282000</v>
      </c>
      <c r="Z11" s="389">
        <f t="shared" ref="Z11:Z37" si="9">U11+S11+Q11+O11+M11+K11+I11</f>
        <v>227282000</v>
      </c>
      <c r="AA11" s="388">
        <f t="shared" ref="AA11:AA16" si="10">V11+T11+R11+P11+N11+L11+J11</f>
        <v>227282000</v>
      </c>
      <c r="AB11" s="143">
        <v>407720000</v>
      </c>
      <c r="AC11" s="140">
        <v>0</v>
      </c>
      <c r="AD11" s="140">
        <v>0</v>
      </c>
      <c r="AE11" s="140">
        <v>0</v>
      </c>
      <c r="AF11" s="140">
        <v>0</v>
      </c>
      <c r="AG11" s="143">
        <v>300040000</v>
      </c>
      <c r="AH11" s="143">
        <v>300040000</v>
      </c>
      <c r="AI11" s="143">
        <v>25938000</v>
      </c>
      <c r="AJ11" s="143">
        <v>25938000</v>
      </c>
      <c r="AK11" s="140">
        <v>0</v>
      </c>
      <c r="AL11" s="140">
        <v>0</v>
      </c>
      <c r="AM11" s="140">
        <v>0</v>
      </c>
      <c r="AN11" s="140">
        <v>0</v>
      </c>
      <c r="AO11" s="140">
        <v>0</v>
      </c>
      <c r="AP11" s="140">
        <v>0</v>
      </c>
      <c r="AQ11" s="140">
        <v>0</v>
      </c>
      <c r="AR11" s="140">
        <v>0</v>
      </c>
      <c r="AS11" s="140">
        <v>0</v>
      </c>
      <c r="AT11" s="140">
        <v>9699067</v>
      </c>
      <c r="AU11" s="140">
        <v>0</v>
      </c>
      <c r="AV11" s="143">
        <v>6628600</v>
      </c>
      <c r="AW11" s="140">
        <f>57460500+13259234</f>
        <v>70719734</v>
      </c>
      <c r="AX11" s="140">
        <v>44305067</v>
      </c>
      <c r="AY11" s="140">
        <v>-10087000</v>
      </c>
      <c r="AZ11" s="140">
        <v>0</v>
      </c>
      <c r="BA11" s="390">
        <f t="shared" si="3"/>
        <v>386610734</v>
      </c>
      <c r="BB11" s="390">
        <f t="shared" si="4"/>
        <v>386610734</v>
      </c>
      <c r="BC11" s="390">
        <f t="shared" si="5"/>
        <v>386610734</v>
      </c>
      <c r="BD11" s="390">
        <f t="shared" si="6"/>
        <v>386610734</v>
      </c>
      <c r="BE11" s="390">
        <f t="shared" si="7"/>
        <v>386610734</v>
      </c>
      <c r="BF11" s="391">
        <v>452270000</v>
      </c>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141"/>
      <c r="CF11" s="389"/>
      <c r="CG11" s="389"/>
      <c r="CH11" s="389"/>
      <c r="CI11" s="391"/>
      <c r="CJ11" s="391">
        <v>392050000</v>
      </c>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40"/>
      <c r="DI11" s="141">
        <f>DG11+DE11+DC11+DA11+CY11+CW11+CU11+CS11+CQ11+CO11+CM11+CK11</f>
        <v>0</v>
      </c>
      <c r="DJ11" s="389">
        <f>CK11+CM11+CO11+CQ11</f>
        <v>0</v>
      </c>
      <c r="DK11" s="389">
        <f>CL11+CN11+CP11+CR11</f>
        <v>0</v>
      </c>
      <c r="DL11" s="389">
        <f>CK11+CM11+CO11+CQ11+CS11+CU11+CW11+CY11+DA11+DE11+DG11</f>
        <v>0</v>
      </c>
      <c r="DM11" s="391">
        <f>CL11+CN11+CP11+CR11</f>
        <v>0</v>
      </c>
      <c r="DN11" s="391">
        <v>402000000</v>
      </c>
      <c r="DO11" s="140"/>
      <c r="DP11" s="140"/>
      <c r="DQ11" s="140"/>
      <c r="DR11" s="140"/>
      <c r="DS11" s="140"/>
      <c r="DT11" s="140"/>
      <c r="DU11" s="140"/>
      <c r="DV11" s="140"/>
      <c r="DW11" s="140"/>
      <c r="DX11" s="140"/>
      <c r="DY11" s="140"/>
      <c r="DZ11" s="140"/>
      <c r="EA11" s="140"/>
      <c r="EB11" s="140"/>
      <c r="EC11" s="140"/>
      <c r="ED11" s="140"/>
      <c r="EE11" s="140"/>
      <c r="EF11" s="140"/>
      <c r="EG11" s="140"/>
      <c r="EH11" s="140"/>
      <c r="EI11" s="140"/>
      <c r="EJ11" s="140"/>
      <c r="EK11" s="140"/>
      <c r="EL11" s="140"/>
      <c r="EM11" s="141">
        <f>EK11+EI11+EG11+EE11+EC11+EA11+DY11+DW11+DU11+DS11+DQ11+DO11</f>
        <v>0</v>
      </c>
      <c r="EN11" s="389">
        <f>DO11+DQ11+DS11+DU11</f>
        <v>0</v>
      </c>
      <c r="EO11" s="389">
        <f>DP11+DR11+DT11+DV11</f>
        <v>0</v>
      </c>
      <c r="EP11" s="389">
        <f>DO11+DQ11+DS11+DU11+DW11+DY11+EA11+EC11+EE11+EI11+EK11</f>
        <v>0</v>
      </c>
      <c r="EQ11" s="391">
        <f>DP11+DR11+DT11+DV11</f>
        <v>0</v>
      </c>
      <c r="ER11" s="424">
        <f t="shared" ref="ER11:ER37" si="11">AZ11/AY11</f>
        <v>0</v>
      </c>
      <c r="ES11" s="424">
        <f t="shared" ref="ES11:ES16" si="12">BC11/BB11</f>
        <v>1</v>
      </c>
      <c r="ET11" s="425">
        <f t="shared" ref="ET11:ET16" si="13">BE11/BD11</f>
        <v>1</v>
      </c>
      <c r="EU11" s="425">
        <f t="shared" si="8"/>
        <v>1</v>
      </c>
      <c r="EV11" s="425">
        <f t="shared" ref="EV11:EV16" si="14">(AA11+BE11)/G11</f>
        <v>0.33001211247487355</v>
      </c>
      <c r="EW11" s="715"/>
      <c r="EX11" s="713"/>
      <c r="EY11" s="713"/>
      <c r="EZ11" s="713"/>
      <c r="FA11" s="713"/>
      <c r="FB11" s="712"/>
    </row>
    <row r="12" spans="1:158" s="98" customFormat="1" ht="30" customHeight="1" x14ac:dyDescent="0.25">
      <c r="A12" s="759"/>
      <c r="B12" s="764"/>
      <c r="C12" s="774"/>
      <c r="D12" s="754"/>
      <c r="E12" s="752"/>
      <c r="F12" s="356" t="s">
        <v>233</v>
      </c>
      <c r="G12" s="141">
        <f t="shared" ref="G12:G14" si="15">AA12+BA12+BF12+CJ12+DN12</f>
        <v>524535068</v>
      </c>
      <c r="H12" s="392"/>
      <c r="I12" s="139"/>
      <c r="J12" s="139"/>
      <c r="K12" s="382"/>
      <c r="L12" s="382"/>
      <c r="M12" s="392"/>
      <c r="N12" s="392"/>
      <c r="O12" s="393"/>
      <c r="P12" s="393"/>
      <c r="Q12" s="392"/>
      <c r="R12" s="392"/>
      <c r="S12" s="392"/>
      <c r="T12" s="392"/>
      <c r="U12" s="367">
        <v>175900967</v>
      </c>
      <c r="V12" s="367">
        <v>175900967</v>
      </c>
      <c r="W12" s="388">
        <f t="shared" si="0"/>
        <v>175900967</v>
      </c>
      <c r="X12" s="389">
        <f t="shared" si="1"/>
        <v>175900967</v>
      </c>
      <c r="Y12" s="388">
        <f t="shared" si="2"/>
        <v>175900967</v>
      </c>
      <c r="Z12" s="389">
        <f t="shared" si="9"/>
        <v>175900967</v>
      </c>
      <c r="AA12" s="388">
        <f t="shared" si="10"/>
        <v>175900967</v>
      </c>
      <c r="AB12" s="143">
        <f>AB11</f>
        <v>407720000</v>
      </c>
      <c r="AC12" s="140">
        <v>0</v>
      </c>
      <c r="AD12" s="140">
        <v>0</v>
      </c>
      <c r="AE12" s="140">
        <v>0</v>
      </c>
      <c r="AF12" s="140">
        <v>0</v>
      </c>
      <c r="AG12" s="140">
        <v>0</v>
      </c>
      <c r="AH12" s="140">
        <v>0</v>
      </c>
      <c r="AI12" s="143">
        <v>22383768</v>
      </c>
      <c r="AJ12" s="143">
        <v>20822134</v>
      </c>
      <c r="AK12" s="143">
        <v>39666500</v>
      </c>
      <c r="AL12" s="143">
        <v>41251600</v>
      </c>
      <c r="AM12" s="143">
        <v>41828000</v>
      </c>
      <c r="AN12" s="143">
        <v>41828000</v>
      </c>
      <c r="AO12" s="143">
        <v>41828000</v>
      </c>
      <c r="AP12" s="143">
        <v>41828000</v>
      </c>
      <c r="AQ12" s="143">
        <v>41828000</v>
      </c>
      <c r="AR12" s="143">
        <v>41828000</v>
      </c>
      <c r="AS12" s="143">
        <v>41828000</v>
      </c>
      <c r="AT12" s="143">
        <v>41828000</v>
      </c>
      <c r="AU12" s="143">
        <v>41828000</v>
      </c>
      <c r="AV12" s="143">
        <v>41828000</v>
      </c>
      <c r="AW12" s="140">
        <v>40387000</v>
      </c>
      <c r="AX12" s="140">
        <v>37505000</v>
      </c>
      <c r="AY12" s="140">
        <v>37056833</v>
      </c>
      <c r="AZ12" s="140">
        <v>40387000</v>
      </c>
      <c r="BA12" s="390">
        <f t="shared" si="3"/>
        <v>348634101</v>
      </c>
      <c r="BB12" s="390">
        <f t="shared" si="4"/>
        <v>348634101</v>
      </c>
      <c r="BC12" s="390">
        <f t="shared" si="5"/>
        <v>349105734</v>
      </c>
      <c r="BD12" s="390">
        <f t="shared" si="6"/>
        <v>348634101</v>
      </c>
      <c r="BE12" s="390">
        <f t="shared" si="7"/>
        <v>349105734</v>
      </c>
      <c r="BF12" s="392"/>
      <c r="BG12" s="392"/>
      <c r="BH12" s="392"/>
      <c r="BI12" s="392"/>
      <c r="BJ12" s="392"/>
      <c r="BK12" s="392"/>
      <c r="BL12" s="392"/>
      <c r="BM12" s="392"/>
      <c r="BN12" s="392"/>
      <c r="BO12" s="392"/>
      <c r="BP12" s="392"/>
      <c r="BQ12" s="392"/>
      <c r="BR12" s="392"/>
      <c r="BS12" s="392"/>
      <c r="BT12" s="392"/>
      <c r="BU12" s="392"/>
      <c r="BV12" s="392"/>
      <c r="BW12" s="392"/>
      <c r="BX12" s="392"/>
      <c r="BY12" s="392"/>
      <c r="BZ12" s="392"/>
      <c r="CA12" s="392"/>
      <c r="CB12" s="392"/>
      <c r="CC12" s="392"/>
      <c r="CD12" s="392"/>
      <c r="CE12" s="392"/>
      <c r="CF12" s="392"/>
      <c r="CG12" s="392"/>
      <c r="CH12" s="392"/>
      <c r="CI12" s="392"/>
      <c r="CJ12" s="394"/>
      <c r="CK12" s="140"/>
      <c r="CL12" s="140"/>
      <c r="CM12" s="140"/>
      <c r="CN12" s="140"/>
      <c r="CO12" s="140"/>
      <c r="CP12" s="140"/>
      <c r="CQ12" s="140"/>
      <c r="CR12" s="140"/>
      <c r="CS12" s="140"/>
      <c r="CT12" s="140"/>
      <c r="CU12" s="140"/>
      <c r="CV12" s="140"/>
      <c r="CW12" s="140"/>
      <c r="CX12" s="140"/>
      <c r="CY12" s="140"/>
      <c r="CZ12" s="140"/>
      <c r="DA12" s="140"/>
      <c r="DB12" s="140"/>
      <c r="DC12" s="140"/>
      <c r="DD12" s="140"/>
      <c r="DE12" s="140"/>
      <c r="DF12" s="140"/>
      <c r="DG12" s="140"/>
      <c r="DH12" s="140"/>
      <c r="DI12" s="141">
        <f>DE12+DC12+DA12+CY12+CW12+CU12+CS12+CQ12+CO12+CM12+CK12+DG12</f>
        <v>0</v>
      </c>
      <c r="DJ12" s="389">
        <f>+CK12+CM12+CO12+CQ12</f>
        <v>0</v>
      </c>
      <c r="DK12" s="389">
        <f>CL12+CN12+CP12+CR12</f>
        <v>0</v>
      </c>
      <c r="DL12" s="389">
        <f>CM12+CO12+CQ12+CS12+CU12+CW12+CY12+DA12+DC12+DE12+DG12</f>
        <v>0</v>
      </c>
      <c r="DM12" s="391">
        <f>CL12+CN12+CP12+CR12</f>
        <v>0</v>
      </c>
      <c r="DN12" s="392"/>
      <c r="DO12" s="140"/>
      <c r="DP12" s="140"/>
      <c r="DQ12" s="140"/>
      <c r="DR12" s="140"/>
      <c r="DS12" s="140"/>
      <c r="DT12" s="140"/>
      <c r="DU12" s="140"/>
      <c r="DV12" s="140"/>
      <c r="DW12" s="140"/>
      <c r="DX12" s="140"/>
      <c r="DY12" s="140"/>
      <c r="DZ12" s="140"/>
      <c r="EA12" s="140"/>
      <c r="EB12" s="140"/>
      <c r="EC12" s="140"/>
      <c r="ED12" s="140"/>
      <c r="EE12" s="140"/>
      <c r="EF12" s="140"/>
      <c r="EG12" s="140"/>
      <c r="EH12" s="140"/>
      <c r="EI12" s="140"/>
      <c r="EJ12" s="140"/>
      <c r="EK12" s="140"/>
      <c r="EL12" s="140"/>
      <c r="EM12" s="141">
        <f>EI12+EG12+EE12+EC12+EA12+DY12+DW12+DU12+DS12+DQ12+DO12+EK12</f>
        <v>0</v>
      </c>
      <c r="EN12" s="389">
        <f>+DO12+DQ12+DS12+DU12</f>
        <v>0</v>
      </c>
      <c r="EO12" s="389">
        <f>DP12+DR12+DT12+DV12</f>
        <v>0</v>
      </c>
      <c r="EP12" s="389">
        <f>DQ12+DS12+DU12+DW12+DY12+EA12+EC12+EE12+EG12+EI12+EK12</f>
        <v>0</v>
      </c>
      <c r="EQ12" s="391">
        <f>DP12+DR12+DT12+DV12</f>
        <v>0</v>
      </c>
      <c r="ER12" s="424">
        <f t="shared" si="11"/>
        <v>1.0898664761772816</v>
      </c>
      <c r="ES12" s="424">
        <f t="shared" si="12"/>
        <v>1.001352802260729</v>
      </c>
      <c r="ET12" s="425">
        <f t="shared" si="13"/>
        <v>1.001352802260729</v>
      </c>
      <c r="EU12" s="425">
        <f t="shared" si="8"/>
        <v>1.0008991448403979</v>
      </c>
      <c r="EV12" s="425">
        <f t="shared" si="14"/>
        <v>1.0008991448403979</v>
      </c>
      <c r="EW12" s="715"/>
      <c r="EX12" s="713"/>
      <c r="EY12" s="713"/>
      <c r="EZ12" s="713"/>
      <c r="FA12" s="713"/>
      <c r="FB12" s="712"/>
    </row>
    <row r="13" spans="1:158" s="4" customFormat="1" ht="30" customHeight="1" x14ac:dyDescent="0.25">
      <c r="A13" s="759"/>
      <c r="B13" s="764"/>
      <c r="C13" s="774"/>
      <c r="D13" s="754"/>
      <c r="E13" s="752"/>
      <c r="F13" s="357" t="s">
        <v>42</v>
      </c>
      <c r="G13" s="369">
        <f t="shared" si="15"/>
        <v>0.2</v>
      </c>
      <c r="H13" s="392"/>
      <c r="I13" s="155"/>
      <c r="J13" s="155"/>
      <c r="K13" s="150"/>
      <c r="L13" s="150"/>
      <c r="M13" s="392"/>
      <c r="N13" s="392"/>
      <c r="O13" s="393"/>
      <c r="P13" s="393"/>
      <c r="Q13" s="392"/>
      <c r="R13" s="392"/>
      <c r="S13" s="392"/>
      <c r="T13" s="392"/>
      <c r="U13" s="392"/>
      <c r="V13" s="392"/>
      <c r="W13" s="395">
        <f t="shared" si="0"/>
        <v>0</v>
      </c>
      <c r="X13" s="385">
        <f t="shared" si="1"/>
        <v>0</v>
      </c>
      <c r="Y13" s="395">
        <f t="shared" si="2"/>
        <v>0</v>
      </c>
      <c r="Z13" s="385">
        <f t="shared" si="9"/>
        <v>0</v>
      </c>
      <c r="AA13" s="395">
        <f t="shared" si="10"/>
        <v>0</v>
      </c>
      <c r="AB13" s="385">
        <f>H10-AA10</f>
        <v>0.20000000000000018</v>
      </c>
      <c r="AC13" s="385">
        <v>0.1</v>
      </c>
      <c r="AD13" s="385">
        <v>0.1</v>
      </c>
      <c r="AE13" s="385">
        <v>0.1</v>
      </c>
      <c r="AF13" s="385">
        <v>0.1</v>
      </c>
      <c r="AG13" s="219">
        <v>0</v>
      </c>
      <c r="AH13" s="219">
        <v>0</v>
      </c>
      <c r="AI13" s="219">
        <v>0</v>
      </c>
      <c r="AJ13" s="219">
        <v>0</v>
      </c>
      <c r="AK13" s="219">
        <v>0</v>
      </c>
      <c r="AL13" s="219">
        <v>0</v>
      </c>
      <c r="AM13" s="219">
        <v>0</v>
      </c>
      <c r="AN13" s="155">
        <v>0</v>
      </c>
      <c r="AO13" s="219">
        <v>0</v>
      </c>
      <c r="AP13" s="155">
        <v>0</v>
      </c>
      <c r="AQ13" s="219">
        <v>0</v>
      </c>
      <c r="AR13" s="155">
        <v>0</v>
      </c>
      <c r="AS13" s="219">
        <v>0</v>
      </c>
      <c r="AT13" s="155">
        <v>0</v>
      </c>
      <c r="AU13" s="219">
        <v>0</v>
      </c>
      <c r="AV13" s="155">
        <v>0</v>
      </c>
      <c r="AW13" s="219">
        <v>0</v>
      </c>
      <c r="AX13" s="155">
        <v>0</v>
      </c>
      <c r="AY13" s="219">
        <v>0</v>
      </c>
      <c r="AZ13" s="155">
        <v>0</v>
      </c>
      <c r="BA13" s="396">
        <f t="shared" si="3"/>
        <v>0.2</v>
      </c>
      <c r="BB13" s="397">
        <f t="shared" si="4"/>
        <v>0.2</v>
      </c>
      <c r="BC13" s="397">
        <f t="shared" si="5"/>
        <v>0.2</v>
      </c>
      <c r="BD13" s="397">
        <f t="shared" si="6"/>
        <v>0.2</v>
      </c>
      <c r="BE13" s="397">
        <f t="shared" si="7"/>
        <v>0.2</v>
      </c>
      <c r="BF13" s="392"/>
      <c r="BG13" s="155"/>
      <c r="BH13" s="398"/>
      <c r="BI13" s="155"/>
      <c r="BJ13" s="398"/>
      <c r="BK13" s="155"/>
      <c r="BL13" s="398"/>
      <c r="BM13" s="155"/>
      <c r="BN13" s="398"/>
      <c r="BO13" s="155"/>
      <c r="BP13" s="398"/>
      <c r="BQ13" s="155"/>
      <c r="BR13" s="398"/>
      <c r="BS13" s="155"/>
      <c r="BT13" s="398"/>
      <c r="BU13" s="155"/>
      <c r="BV13" s="398"/>
      <c r="BW13" s="155"/>
      <c r="BX13" s="398"/>
      <c r="BY13" s="155"/>
      <c r="BZ13" s="398"/>
      <c r="CA13" s="155"/>
      <c r="CB13" s="398"/>
      <c r="CC13" s="399"/>
      <c r="CD13" s="398"/>
      <c r="CE13" s="398"/>
      <c r="CF13" s="385"/>
      <c r="CG13" s="385"/>
      <c r="CH13" s="385"/>
      <c r="CI13" s="395"/>
      <c r="CJ13" s="400"/>
      <c r="CK13" s="155"/>
      <c r="CL13" s="155"/>
      <c r="CM13" s="155"/>
      <c r="CN13" s="155"/>
      <c r="CO13" s="155"/>
      <c r="CP13" s="155"/>
      <c r="CQ13" s="155"/>
      <c r="CR13" s="155"/>
      <c r="CS13" s="155"/>
      <c r="CT13" s="155"/>
      <c r="CU13" s="155"/>
      <c r="CV13" s="155"/>
      <c r="CW13" s="155"/>
      <c r="CX13" s="155"/>
      <c r="CY13" s="155"/>
      <c r="CZ13" s="155"/>
      <c r="DA13" s="155"/>
      <c r="DB13" s="155"/>
      <c r="DC13" s="155"/>
      <c r="DD13" s="155"/>
      <c r="DE13" s="155"/>
      <c r="DF13" s="155"/>
      <c r="DG13" s="155"/>
      <c r="DH13" s="155"/>
      <c r="DI13" s="398"/>
      <c r="DJ13" s="385">
        <f>CK13+CM13+CO13+CQ13</f>
        <v>0</v>
      </c>
      <c r="DK13" s="385">
        <f>CL13+CN13+CP13+CR13</f>
        <v>0</v>
      </c>
      <c r="DL13" s="385">
        <f>CM13+CO13+CQ13+CS13+CU13+CW13+CY13+DA13+DC13+DE13+DG13</f>
        <v>0</v>
      </c>
      <c r="DM13" s="395">
        <v>0</v>
      </c>
      <c r="DN13" s="392"/>
      <c r="DO13" s="398"/>
      <c r="DP13" s="398"/>
      <c r="DQ13" s="398"/>
      <c r="DR13" s="398"/>
      <c r="DS13" s="398"/>
      <c r="DT13" s="398"/>
      <c r="DU13" s="398"/>
      <c r="DV13" s="398"/>
      <c r="DW13" s="398"/>
      <c r="DX13" s="398"/>
      <c r="DY13" s="398"/>
      <c r="DZ13" s="398"/>
      <c r="EA13" s="398"/>
      <c r="EB13" s="398"/>
      <c r="EC13" s="398"/>
      <c r="ED13" s="398"/>
      <c r="EE13" s="398"/>
      <c r="EF13" s="398"/>
      <c r="EG13" s="155"/>
      <c r="EH13" s="398"/>
      <c r="EI13" s="155"/>
      <c r="EJ13" s="398"/>
      <c r="EK13" s="155"/>
      <c r="EL13" s="398"/>
      <c r="EM13" s="398"/>
      <c r="EN13" s="385">
        <f>DO13+DQ13+DS13+DU13</f>
        <v>0</v>
      </c>
      <c r="EO13" s="385">
        <f>DP13+DR13+DT13+DV13</f>
        <v>0</v>
      </c>
      <c r="EP13" s="385">
        <f>DQ13+DS13+DU13+DW13+DY13+EA13+EC13+EE13+EG13+EI13+EK13</f>
        <v>0</v>
      </c>
      <c r="EQ13" s="395">
        <v>0</v>
      </c>
      <c r="ER13" s="424" t="e">
        <f t="shared" si="11"/>
        <v>#DIV/0!</v>
      </c>
      <c r="ES13" s="424">
        <f t="shared" si="12"/>
        <v>1</v>
      </c>
      <c r="ET13" s="425">
        <f t="shared" si="13"/>
        <v>1</v>
      </c>
      <c r="EU13" s="425">
        <f t="shared" si="8"/>
        <v>1</v>
      </c>
      <c r="EV13" s="425">
        <f>(AA13+BE13)/G13</f>
        <v>1</v>
      </c>
      <c r="EW13" s="715"/>
      <c r="EX13" s="713"/>
      <c r="EY13" s="713"/>
      <c r="EZ13" s="713"/>
      <c r="FA13" s="713"/>
      <c r="FB13" s="712"/>
    </row>
    <row r="14" spans="1:158" s="96" customFormat="1" ht="30" customHeight="1" x14ac:dyDescent="0.25">
      <c r="A14" s="759"/>
      <c r="B14" s="764"/>
      <c r="C14" s="774"/>
      <c r="D14" s="754"/>
      <c r="E14" s="752"/>
      <c r="F14" s="358" t="s">
        <v>4</v>
      </c>
      <c r="G14" s="141">
        <f t="shared" si="15"/>
        <v>51381033</v>
      </c>
      <c r="H14" s="141"/>
      <c r="I14" s="142"/>
      <c r="J14" s="142"/>
      <c r="K14" s="382"/>
      <c r="L14" s="382"/>
      <c r="M14" s="141"/>
      <c r="N14" s="141"/>
      <c r="O14" s="383"/>
      <c r="P14" s="383"/>
      <c r="Q14" s="384"/>
      <c r="R14" s="384"/>
      <c r="S14" s="384"/>
      <c r="T14" s="384"/>
      <c r="U14" s="368"/>
      <c r="V14" s="368"/>
      <c r="W14" s="388">
        <f t="shared" si="0"/>
        <v>0</v>
      </c>
      <c r="X14" s="385">
        <f t="shared" si="1"/>
        <v>0</v>
      </c>
      <c r="Y14" s="388">
        <f t="shared" si="2"/>
        <v>0</v>
      </c>
      <c r="Z14" s="385">
        <f t="shared" si="9"/>
        <v>0</v>
      </c>
      <c r="AA14" s="388">
        <f t="shared" si="10"/>
        <v>0</v>
      </c>
      <c r="AB14" s="146">
        <f>AA11-AA12</f>
        <v>51381033</v>
      </c>
      <c r="AC14" s="142">
        <v>0</v>
      </c>
      <c r="AD14" s="140">
        <v>0</v>
      </c>
      <c r="AE14" s="146">
        <v>29019433</v>
      </c>
      <c r="AF14" s="146">
        <v>29019433</v>
      </c>
      <c r="AG14" s="146">
        <v>16549400</v>
      </c>
      <c r="AH14" s="146">
        <v>16549400</v>
      </c>
      <c r="AI14" s="146">
        <v>5812200</v>
      </c>
      <c r="AJ14" s="146">
        <v>5812200</v>
      </c>
      <c r="AK14" s="142">
        <v>0</v>
      </c>
      <c r="AL14" s="140">
        <v>0</v>
      </c>
      <c r="AM14" s="142">
        <v>0</v>
      </c>
      <c r="AN14" s="142">
        <v>0</v>
      </c>
      <c r="AO14" s="142">
        <v>0</v>
      </c>
      <c r="AP14" s="142">
        <v>0</v>
      </c>
      <c r="AQ14" s="142">
        <v>0</v>
      </c>
      <c r="AR14" s="142">
        <v>0</v>
      </c>
      <c r="AS14" s="142">
        <v>0</v>
      </c>
      <c r="AT14" s="142">
        <v>0</v>
      </c>
      <c r="AU14" s="142">
        <v>0</v>
      </c>
      <c r="AV14" s="142">
        <v>0</v>
      </c>
      <c r="AW14" s="142">
        <v>0</v>
      </c>
      <c r="AX14" s="142">
        <v>0</v>
      </c>
      <c r="AY14" s="142">
        <v>0</v>
      </c>
      <c r="AZ14" s="142">
        <v>0</v>
      </c>
      <c r="BA14" s="390">
        <f t="shared" si="3"/>
        <v>51381033</v>
      </c>
      <c r="BB14" s="390">
        <f t="shared" si="4"/>
        <v>51381033</v>
      </c>
      <c r="BC14" s="390">
        <f t="shared" si="5"/>
        <v>51381033</v>
      </c>
      <c r="BD14" s="390">
        <f t="shared" si="6"/>
        <v>51381033</v>
      </c>
      <c r="BE14" s="390">
        <f t="shared" si="7"/>
        <v>51381033</v>
      </c>
      <c r="BF14" s="401"/>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141"/>
      <c r="CF14" s="389"/>
      <c r="CG14" s="402"/>
      <c r="CH14" s="389"/>
      <c r="CI14" s="391"/>
      <c r="CJ14" s="401"/>
      <c r="CK14" s="142"/>
      <c r="CL14" s="142"/>
      <c r="CM14" s="142"/>
      <c r="CN14" s="142"/>
      <c r="CO14" s="142"/>
      <c r="CP14" s="142"/>
      <c r="CQ14" s="142"/>
      <c r="CR14" s="142"/>
      <c r="CS14" s="142"/>
      <c r="CT14" s="142"/>
      <c r="CU14" s="142"/>
      <c r="CV14" s="142"/>
      <c r="CW14" s="142"/>
      <c r="CX14" s="142"/>
      <c r="CY14" s="142"/>
      <c r="CZ14" s="142"/>
      <c r="DA14" s="142"/>
      <c r="DB14" s="142"/>
      <c r="DC14" s="142"/>
      <c r="DD14" s="142"/>
      <c r="DE14" s="142"/>
      <c r="DF14" s="142"/>
      <c r="DG14" s="142"/>
      <c r="DH14" s="142"/>
      <c r="DI14" s="141"/>
      <c r="DJ14" s="389"/>
      <c r="DK14" s="402"/>
      <c r="DL14" s="389"/>
      <c r="DM14" s="391"/>
      <c r="DN14" s="141"/>
      <c r="DO14" s="142"/>
      <c r="DP14" s="142"/>
      <c r="DQ14" s="142"/>
      <c r="DR14" s="142"/>
      <c r="DS14" s="142"/>
      <c r="DT14" s="142"/>
      <c r="DU14" s="142"/>
      <c r="DV14" s="142"/>
      <c r="DW14" s="142"/>
      <c r="DX14" s="142"/>
      <c r="DY14" s="142"/>
      <c r="DZ14" s="142"/>
      <c r="EA14" s="142"/>
      <c r="EB14" s="142"/>
      <c r="EC14" s="142"/>
      <c r="ED14" s="142"/>
      <c r="EE14" s="142"/>
      <c r="EF14" s="142"/>
      <c r="EG14" s="142"/>
      <c r="EH14" s="142"/>
      <c r="EI14" s="142"/>
      <c r="EJ14" s="142"/>
      <c r="EK14" s="142"/>
      <c r="EL14" s="142"/>
      <c r="EM14" s="141">
        <f>EI14+EG14+EE14+EC14+EA14+DY14+DW14+DU14+DS14+DQ14+DO14+EK14</f>
        <v>0</v>
      </c>
      <c r="EN14" s="389">
        <f>DO14+DQ14+DS14+DU14</f>
        <v>0</v>
      </c>
      <c r="EO14" s="402">
        <f>DP14+DR14+DT14+DV14</f>
        <v>0</v>
      </c>
      <c r="EP14" s="389">
        <f>DQ14+DS14+DU14+DW14+DY14+EA14+EC14+EE14+EG14+EI14+EK14+DO14</f>
        <v>0</v>
      </c>
      <c r="EQ14" s="391">
        <f>DP14+DR14+DT14+DV14</f>
        <v>0</v>
      </c>
      <c r="ER14" s="424" t="e">
        <f t="shared" si="11"/>
        <v>#DIV/0!</v>
      </c>
      <c r="ES14" s="424">
        <f t="shared" si="12"/>
        <v>1</v>
      </c>
      <c r="ET14" s="425">
        <f>BE14/BD14</f>
        <v>1</v>
      </c>
      <c r="EU14" s="425">
        <f t="shared" si="8"/>
        <v>1</v>
      </c>
      <c r="EV14" s="425">
        <f>(AA14+BE14)/G14</f>
        <v>1</v>
      </c>
      <c r="EW14" s="715"/>
      <c r="EX14" s="713"/>
      <c r="EY14" s="713"/>
      <c r="EZ14" s="713"/>
      <c r="FA14" s="713"/>
      <c r="FB14" s="712"/>
    </row>
    <row r="15" spans="1:158" s="4" customFormat="1" ht="30" customHeight="1" thickBot="1" x14ac:dyDescent="0.3">
      <c r="A15" s="759"/>
      <c r="B15" s="764"/>
      <c r="C15" s="774"/>
      <c r="D15" s="754"/>
      <c r="E15" s="752"/>
      <c r="F15" s="357" t="s">
        <v>43</v>
      </c>
      <c r="G15" s="426">
        <f t="shared" ref="G15:G16" si="16">W15+BA15+BF15+CJ15+DN15</f>
        <v>10</v>
      </c>
      <c r="H15" s="427">
        <f>H10+H13</f>
        <v>3</v>
      </c>
      <c r="I15" s="407"/>
      <c r="J15" s="407"/>
      <c r="K15" s="427">
        <f>K10+K13</f>
        <v>0</v>
      </c>
      <c r="L15" s="427">
        <f t="shared" ref="L15:V15" si="17">L10+L13</f>
        <v>0</v>
      </c>
      <c r="M15" s="427">
        <f t="shared" si="17"/>
        <v>0</v>
      </c>
      <c r="N15" s="427">
        <f t="shared" si="17"/>
        <v>0</v>
      </c>
      <c r="O15" s="428">
        <f t="shared" si="17"/>
        <v>1.5</v>
      </c>
      <c r="P15" s="428">
        <f t="shared" si="17"/>
        <v>1.5</v>
      </c>
      <c r="Q15" s="428">
        <f t="shared" si="17"/>
        <v>0.5</v>
      </c>
      <c r="R15" s="428">
        <f t="shared" si="17"/>
        <v>0.5</v>
      </c>
      <c r="S15" s="428">
        <f t="shared" si="17"/>
        <v>0.5</v>
      </c>
      <c r="T15" s="428">
        <f t="shared" si="17"/>
        <v>0.5</v>
      </c>
      <c r="U15" s="428">
        <f t="shared" si="17"/>
        <v>0.3</v>
      </c>
      <c r="V15" s="428">
        <f t="shared" si="17"/>
        <v>0.3</v>
      </c>
      <c r="W15" s="403">
        <f t="shared" si="0"/>
        <v>2.8</v>
      </c>
      <c r="X15" s="404">
        <f t="shared" si="1"/>
        <v>2.8</v>
      </c>
      <c r="Y15" s="403">
        <f t="shared" si="2"/>
        <v>2.8</v>
      </c>
      <c r="Z15" s="404">
        <f t="shared" si="9"/>
        <v>2.8</v>
      </c>
      <c r="AA15" s="403">
        <f t="shared" si="10"/>
        <v>2.8</v>
      </c>
      <c r="AB15" s="403">
        <f t="shared" ref="AB15:AZ15" si="18">AB10+AB13</f>
        <v>2.2000000000000002</v>
      </c>
      <c r="AC15" s="403">
        <f t="shared" si="18"/>
        <v>0.1</v>
      </c>
      <c r="AD15" s="403">
        <f t="shared" si="18"/>
        <v>0.1</v>
      </c>
      <c r="AE15" s="403">
        <f t="shared" si="18"/>
        <v>0.1</v>
      </c>
      <c r="AF15" s="403">
        <f t="shared" si="18"/>
        <v>0.1</v>
      </c>
      <c r="AG15" s="403">
        <f t="shared" si="18"/>
        <v>0.2</v>
      </c>
      <c r="AH15" s="403">
        <f t="shared" si="18"/>
        <v>0.2</v>
      </c>
      <c r="AI15" s="403">
        <f t="shared" si="18"/>
        <v>0.2</v>
      </c>
      <c r="AJ15" s="403">
        <f t="shared" si="18"/>
        <v>0.2</v>
      </c>
      <c r="AK15" s="403">
        <f t="shared" si="18"/>
        <v>0.2</v>
      </c>
      <c r="AL15" s="403">
        <f t="shared" si="18"/>
        <v>0.2</v>
      </c>
      <c r="AM15" s="403">
        <f t="shared" si="18"/>
        <v>0.2</v>
      </c>
      <c r="AN15" s="403">
        <f t="shared" si="18"/>
        <v>0.2</v>
      </c>
      <c r="AO15" s="403">
        <f t="shared" si="18"/>
        <v>0.2</v>
      </c>
      <c r="AP15" s="403">
        <f t="shared" si="18"/>
        <v>0.2</v>
      </c>
      <c r="AQ15" s="403">
        <f t="shared" si="18"/>
        <v>0.2</v>
      </c>
      <c r="AR15" s="403">
        <f t="shared" si="18"/>
        <v>0.2</v>
      </c>
      <c r="AS15" s="403">
        <f t="shared" si="18"/>
        <v>0.2</v>
      </c>
      <c r="AT15" s="403">
        <f t="shared" si="18"/>
        <v>0.2</v>
      </c>
      <c r="AU15" s="403">
        <f t="shared" si="18"/>
        <v>0.2</v>
      </c>
      <c r="AV15" s="403">
        <f t="shared" si="18"/>
        <v>0.2</v>
      </c>
      <c r="AW15" s="403">
        <f t="shared" si="18"/>
        <v>0.2</v>
      </c>
      <c r="AX15" s="403">
        <f t="shared" si="18"/>
        <v>0.2</v>
      </c>
      <c r="AY15" s="403">
        <f t="shared" si="18"/>
        <v>0.2</v>
      </c>
      <c r="AZ15" s="403">
        <f t="shared" si="18"/>
        <v>0.2</v>
      </c>
      <c r="BA15" s="405">
        <f t="shared" si="3"/>
        <v>2.2000000000000002</v>
      </c>
      <c r="BB15" s="403">
        <f t="shared" si="4"/>
        <v>2.1999999999999997</v>
      </c>
      <c r="BC15" s="403">
        <f t="shared" si="5"/>
        <v>2.1999999999999997</v>
      </c>
      <c r="BD15" s="405">
        <f t="shared" si="6"/>
        <v>2.2000000000000002</v>
      </c>
      <c r="BE15" s="405">
        <f t="shared" si="7"/>
        <v>2.1999999999999997</v>
      </c>
      <c r="BF15" s="406">
        <f>BF10+BF13</f>
        <v>2</v>
      </c>
      <c r="BG15" s="403"/>
      <c r="BH15" s="403"/>
      <c r="BI15" s="403"/>
      <c r="BJ15" s="403"/>
      <c r="BK15" s="403"/>
      <c r="BL15" s="403"/>
      <c r="BM15" s="403"/>
      <c r="BN15" s="403"/>
      <c r="BO15" s="403"/>
      <c r="BP15" s="403"/>
      <c r="BQ15" s="403"/>
      <c r="BR15" s="403"/>
      <c r="BS15" s="403"/>
      <c r="BT15" s="403"/>
      <c r="BU15" s="403"/>
      <c r="BV15" s="403"/>
      <c r="BW15" s="403"/>
      <c r="BX15" s="403"/>
      <c r="BY15" s="403"/>
      <c r="BZ15" s="403"/>
      <c r="CA15" s="403"/>
      <c r="CB15" s="403"/>
      <c r="CC15" s="403"/>
      <c r="CD15" s="403"/>
      <c r="CE15" s="403"/>
      <c r="CF15" s="404"/>
      <c r="CG15" s="406"/>
      <c r="CH15" s="407"/>
      <c r="CI15" s="403"/>
      <c r="CJ15" s="406">
        <f>CJ10+CJ13</f>
        <v>2</v>
      </c>
      <c r="CK15" s="407"/>
      <c r="CL15" s="407"/>
      <c r="CM15" s="407"/>
      <c r="CN15" s="407"/>
      <c r="CO15" s="407"/>
      <c r="CP15" s="407"/>
      <c r="CQ15" s="407"/>
      <c r="CR15" s="407"/>
      <c r="CS15" s="407"/>
      <c r="CT15" s="407"/>
      <c r="CU15" s="407"/>
      <c r="CV15" s="407"/>
      <c r="CW15" s="407"/>
      <c r="CX15" s="407"/>
      <c r="CY15" s="407"/>
      <c r="CZ15" s="407"/>
      <c r="DA15" s="407"/>
      <c r="DB15" s="407"/>
      <c r="DC15" s="407"/>
      <c r="DD15" s="407"/>
      <c r="DE15" s="407"/>
      <c r="DF15" s="407"/>
      <c r="DG15" s="407"/>
      <c r="DH15" s="407"/>
      <c r="DI15" s="403"/>
      <c r="DJ15" s="404"/>
      <c r="DK15" s="406"/>
      <c r="DL15" s="407"/>
      <c r="DM15" s="403"/>
      <c r="DN15" s="406">
        <f>DN10+DN13</f>
        <v>1</v>
      </c>
      <c r="DO15" s="407"/>
      <c r="DP15" s="407"/>
      <c r="DQ15" s="407"/>
      <c r="DR15" s="407"/>
      <c r="DS15" s="407"/>
      <c r="DT15" s="407"/>
      <c r="DU15" s="407"/>
      <c r="DV15" s="407"/>
      <c r="DW15" s="407"/>
      <c r="DX15" s="407"/>
      <c r="DY15" s="407"/>
      <c r="DZ15" s="407"/>
      <c r="EA15" s="407"/>
      <c r="EB15" s="407"/>
      <c r="EC15" s="407"/>
      <c r="ED15" s="407"/>
      <c r="EE15" s="407"/>
      <c r="EF15" s="407"/>
      <c r="EG15" s="407"/>
      <c r="EH15" s="407"/>
      <c r="EI15" s="407"/>
      <c r="EJ15" s="407"/>
      <c r="EK15" s="407"/>
      <c r="EL15" s="407"/>
      <c r="EM15" s="403">
        <f>EM10+EM13</f>
        <v>0</v>
      </c>
      <c r="EN15" s="404">
        <f>EN10+EN13</f>
        <v>0</v>
      </c>
      <c r="EO15" s="406">
        <f>EO10+EO13</f>
        <v>0</v>
      </c>
      <c r="EP15" s="407">
        <f>EP10+EP13</f>
        <v>0</v>
      </c>
      <c r="EQ15" s="403">
        <f>EQ10+EQ13</f>
        <v>0</v>
      </c>
      <c r="ER15" s="429">
        <f t="shared" si="11"/>
        <v>1</v>
      </c>
      <c r="ES15" s="429">
        <f t="shared" si="12"/>
        <v>1</v>
      </c>
      <c r="ET15" s="430">
        <f t="shared" si="13"/>
        <v>0.99999999999999978</v>
      </c>
      <c r="EU15" s="430">
        <f t="shared" si="8"/>
        <v>1</v>
      </c>
      <c r="EV15" s="430">
        <f t="shared" si="14"/>
        <v>0.5</v>
      </c>
      <c r="EW15" s="715"/>
      <c r="EX15" s="713"/>
      <c r="EY15" s="713"/>
      <c r="EZ15" s="713"/>
      <c r="FA15" s="713"/>
      <c r="FB15" s="712"/>
    </row>
    <row r="16" spans="1:158" s="96" customFormat="1" ht="30" customHeight="1" thickBot="1" x14ac:dyDescent="0.3">
      <c r="A16" s="759"/>
      <c r="B16" s="764"/>
      <c r="C16" s="774"/>
      <c r="D16" s="755"/>
      <c r="E16" s="757"/>
      <c r="F16" s="359" t="s">
        <v>45</v>
      </c>
      <c r="G16" s="431">
        <f t="shared" si="16"/>
        <v>1911593767</v>
      </c>
      <c r="H16" s="432">
        <f>H11+H14</f>
        <v>199025000</v>
      </c>
      <c r="I16" s="433"/>
      <c r="J16" s="433"/>
      <c r="K16" s="433">
        <f>K11+K14</f>
        <v>0</v>
      </c>
      <c r="L16" s="433">
        <f t="shared" ref="L16:V16" si="19">L11+L14</f>
        <v>0</v>
      </c>
      <c r="M16" s="433">
        <f t="shared" si="19"/>
        <v>158324000</v>
      </c>
      <c r="N16" s="433">
        <f t="shared" si="19"/>
        <v>158324000</v>
      </c>
      <c r="O16" s="433">
        <f t="shared" si="19"/>
        <v>0</v>
      </c>
      <c r="P16" s="433">
        <f t="shared" si="19"/>
        <v>0</v>
      </c>
      <c r="Q16" s="433">
        <f t="shared" si="19"/>
        <v>0</v>
      </c>
      <c r="R16" s="433">
        <f t="shared" si="19"/>
        <v>0</v>
      </c>
      <c r="S16" s="433">
        <f t="shared" si="19"/>
        <v>0</v>
      </c>
      <c r="T16" s="433">
        <f t="shared" si="19"/>
        <v>0</v>
      </c>
      <c r="U16" s="433">
        <f t="shared" si="19"/>
        <v>68958000</v>
      </c>
      <c r="V16" s="433">
        <f t="shared" si="19"/>
        <v>68958000</v>
      </c>
      <c r="W16" s="410">
        <f t="shared" si="0"/>
        <v>227282000</v>
      </c>
      <c r="X16" s="410">
        <f t="shared" si="1"/>
        <v>227282000</v>
      </c>
      <c r="Y16" s="410">
        <f t="shared" si="2"/>
        <v>227282000</v>
      </c>
      <c r="Z16" s="410">
        <f t="shared" si="9"/>
        <v>227282000</v>
      </c>
      <c r="AA16" s="410">
        <f t="shared" si="10"/>
        <v>227282000</v>
      </c>
      <c r="AB16" s="410">
        <f t="shared" ref="AB16:AZ16" si="20">AB11+AB14</f>
        <v>459101033</v>
      </c>
      <c r="AC16" s="410">
        <f t="shared" si="20"/>
        <v>0</v>
      </c>
      <c r="AD16" s="410">
        <f t="shared" si="20"/>
        <v>0</v>
      </c>
      <c r="AE16" s="412">
        <f t="shared" si="20"/>
        <v>29019433</v>
      </c>
      <c r="AF16" s="412">
        <f t="shared" si="20"/>
        <v>29019433</v>
      </c>
      <c r="AG16" s="412">
        <f t="shared" si="20"/>
        <v>316589400</v>
      </c>
      <c r="AH16" s="412">
        <f t="shared" si="20"/>
        <v>316589400</v>
      </c>
      <c r="AI16" s="412">
        <f t="shared" si="20"/>
        <v>31750200</v>
      </c>
      <c r="AJ16" s="412">
        <f t="shared" si="20"/>
        <v>31750200</v>
      </c>
      <c r="AK16" s="410">
        <f t="shared" si="20"/>
        <v>0</v>
      </c>
      <c r="AL16" s="410">
        <f t="shared" si="20"/>
        <v>0</v>
      </c>
      <c r="AM16" s="410">
        <f t="shared" si="20"/>
        <v>0</v>
      </c>
      <c r="AN16" s="410">
        <f t="shared" si="20"/>
        <v>0</v>
      </c>
      <c r="AO16" s="410">
        <f t="shared" si="20"/>
        <v>0</v>
      </c>
      <c r="AP16" s="410">
        <f t="shared" si="20"/>
        <v>0</v>
      </c>
      <c r="AQ16" s="410">
        <f t="shared" si="20"/>
        <v>0</v>
      </c>
      <c r="AR16" s="410">
        <f t="shared" si="20"/>
        <v>0</v>
      </c>
      <c r="AS16" s="412">
        <f t="shared" si="20"/>
        <v>0</v>
      </c>
      <c r="AT16" s="410">
        <f t="shared" si="20"/>
        <v>9699067</v>
      </c>
      <c r="AU16" s="410">
        <f t="shared" si="20"/>
        <v>0</v>
      </c>
      <c r="AV16" s="410">
        <f t="shared" si="20"/>
        <v>6628600</v>
      </c>
      <c r="AW16" s="410">
        <f t="shared" si="20"/>
        <v>70719734</v>
      </c>
      <c r="AX16" s="410">
        <f t="shared" si="20"/>
        <v>44305067</v>
      </c>
      <c r="AY16" s="410">
        <f t="shared" si="20"/>
        <v>-10087000</v>
      </c>
      <c r="AZ16" s="410">
        <f t="shared" si="20"/>
        <v>0</v>
      </c>
      <c r="BA16" s="408">
        <f t="shared" si="3"/>
        <v>437991767</v>
      </c>
      <c r="BB16" s="409">
        <f t="shared" si="4"/>
        <v>437991767</v>
      </c>
      <c r="BC16" s="409">
        <f t="shared" si="5"/>
        <v>437991767</v>
      </c>
      <c r="BD16" s="408">
        <f t="shared" si="6"/>
        <v>437991767</v>
      </c>
      <c r="BE16" s="408">
        <f t="shared" si="7"/>
        <v>437991767</v>
      </c>
      <c r="BF16" s="412">
        <f>BF11+BF14</f>
        <v>452270000</v>
      </c>
      <c r="BG16" s="410"/>
      <c r="BH16" s="410"/>
      <c r="BI16" s="410"/>
      <c r="BJ16" s="410"/>
      <c r="BK16" s="410"/>
      <c r="BL16" s="410"/>
      <c r="BM16" s="410"/>
      <c r="BN16" s="410"/>
      <c r="BO16" s="410"/>
      <c r="BP16" s="410"/>
      <c r="BQ16" s="410"/>
      <c r="BR16" s="410"/>
      <c r="BS16" s="410"/>
      <c r="BT16" s="410"/>
      <c r="BU16" s="410"/>
      <c r="BV16" s="410"/>
      <c r="BW16" s="410"/>
      <c r="BX16" s="410"/>
      <c r="BY16" s="410"/>
      <c r="BZ16" s="410"/>
      <c r="CA16" s="410"/>
      <c r="CB16" s="410"/>
      <c r="CC16" s="410"/>
      <c r="CD16" s="410"/>
      <c r="CE16" s="411"/>
      <c r="CF16" s="412"/>
      <c r="CG16" s="412"/>
      <c r="CH16" s="412"/>
      <c r="CI16" s="412"/>
      <c r="CJ16" s="412">
        <f>CJ11+CJ14</f>
        <v>392050000</v>
      </c>
      <c r="CK16" s="410"/>
      <c r="CL16" s="410"/>
      <c r="CM16" s="410"/>
      <c r="CN16" s="410"/>
      <c r="CO16" s="410"/>
      <c r="CP16" s="410"/>
      <c r="CQ16" s="410"/>
      <c r="CR16" s="410"/>
      <c r="CS16" s="410"/>
      <c r="CT16" s="410"/>
      <c r="CU16" s="410"/>
      <c r="CV16" s="410"/>
      <c r="CW16" s="410"/>
      <c r="CX16" s="410"/>
      <c r="CY16" s="410"/>
      <c r="CZ16" s="410"/>
      <c r="DA16" s="410"/>
      <c r="DB16" s="410"/>
      <c r="DC16" s="410"/>
      <c r="DD16" s="410"/>
      <c r="DE16" s="410"/>
      <c r="DF16" s="410"/>
      <c r="DG16" s="410"/>
      <c r="DH16" s="410"/>
      <c r="DI16" s="411">
        <f>DG16+DE16+DC16+DA16+CY16+CW16+CU16+CS16+CQ16+CO16+CM16+CK16</f>
        <v>0</v>
      </c>
      <c r="DJ16" s="412">
        <f>+DJ11+DJ14</f>
        <v>0</v>
      </c>
      <c r="DK16" s="412">
        <f>+DK11+DK14</f>
        <v>0</v>
      </c>
      <c r="DL16" s="412">
        <f>+DL11+DL14</f>
        <v>0</v>
      </c>
      <c r="DM16" s="412">
        <f>+DM11+DM14</f>
        <v>0</v>
      </c>
      <c r="DN16" s="434">
        <f>DN11+DN14</f>
        <v>402000000</v>
      </c>
      <c r="DO16" s="410"/>
      <c r="DP16" s="410"/>
      <c r="DQ16" s="410"/>
      <c r="DR16" s="410"/>
      <c r="DS16" s="410"/>
      <c r="DT16" s="410"/>
      <c r="DU16" s="410"/>
      <c r="DV16" s="410"/>
      <c r="DW16" s="410"/>
      <c r="DX16" s="410"/>
      <c r="DY16" s="410"/>
      <c r="DZ16" s="410"/>
      <c r="EA16" s="410"/>
      <c r="EB16" s="410"/>
      <c r="EC16" s="410"/>
      <c r="ED16" s="410"/>
      <c r="EE16" s="410"/>
      <c r="EF16" s="410"/>
      <c r="EG16" s="410"/>
      <c r="EH16" s="410"/>
      <c r="EI16" s="410"/>
      <c r="EJ16" s="410"/>
      <c r="EK16" s="410"/>
      <c r="EL16" s="410"/>
      <c r="EM16" s="411">
        <f>EK16+EI16+EG16+EE16+EC16+EA16+DY16+DW16+DU16+DS16+DQ16+DO16</f>
        <v>0</v>
      </c>
      <c r="EN16" s="412">
        <f>+EN11+EN14</f>
        <v>0</v>
      </c>
      <c r="EO16" s="412">
        <f>+EO11+EO14</f>
        <v>0</v>
      </c>
      <c r="EP16" s="412">
        <f>+EP11+EP14</f>
        <v>0</v>
      </c>
      <c r="EQ16" s="412">
        <f>+EQ11+EQ14</f>
        <v>0</v>
      </c>
      <c r="ER16" s="435">
        <f t="shared" si="11"/>
        <v>0</v>
      </c>
      <c r="ES16" s="435">
        <f t="shared" si="12"/>
        <v>1</v>
      </c>
      <c r="ET16" s="436">
        <f t="shared" si="13"/>
        <v>1</v>
      </c>
      <c r="EU16" s="436">
        <f t="shared" si="8"/>
        <v>1</v>
      </c>
      <c r="EV16" s="437">
        <f t="shared" si="14"/>
        <v>0.34802047301297778</v>
      </c>
      <c r="EW16" s="716"/>
      <c r="EX16" s="714"/>
      <c r="EY16" s="714"/>
      <c r="EZ16" s="714"/>
      <c r="FA16" s="714"/>
      <c r="FB16" s="712"/>
    </row>
    <row r="17" spans="1:160" s="4" customFormat="1" ht="30" customHeight="1" x14ac:dyDescent="0.25">
      <c r="A17" s="759"/>
      <c r="B17" s="764">
        <v>2</v>
      </c>
      <c r="C17" s="774" t="s">
        <v>332</v>
      </c>
      <c r="D17" s="775" t="s">
        <v>318</v>
      </c>
      <c r="E17" s="751">
        <v>531</v>
      </c>
      <c r="F17" s="371" t="s">
        <v>41</v>
      </c>
      <c r="G17" s="349">
        <f>W17+BA17+BF17+CJ17+DN17</f>
        <v>600000</v>
      </c>
      <c r="H17" s="151">
        <v>60856</v>
      </c>
      <c r="I17" s="151"/>
      <c r="J17" s="151"/>
      <c r="K17" s="151">
        <v>1029</v>
      </c>
      <c r="L17" s="151">
        <v>1029</v>
      </c>
      <c r="M17" s="151">
        <v>8565</v>
      </c>
      <c r="N17" s="151">
        <v>8565</v>
      </c>
      <c r="O17" s="413">
        <v>11336</v>
      </c>
      <c r="P17" s="414">
        <v>11336</v>
      </c>
      <c r="Q17" s="415">
        <v>12981</v>
      </c>
      <c r="R17" s="415">
        <v>12981</v>
      </c>
      <c r="S17" s="415">
        <v>9245</v>
      </c>
      <c r="T17" s="415">
        <v>9245</v>
      </c>
      <c r="U17" s="438">
        <v>10850</v>
      </c>
      <c r="V17" s="438">
        <v>10850</v>
      </c>
      <c r="W17" s="438">
        <f t="shared" si="0"/>
        <v>54006</v>
      </c>
      <c r="X17" s="438">
        <f t="shared" si="1"/>
        <v>54006</v>
      </c>
      <c r="Y17" s="438">
        <f t="shared" si="2"/>
        <v>54006</v>
      </c>
      <c r="Z17" s="438">
        <f t="shared" si="9"/>
        <v>54006</v>
      </c>
      <c r="AA17" s="438">
        <f>V17+T17+R17+P17+N17+L17+J17</f>
        <v>54006</v>
      </c>
      <c r="AB17" s="151">
        <v>146494</v>
      </c>
      <c r="AC17" s="151">
        <v>8000</v>
      </c>
      <c r="AD17" s="151">
        <v>8313</v>
      </c>
      <c r="AE17" s="151">
        <v>10500</v>
      </c>
      <c r="AF17" s="151">
        <v>12086</v>
      </c>
      <c r="AG17" s="151">
        <v>10500</v>
      </c>
      <c r="AH17" s="151">
        <v>10262</v>
      </c>
      <c r="AI17" s="151">
        <v>10500</v>
      </c>
      <c r="AJ17" s="151">
        <v>10889</v>
      </c>
      <c r="AK17" s="151">
        <v>10500</v>
      </c>
      <c r="AL17" s="151">
        <v>11296</v>
      </c>
      <c r="AM17" s="151">
        <v>10500</v>
      </c>
      <c r="AN17" s="348">
        <v>11165</v>
      </c>
      <c r="AO17" s="151">
        <v>10500</v>
      </c>
      <c r="AP17" s="348">
        <v>12138</v>
      </c>
      <c r="AQ17" s="151">
        <v>11400</v>
      </c>
      <c r="AR17" s="348">
        <v>9110</v>
      </c>
      <c r="AS17" s="151">
        <v>10100</v>
      </c>
      <c r="AT17" s="348">
        <v>12271</v>
      </c>
      <c r="AU17" s="151">
        <v>10100</v>
      </c>
      <c r="AV17" s="348">
        <v>11878</v>
      </c>
      <c r="AW17" s="151">
        <v>10100</v>
      </c>
      <c r="AX17" s="348">
        <v>11978</v>
      </c>
      <c r="AY17" s="151">
        <v>10100</v>
      </c>
      <c r="AZ17" s="348">
        <v>9057</v>
      </c>
      <c r="BA17" s="348">
        <f t="shared" si="3"/>
        <v>122800</v>
      </c>
      <c r="BB17" s="348">
        <f t="shared" si="4"/>
        <v>122800</v>
      </c>
      <c r="BC17" s="348">
        <f t="shared" si="5"/>
        <v>130443</v>
      </c>
      <c r="BD17" s="348">
        <f t="shared" si="6"/>
        <v>122800</v>
      </c>
      <c r="BE17" s="348">
        <f t="shared" si="7"/>
        <v>130443</v>
      </c>
      <c r="BF17" s="349">
        <v>154900</v>
      </c>
      <c r="BG17" s="349"/>
      <c r="BH17" s="349"/>
      <c r="BI17" s="349"/>
      <c r="BJ17" s="416"/>
      <c r="BK17" s="349"/>
      <c r="BL17" s="349"/>
      <c r="BM17" s="349"/>
      <c r="BN17" s="349"/>
      <c r="BO17" s="349"/>
      <c r="BP17" s="349"/>
      <c r="BQ17" s="349"/>
      <c r="BR17" s="349"/>
      <c r="BS17" s="349"/>
      <c r="BT17" s="349"/>
      <c r="BU17" s="349"/>
      <c r="BV17" s="349"/>
      <c r="BW17" s="349"/>
      <c r="BX17" s="349"/>
      <c r="BY17" s="349"/>
      <c r="BZ17" s="349"/>
      <c r="CA17" s="349"/>
      <c r="CB17" s="349"/>
      <c r="CC17" s="349"/>
      <c r="CD17" s="349"/>
      <c r="CE17" s="349"/>
      <c r="CF17" s="349"/>
      <c r="CG17" s="349"/>
      <c r="CH17" s="349"/>
      <c r="CI17" s="349"/>
      <c r="CJ17" s="349">
        <v>178000</v>
      </c>
      <c r="CK17" s="151"/>
      <c r="CL17" s="151"/>
      <c r="CM17" s="151"/>
      <c r="CN17" s="151"/>
      <c r="CO17" s="151"/>
      <c r="CP17" s="151"/>
      <c r="CQ17" s="151"/>
      <c r="CR17" s="151"/>
      <c r="CS17" s="151"/>
      <c r="CT17" s="151"/>
      <c r="CU17" s="151"/>
      <c r="CV17" s="151"/>
      <c r="CW17" s="151"/>
      <c r="CX17" s="151"/>
      <c r="CY17" s="151"/>
      <c r="CZ17" s="151"/>
      <c r="DA17" s="151"/>
      <c r="DB17" s="151"/>
      <c r="DC17" s="151"/>
      <c r="DD17" s="151"/>
      <c r="DE17" s="151"/>
      <c r="DF17" s="151"/>
      <c r="DG17" s="151"/>
      <c r="DH17" s="151"/>
      <c r="DI17" s="349">
        <f>DG17+DE17+DC17+DA17+CW17+CU17+CS17+CQ17+CO17+CM17+CK17</f>
        <v>0</v>
      </c>
      <c r="DJ17" s="349">
        <f>CK17+CM17+CO17+CQ17</f>
        <v>0</v>
      </c>
      <c r="DK17" s="349">
        <f>CL17+CN17+CP17+CR17</f>
        <v>0</v>
      </c>
      <c r="DL17" s="349">
        <f>DI17+BK17</f>
        <v>0</v>
      </c>
      <c r="DM17" s="349">
        <f>DK17+BK17</f>
        <v>0</v>
      </c>
      <c r="DN17" s="349">
        <v>90294</v>
      </c>
      <c r="DO17" s="151"/>
      <c r="DP17" s="151"/>
      <c r="DQ17" s="151"/>
      <c r="DR17" s="151"/>
      <c r="DS17" s="151"/>
      <c r="DT17" s="151"/>
      <c r="DU17" s="151"/>
      <c r="DV17" s="151"/>
      <c r="DW17" s="151"/>
      <c r="DX17" s="151"/>
      <c r="DY17" s="151"/>
      <c r="DZ17" s="151"/>
      <c r="EA17" s="151"/>
      <c r="EB17" s="151"/>
      <c r="EC17" s="151"/>
      <c r="ED17" s="151"/>
      <c r="EE17" s="151"/>
      <c r="EF17" s="151"/>
      <c r="EG17" s="151"/>
      <c r="EH17" s="151"/>
      <c r="EI17" s="151"/>
      <c r="EJ17" s="151"/>
      <c r="EK17" s="151"/>
      <c r="EL17" s="151"/>
      <c r="EM17" s="349">
        <f>EK17+EI17+EG17+EE17+EA17+DY17+DW17+DU17+DS17+DQ17+DO17</f>
        <v>0</v>
      </c>
      <c r="EN17" s="349">
        <f>DO17+DQ17+DS17+DU17</f>
        <v>0</v>
      </c>
      <c r="EO17" s="349">
        <f>DP17+DR17+DT17+DV17</f>
        <v>0</v>
      </c>
      <c r="EP17" s="349">
        <f>EM17+CO17</f>
        <v>0</v>
      </c>
      <c r="EQ17" s="349">
        <f>EO17+CO17</f>
        <v>0</v>
      </c>
      <c r="ER17" s="439">
        <f t="shared" si="11"/>
        <v>0.89673267326732675</v>
      </c>
      <c r="ES17" s="439">
        <f>BC17/BB17</f>
        <v>1.0622394136807818</v>
      </c>
      <c r="ET17" s="440">
        <f t="shared" ref="ET17:ET37" si="21">BE17/BD17</f>
        <v>1.0622394136807818</v>
      </c>
      <c r="EU17" s="440">
        <f t="shared" si="8"/>
        <v>1.0432281709896722</v>
      </c>
      <c r="EV17" s="440">
        <f t="shared" ref="EV17:EV37" si="22">(AA17+BE17)/G17</f>
        <v>0.30741499999999999</v>
      </c>
      <c r="EW17" s="715" t="s">
        <v>475</v>
      </c>
      <c r="EX17" s="713" t="s">
        <v>319</v>
      </c>
      <c r="EY17" s="713" t="s">
        <v>369</v>
      </c>
      <c r="EZ17" s="713" t="s">
        <v>339</v>
      </c>
      <c r="FA17" s="713" t="s">
        <v>447</v>
      </c>
      <c r="FB17" s="712"/>
    </row>
    <row r="18" spans="1:160" s="110" customFormat="1" ht="30" customHeight="1" x14ac:dyDescent="0.25">
      <c r="A18" s="759"/>
      <c r="B18" s="764"/>
      <c r="C18" s="774"/>
      <c r="D18" s="754"/>
      <c r="E18" s="752"/>
      <c r="F18" s="355" t="s">
        <v>3</v>
      </c>
      <c r="G18" s="141">
        <f>AA18+BA18+BF18+CJ18+DN18</f>
        <v>6031478633</v>
      </c>
      <c r="H18" s="143">
        <v>892352000</v>
      </c>
      <c r="I18" s="143"/>
      <c r="J18" s="143"/>
      <c r="K18" s="417">
        <v>106770000</v>
      </c>
      <c r="L18" s="417">
        <v>106770000</v>
      </c>
      <c r="M18" s="150">
        <v>416765949</v>
      </c>
      <c r="N18" s="150">
        <v>416765949</v>
      </c>
      <c r="O18" s="387">
        <v>39171000</v>
      </c>
      <c r="P18" s="387">
        <v>39171000</v>
      </c>
      <c r="Q18" s="150">
        <v>0</v>
      </c>
      <c r="R18" s="150">
        <v>0</v>
      </c>
      <c r="S18" s="150">
        <v>20627901</v>
      </c>
      <c r="T18" s="150">
        <v>20627901</v>
      </c>
      <c r="U18" s="150">
        <v>251264083</v>
      </c>
      <c r="V18" s="150">
        <v>251264083</v>
      </c>
      <c r="W18" s="388">
        <f t="shared" si="0"/>
        <v>834598933</v>
      </c>
      <c r="X18" s="389">
        <f t="shared" si="1"/>
        <v>834598933</v>
      </c>
      <c r="Y18" s="388">
        <f t="shared" si="2"/>
        <v>834598933</v>
      </c>
      <c r="Z18" s="389">
        <f t="shared" si="9"/>
        <v>834598933</v>
      </c>
      <c r="AA18" s="388">
        <f t="shared" ref="AA18:AA23" si="23">V18+T18+R18+P18+N18+L18+J18</f>
        <v>834598933</v>
      </c>
      <c r="AB18" s="145">
        <v>1175796000</v>
      </c>
      <c r="AC18" s="145"/>
      <c r="AD18" s="143"/>
      <c r="AE18" s="143">
        <v>320884000</v>
      </c>
      <c r="AF18" s="143">
        <v>318565447</v>
      </c>
      <c r="AG18" s="143">
        <v>387439000</v>
      </c>
      <c r="AH18" s="143">
        <v>387439000</v>
      </c>
      <c r="AI18" s="143">
        <v>121336000</v>
      </c>
      <c r="AJ18" s="143">
        <v>656831</v>
      </c>
      <c r="AK18" s="143">
        <v>26000000</v>
      </c>
      <c r="AL18" s="143">
        <v>677082</v>
      </c>
      <c r="AM18" s="143">
        <v>0</v>
      </c>
      <c r="AN18" s="143">
        <v>12223969</v>
      </c>
      <c r="AO18" s="143">
        <v>0</v>
      </c>
      <c r="AP18" s="143">
        <v>0</v>
      </c>
      <c r="AQ18" s="143">
        <v>60000000</v>
      </c>
      <c r="AR18" s="143">
        <v>0</v>
      </c>
      <c r="AS18" s="143">
        <v>129383000</v>
      </c>
      <c r="AT18" s="143">
        <v>104385801</v>
      </c>
      <c r="AU18" s="143">
        <v>0</v>
      </c>
      <c r="AV18" s="143">
        <v>93959378</v>
      </c>
      <c r="AW18" s="143">
        <f>11671400+32864791</f>
        <v>44536191</v>
      </c>
      <c r="AX18" s="143">
        <v>83881166</v>
      </c>
      <c r="AY18" s="143">
        <v>-10053491</v>
      </c>
      <c r="AZ18" s="143">
        <v>56315346</v>
      </c>
      <c r="BA18" s="390">
        <f t="shared" si="3"/>
        <v>1079524700</v>
      </c>
      <c r="BB18" s="390">
        <f t="shared" si="4"/>
        <v>1079524700</v>
      </c>
      <c r="BC18" s="390">
        <f t="shared" si="5"/>
        <v>1058104020</v>
      </c>
      <c r="BD18" s="390">
        <f t="shared" si="6"/>
        <v>1079524700</v>
      </c>
      <c r="BE18" s="390">
        <f t="shared" si="7"/>
        <v>1058104020</v>
      </c>
      <c r="BF18" s="391">
        <v>1494321000</v>
      </c>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141"/>
      <c r="CF18" s="389"/>
      <c r="CG18" s="389"/>
      <c r="CH18" s="389"/>
      <c r="CI18" s="391"/>
      <c r="CJ18" s="391">
        <v>1300125000</v>
      </c>
      <c r="CK18" s="140"/>
      <c r="CL18" s="140"/>
      <c r="CM18" s="140"/>
      <c r="CN18" s="140"/>
      <c r="CO18" s="140"/>
      <c r="CP18" s="140"/>
      <c r="CQ18" s="140"/>
      <c r="CR18" s="140"/>
      <c r="CS18" s="140"/>
      <c r="CT18" s="140"/>
      <c r="CU18" s="140"/>
      <c r="CV18" s="140"/>
      <c r="CW18" s="140"/>
      <c r="CX18" s="140"/>
      <c r="CY18" s="140"/>
      <c r="CZ18" s="140"/>
      <c r="DA18" s="140"/>
      <c r="DB18" s="140"/>
      <c r="DC18" s="140"/>
      <c r="DD18" s="140"/>
      <c r="DE18" s="140"/>
      <c r="DF18" s="140"/>
      <c r="DG18" s="140"/>
      <c r="DH18" s="140"/>
      <c r="DI18" s="141">
        <f>DG18+DE18+DC18+DA18+CY18+CW18+CU18+CS18+CQ18+CO18+CM18+CK18</f>
        <v>0</v>
      </c>
      <c r="DJ18" s="389">
        <f>CK18+CM18+CO18+CQ18</f>
        <v>0</v>
      </c>
      <c r="DK18" s="389">
        <f>CL18+CN18+CP18+CR18</f>
        <v>0</v>
      </c>
      <c r="DL18" s="389">
        <f>CK18+CM18+CO18+CQ18+CS18+CU18+CW18+CY18+DA18+DE18+DG18</f>
        <v>0</v>
      </c>
      <c r="DM18" s="391">
        <f>CL18+CN18+CP18+CR18</f>
        <v>0</v>
      </c>
      <c r="DN18" s="391">
        <v>1322909000</v>
      </c>
      <c r="DO18" s="140"/>
      <c r="DP18" s="140"/>
      <c r="DQ18" s="140"/>
      <c r="DR18" s="140"/>
      <c r="DS18" s="140"/>
      <c r="DT18" s="140"/>
      <c r="DU18" s="140"/>
      <c r="DV18" s="140"/>
      <c r="DW18" s="140"/>
      <c r="DX18" s="140"/>
      <c r="DY18" s="140"/>
      <c r="DZ18" s="140"/>
      <c r="EA18" s="140"/>
      <c r="EB18" s="140"/>
      <c r="EC18" s="140"/>
      <c r="ED18" s="140"/>
      <c r="EE18" s="140"/>
      <c r="EF18" s="140"/>
      <c r="EG18" s="140"/>
      <c r="EH18" s="140"/>
      <c r="EI18" s="140"/>
      <c r="EJ18" s="140"/>
      <c r="EK18" s="140"/>
      <c r="EL18" s="140"/>
      <c r="EM18" s="141">
        <f>EK18+EI18+EG18+EE18+EC18+EA18+DY18+DW18+DU18+DS18+DQ18+DO18</f>
        <v>0</v>
      </c>
      <c r="EN18" s="389">
        <f>DO18+DQ18+DS18+DU18</f>
        <v>0</v>
      </c>
      <c r="EO18" s="389">
        <f>DP18+DR18+DT18+DV18</f>
        <v>0</v>
      </c>
      <c r="EP18" s="389">
        <f>DO18+DQ18+DS18+DU18+DW18+DY18+EA18+EC18+EE18+EI18+EK18</f>
        <v>0</v>
      </c>
      <c r="EQ18" s="391">
        <f>DP18+DR18+DT18+DV18</f>
        <v>0</v>
      </c>
      <c r="ER18" s="424">
        <f t="shared" si="11"/>
        <v>-5.6015712353052285</v>
      </c>
      <c r="ES18" s="424">
        <f t="shared" ref="ES18:ES23" si="24">BC18/BB18</f>
        <v>0.98015730441369242</v>
      </c>
      <c r="ET18" s="425">
        <f t="shared" si="21"/>
        <v>0.98015730441369242</v>
      </c>
      <c r="EU18" s="425">
        <f t="shared" ref="EU18:EU23" si="25">(AA18+BC18)/(Z18+BB18)</f>
        <v>0.98880914501513806</v>
      </c>
      <c r="EV18" s="425">
        <f t="shared" si="22"/>
        <v>0.3138041379512585</v>
      </c>
      <c r="EW18" s="715"/>
      <c r="EX18" s="713"/>
      <c r="EY18" s="713"/>
      <c r="EZ18" s="713"/>
      <c r="FA18" s="713"/>
      <c r="FB18" s="712"/>
    </row>
    <row r="19" spans="1:160" s="110" customFormat="1" ht="30" customHeight="1" x14ac:dyDescent="0.25">
      <c r="A19" s="759"/>
      <c r="B19" s="764"/>
      <c r="C19" s="774"/>
      <c r="D19" s="754"/>
      <c r="E19" s="752"/>
      <c r="F19" s="356" t="s">
        <v>233</v>
      </c>
      <c r="G19" s="141">
        <f t="shared" ref="G19:G21" si="26">AA19+BA19+BF19+CJ19+DN19</f>
        <v>1307418341</v>
      </c>
      <c r="H19" s="143"/>
      <c r="I19" s="143"/>
      <c r="J19" s="143"/>
      <c r="K19" s="382"/>
      <c r="L19" s="382"/>
      <c r="M19" s="392"/>
      <c r="N19" s="392"/>
      <c r="O19" s="393"/>
      <c r="P19" s="393"/>
      <c r="Q19" s="392"/>
      <c r="R19" s="392"/>
      <c r="S19" s="392"/>
      <c r="T19" s="392"/>
      <c r="U19" s="367">
        <f>467742816+2584</f>
        <v>467745400</v>
      </c>
      <c r="V19" s="367">
        <f>467742816+2584</f>
        <v>467745400</v>
      </c>
      <c r="W19" s="388">
        <f t="shared" si="0"/>
        <v>467745400</v>
      </c>
      <c r="X19" s="389">
        <f t="shared" si="1"/>
        <v>467745400</v>
      </c>
      <c r="Y19" s="388">
        <f t="shared" si="2"/>
        <v>467745400</v>
      </c>
      <c r="Z19" s="389">
        <f t="shared" si="9"/>
        <v>467745400</v>
      </c>
      <c r="AA19" s="388">
        <f t="shared" si="23"/>
        <v>467745400</v>
      </c>
      <c r="AB19" s="145">
        <f>AB18</f>
        <v>1175796000</v>
      </c>
      <c r="AC19" s="145">
        <v>0</v>
      </c>
      <c r="AD19" s="143">
        <v>0</v>
      </c>
      <c r="AE19" s="145">
        <v>0</v>
      </c>
      <c r="AF19" s="143">
        <v>0</v>
      </c>
      <c r="AG19" s="143">
        <v>0</v>
      </c>
      <c r="AH19" s="143">
        <v>0</v>
      </c>
      <c r="AI19" s="143">
        <v>74843285</v>
      </c>
      <c r="AJ19" s="143">
        <v>81859409</v>
      </c>
      <c r="AK19" s="143">
        <v>91288000</v>
      </c>
      <c r="AL19" s="143">
        <v>81652000</v>
      </c>
      <c r="AM19" s="143">
        <v>90222082</v>
      </c>
      <c r="AN19" s="143">
        <v>88509051</v>
      </c>
      <c r="AO19" s="143">
        <v>86594000</v>
      </c>
      <c r="AP19" s="143">
        <v>85001200</v>
      </c>
      <c r="AQ19" s="143">
        <v>88883000</v>
      </c>
      <c r="AR19" s="143">
        <v>84603000</v>
      </c>
      <c r="AS19" s="143">
        <v>84603000</v>
      </c>
      <c r="AT19" s="143">
        <v>86726733</v>
      </c>
      <c r="AU19" s="143">
        <v>104003000</v>
      </c>
      <c r="AV19" s="143">
        <v>86594000</v>
      </c>
      <c r="AW19" s="143">
        <v>99603000</v>
      </c>
      <c r="AX19" s="143">
        <v>92932110</v>
      </c>
      <c r="AY19" s="143">
        <v>119633574</v>
      </c>
      <c r="AZ19" s="143">
        <v>171752155</v>
      </c>
      <c r="BA19" s="390">
        <f t="shared" si="3"/>
        <v>839672941</v>
      </c>
      <c r="BB19" s="390">
        <f t="shared" si="4"/>
        <v>839672941</v>
      </c>
      <c r="BC19" s="390">
        <f t="shared" si="5"/>
        <v>859629658</v>
      </c>
      <c r="BD19" s="390">
        <f t="shared" si="6"/>
        <v>839672941</v>
      </c>
      <c r="BE19" s="390">
        <f t="shared" si="7"/>
        <v>859629658</v>
      </c>
      <c r="BF19" s="418"/>
      <c r="BG19" s="155"/>
      <c r="BH19" s="398"/>
      <c r="BI19" s="155"/>
      <c r="BJ19" s="398"/>
      <c r="BK19" s="155"/>
      <c r="BL19" s="398"/>
      <c r="BM19" s="155"/>
      <c r="BN19" s="398"/>
      <c r="BO19" s="155"/>
      <c r="BP19" s="398"/>
      <c r="BQ19" s="155"/>
      <c r="BR19" s="398"/>
      <c r="BS19" s="155"/>
      <c r="BT19" s="398"/>
      <c r="BU19" s="155"/>
      <c r="BV19" s="398"/>
      <c r="BW19" s="155"/>
      <c r="BX19" s="398"/>
      <c r="BY19" s="155"/>
      <c r="BZ19" s="398"/>
      <c r="CA19" s="155"/>
      <c r="CB19" s="398"/>
      <c r="CC19" s="399"/>
      <c r="CD19" s="398"/>
      <c r="CE19" s="398"/>
      <c r="CF19" s="385"/>
      <c r="CG19" s="385"/>
      <c r="CH19" s="385"/>
      <c r="CI19" s="395"/>
      <c r="CJ19" s="418"/>
      <c r="CK19" s="155"/>
      <c r="CL19" s="155"/>
      <c r="CM19" s="155"/>
      <c r="CN19" s="155"/>
      <c r="CO19" s="155"/>
      <c r="CP19" s="155"/>
      <c r="CQ19" s="155"/>
      <c r="CR19" s="155"/>
      <c r="CS19" s="155"/>
      <c r="CT19" s="155"/>
      <c r="CU19" s="155"/>
      <c r="CV19" s="155"/>
      <c r="CW19" s="155"/>
      <c r="CX19" s="155"/>
      <c r="CY19" s="155"/>
      <c r="CZ19" s="155"/>
      <c r="DA19" s="155"/>
      <c r="DB19" s="155"/>
      <c r="DC19" s="155"/>
      <c r="DD19" s="155"/>
      <c r="DE19" s="155"/>
      <c r="DF19" s="155"/>
      <c r="DG19" s="155"/>
      <c r="DH19" s="155"/>
      <c r="DI19" s="398"/>
      <c r="DJ19" s="385"/>
      <c r="DK19" s="385"/>
      <c r="DL19" s="385"/>
      <c r="DM19" s="395"/>
      <c r="DN19" s="418"/>
      <c r="DO19" s="140"/>
      <c r="DP19" s="140"/>
      <c r="DQ19" s="140"/>
      <c r="DR19" s="140"/>
      <c r="DS19" s="140"/>
      <c r="DT19" s="140"/>
      <c r="DU19" s="140"/>
      <c r="DV19" s="140"/>
      <c r="DW19" s="140"/>
      <c r="DX19" s="140"/>
      <c r="DY19" s="140"/>
      <c r="DZ19" s="140"/>
      <c r="EA19" s="140"/>
      <c r="EB19" s="140"/>
      <c r="EC19" s="140"/>
      <c r="ED19" s="140"/>
      <c r="EE19" s="140"/>
      <c r="EF19" s="140"/>
      <c r="EG19" s="140"/>
      <c r="EH19" s="140"/>
      <c r="EI19" s="140"/>
      <c r="EJ19" s="140"/>
      <c r="EK19" s="140"/>
      <c r="EL19" s="140"/>
      <c r="EM19" s="141">
        <f>EI19+EG19+EE19+EC19+EA19+DY19+DW19+DU19+DS19+DQ19+DO19+EK19</f>
        <v>0</v>
      </c>
      <c r="EN19" s="389">
        <f>+DO19+DQ19+DS19+DU19</f>
        <v>0</v>
      </c>
      <c r="EO19" s="389">
        <f>DP19+DR19+DT19+DV19</f>
        <v>0</v>
      </c>
      <c r="EP19" s="389">
        <f>DQ19+DS19+DU19+DW19+DY19+EA19+EC19+EE19+EG19+EI19+EK19</f>
        <v>0</v>
      </c>
      <c r="EQ19" s="391">
        <f>DP19+DR19+DT19+DV19</f>
        <v>0</v>
      </c>
      <c r="ER19" s="424">
        <f t="shared" si="11"/>
        <v>1.4356517928654375</v>
      </c>
      <c r="ES19" s="424">
        <f t="shared" si="24"/>
        <v>1.0237672503489665</v>
      </c>
      <c r="ET19" s="425">
        <f t="shared" si="21"/>
        <v>1.0237672503489665</v>
      </c>
      <c r="EU19" s="425">
        <f t="shared" si="25"/>
        <v>1.0152642167959307</v>
      </c>
      <c r="EV19" s="425">
        <f t="shared" si="22"/>
        <v>1.0152642167959307</v>
      </c>
      <c r="EW19" s="715"/>
      <c r="EX19" s="713"/>
      <c r="EY19" s="713"/>
      <c r="EZ19" s="713"/>
      <c r="FA19" s="713"/>
      <c r="FB19" s="712"/>
    </row>
    <row r="20" spans="1:160" s="4" customFormat="1" ht="30" customHeight="1" x14ac:dyDescent="0.25">
      <c r="A20" s="759"/>
      <c r="B20" s="764"/>
      <c r="C20" s="774"/>
      <c r="D20" s="754"/>
      <c r="E20" s="752"/>
      <c r="F20" s="357" t="s">
        <v>42</v>
      </c>
      <c r="G20" s="369">
        <f t="shared" si="26"/>
        <v>0</v>
      </c>
      <c r="H20" s="155"/>
      <c r="I20" s="155"/>
      <c r="J20" s="155"/>
      <c r="K20" s="150"/>
      <c r="L20" s="150"/>
      <c r="M20" s="392"/>
      <c r="N20" s="392"/>
      <c r="O20" s="393"/>
      <c r="P20" s="393"/>
      <c r="Q20" s="392"/>
      <c r="R20" s="392"/>
      <c r="S20" s="392"/>
      <c r="T20" s="392"/>
      <c r="U20" s="392"/>
      <c r="V20" s="392"/>
      <c r="W20" s="395">
        <f t="shared" si="0"/>
        <v>0</v>
      </c>
      <c r="X20" s="385">
        <f t="shared" si="1"/>
        <v>0</v>
      </c>
      <c r="Y20" s="395">
        <f t="shared" si="2"/>
        <v>0</v>
      </c>
      <c r="Z20" s="385">
        <f t="shared" si="9"/>
        <v>0</v>
      </c>
      <c r="AA20" s="395">
        <f t="shared" si="23"/>
        <v>0</v>
      </c>
      <c r="AB20" s="141">
        <v>0</v>
      </c>
      <c r="AC20" s="155">
        <v>0</v>
      </c>
      <c r="AD20" s="155">
        <v>0</v>
      </c>
      <c r="AE20" s="155">
        <v>0</v>
      </c>
      <c r="AF20" s="155">
        <v>0</v>
      </c>
      <c r="AG20" s="155">
        <v>0</v>
      </c>
      <c r="AH20" s="155">
        <v>0</v>
      </c>
      <c r="AI20" s="155">
        <v>0</v>
      </c>
      <c r="AJ20" s="155">
        <v>0</v>
      </c>
      <c r="AK20" s="155">
        <v>0</v>
      </c>
      <c r="AL20" s="155">
        <v>0</v>
      </c>
      <c r="AM20" s="155">
        <v>0</v>
      </c>
      <c r="AN20" s="155">
        <v>0</v>
      </c>
      <c r="AO20" s="155">
        <v>0</v>
      </c>
      <c r="AP20" s="155">
        <v>0</v>
      </c>
      <c r="AQ20" s="155">
        <v>0</v>
      </c>
      <c r="AR20" s="155">
        <v>0</v>
      </c>
      <c r="AS20" s="155">
        <v>0</v>
      </c>
      <c r="AT20" s="155">
        <v>0</v>
      </c>
      <c r="AU20" s="155">
        <v>0</v>
      </c>
      <c r="AV20" s="155"/>
      <c r="AW20" s="155">
        <v>0</v>
      </c>
      <c r="AX20" s="155">
        <v>0</v>
      </c>
      <c r="AY20" s="155">
        <v>0</v>
      </c>
      <c r="AZ20" s="155">
        <v>0</v>
      </c>
      <c r="BA20" s="396">
        <f t="shared" si="3"/>
        <v>0</v>
      </c>
      <c r="BB20" s="397">
        <f t="shared" si="4"/>
        <v>0</v>
      </c>
      <c r="BC20" s="397">
        <f t="shared" si="5"/>
        <v>0</v>
      </c>
      <c r="BD20" s="397"/>
      <c r="BE20" s="397"/>
      <c r="BF20" s="418"/>
      <c r="BG20" s="155"/>
      <c r="BH20" s="398"/>
      <c r="BI20" s="155"/>
      <c r="BJ20" s="398"/>
      <c r="BK20" s="155"/>
      <c r="BL20" s="398"/>
      <c r="BM20" s="155"/>
      <c r="BN20" s="398"/>
      <c r="BO20" s="155"/>
      <c r="BP20" s="398"/>
      <c r="BQ20" s="155"/>
      <c r="BR20" s="398"/>
      <c r="BS20" s="155"/>
      <c r="BT20" s="398"/>
      <c r="BU20" s="155"/>
      <c r="BV20" s="398"/>
      <c r="BW20" s="155"/>
      <c r="BX20" s="398"/>
      <c r="BY20" s="155"/>
      <c r="BZ20" s="398"/>
      <c r="CA20" s="155"/>
      <c r="CB20" s="398"/>
      <c r="CC20" s="399"/>
      <c r="CD20" s="398"/>
      <c r="CE20" s="398"/>
      <c r="CF20" s="385"/>
      <c r="CG20" s="385"/>
      <c r="CH20" s="385"/>
      <c r="CI20" s="395"/>
      <c r="CJ20" s="400"/>
      <c r="CK20" s="155"/>
      <c r="CL20" s="155"/>
      <c r="CM20" s="155"/>
      <c r="CN20" s="155"/>
      <c r="CO20" s="155"/>
      <c r="CP20" s="155"/>
      <c r="CQ20" s="155"/>
      <c r="CR20" s="155"/>
      <c r="CS20" s="155"/>
      <c r="CT20" s="155"/>
      <c r="CU20" s="155"/>
      <c r="CV20" s="155"/>
      <c r="CW20" s="155"/>
      <c r="CX20" s="155"/>
      <c r="CY20" s="155"/>
      <c r="CZ20" s="155"/>
      <c r="DA20" s="155"/>
      <c r="DB20" s="155"/>
      <c r="DC20" s="155"/>
      <c r="DD20" s="155"/>
      <c r="DE20" s="155"/>
      <c r="DF20" s="155"/>
      <c r="DG20" s="155"/>
      <c r="DH20" s="155"/>
      <c r="DI20" s="398"/>
      <c r="DJ20" s="385"/>
      <c r="DK20" s="385"/>
      <c r="DL20" s="385"/>
      <c r="DM20" s="395"/>
      <c r="DN20" s="418"/>
      <c r="DO20" s="398"/>
      <c r="DP20" s="398"/>
      <c r="DQ20" s="398"/>
      <c r="DR20" s="398"/>
      <c r="DS20" s="398"/>
      <c r="DT20" s="398"/>
      <c r="DU20" s="398"/>
      <c r="DV20" s="398"/>
      <c r="DW20" s="398"/>
      <c r="DX20" s="398"/>
      <c r="DY20" s="398"/>
      <c r="DZ20" s="398"/>
      <c r="EA20" s="398"/>
      <c r="EB20" s="398"/>
      <c r="EC20" s="398"/>
      <c r="ED20" s="398"/>
      <c r="EE20" s="398"/>
      <c r="EF20" s="398"/>
      <c r="EG20" s="155"/>
      <c r="EH20" s="398"/>
      <c r="EI20" s="155"/>
      <c r="EJ20" s="398"/>
      <c r="EK20" s="155"/>
      <c r="EL20" s="398"/>
      <c r="EM20" s="398"/>
      <c r="EN20" s="385">
        <f>DO20+DQ20+DS20+DU20</f>
        <v>0</v>
      </c>
      <c r="EO20" s="385">
        <f>DP20+DR20+DT20+DV20</f>
        <v>0</v>
      </c>
      <c r="EP20" s="385">
        <f>DQ20+DS20+DU20+DW20+DY20+EA20+EC20+EE20+EG20+EI20+EK20</f>
        <v>0</v>
      </c>
      <c r="EQ20" s="395">
        <v>0</v>
      </c>
      <c r="ER20" s="424" t="e">
        <f t="shared" si="11"/>
        <v>#DIV/0!</v>
      </c>
      <c r="ES20" s="424" t="e">
        <f t="shared" si="24"/>
        <v>#DIV/0!</v>
      </c>
      <c r="ET20" s="425" t="e">
        <f t="shared" si="21"/>
        <v>#DIV/0!</v>
      </c>
      <c r="EU20" s="425" t="e">
        <f t="shared" si="25"/>
        <v>#DIV/0!</v>
      </c>
      <c r="EV20" s="425" t="e">
        <f t="shared" si="22"/>
        <v>#DIV/0!</v>
      </c>
      <c r="EW20" s="715"/>
      <c r="EX20" s="713"/>
      <c r="EY20" s="713"/>
      <c r="EZ20" s="713"/>
      <c r="FA20" s="713"/>
      <c r="FB20" s="712"/>
    </row>
    <row r="21" spans="1:160" s="4" customFormat="1" ht="30" customHeight="1" x14ac:dyDescent="0.25">
      <c r="A21" s="759"/>
      <c r="B21" s="764"/>
      <c r="C21" s="774"/>
      <c r="D21" s="754"/>
      <c r="E21" s="752"/>
      <c r="F21" s="358" t="s">
        <v>4</v>
      </c>
      <c r="G21" s="141">
        <f t="shared" si="26"/>
        <v>356488495</v>
      </c>
      <c r="H21" s="146"/>
      <c r="I21" s="146"/>
      <c r="J21" s="146"/>
      <c r="K21" s="382"/>
      <c r="L21" s="382"/>
      <c r="M21" s="141"/>
      <c r="N21" s="141"/>
      <c r="O21" s="383"/>
      <c r="P21" s="383"/>
      <c r="Q21" s="384"/>
      <c r="R21" s="384"/>
      <c r="S21" s="384"/>
      <c r="T21" s="384"/>
      <c r="U21" s="368"/>
      <c r="V21" s="368"/>
      <c r="W21" s="388">
        <f t="shared" si="0"/>
        <v>0</v>
      </c>
      <c r="X21" s="385">
        <f t="shared" si="1"/>
        <v>0</v>
      </c>
      <c r="Y21" s="388">
        <f t="shared" si="2"/>
        <v>0</v>
      </c>
      <c r="Z21" s="385">
        <f t="shared" si="9"/>
        <v>0</v>
      </c>
      <c r="AA21" s="388">
        <f t="shared" si="23"/>
        <v>0</v>
      </c>
      <c r="AB21" s="146">
        <f>AA18-AA19</f>
        <v>366853533</v>
      </c>
      <c r="AC21" s="225">
        <v>10344467</v>
      </c>
      <c r="AD21" s="225">
        <v>10344467</v>
      </c>
      <c r="AE21" s="143">
        <v>112473844</v>
      </c>
      <c r="AF21" s="143">
        <v>112473844</v>
      </c>
      <c r="AG21" s="143">
        <v>74124357</v>
      </c>
      <c r="AH21" s="143">
        <v>74124357</v>
      </c>
      <c r="AI21" s="143">
        <v>30758782</v>
      </c>
      <c r="AJ21" s="143">
        <v>30758782</v>
      </c>
      <c r="AK21" s="143">
        <v>9338213</v>
      </c>
      <c r="AL21" s="143">
        <v>9338213</v>
      </c>
      <c r="AM21" s="143">
        <v>33030520</v>
      </c>
      <c r="AN21" s="143">
        <v>23659093</v>
      </c>
      <c r="AO21" s="143">
        <f>21749600</f>
        <v>21749600</v>
      </c>
      <c r="AP21" s="143">
        <v>20000000</v>
      </c>
      <c r="AQ21" s="143">
        <v>37500000</v>
      </c>
      <c r="AR21" s="143">
        <v>23348514</v>
      </c>
      <c r="AS21" s="143">
        <f>37533750</f>
        <v>37533750</v>
      </c>
      <c r="AT21" s="143">
        <v>33627385</v>
      </c>
      <c r="AU21" s="140">
        <v>0</v>
      </c>
      <c r="AV21" s="140">
        <f>18812651+1189</f>
        <v>18813840</v>
      </c>
      <c r="AW21" s="140">
        <v>0</v>
      </c>
      <c r="AX21" s="140">
        <v>0</v>
      </c>
      <c r="AY21" s="140">
        <v>-10365038</v>
      </c>
      <c r="AZ21" s="140">
        <v>0</v>
      </c>
      <c r="BA21" s="390">
        <f t="shared" si="3"/>
        <v>356488495</v>
      </c>
      <c r="BB21" s="390">
        <f t="shared" si="4"/>
        <v>356488495</v>
      </c>
      <c r="BC21" s="390">
        <f t="shared" si="5"/>
        <v>356488495</v>
      </c>
      <c r="BD21" s="390">
        <f t="shared" ref="BD21:BD37" si="27">AY21+AW21+AU21+AS21+AO21+AM21+AK21+AI21+AG21+AE21+AQ21+AC21</f>
        <v>356488495</v>
      </c>
      <c r="BE21" s="390">
        <f t="shared" si="7"/>
        <v>356488495</v>
      </c>
      <c r="BF21" s="419"/>
      <c r="BG21" s="389"/>
      <c r="BH21" s="389"/>
      <c r="BI21" s="389"/>
      <c r="BJ21" s="389"/>
      <c r="BK21" s="389"/>
      <c r="BL21" s="389"/>
      <c r="BM21" s="389"/>
      <c r="BN21" s="389"/>
      <c r="BO21" s="389"/>
      <c r="BP21" s="389"/>
      <c r="BQ21" s="389"/>
      <c r="BR21" s="389"/>
      <c r="BS21" s="389"/>
      <c r="BT21" s="389"/>
      <c r="BU21" s="389"/>
      <c r="BV21" s="389"/>
      <c r="BW21" s="389"/>
      <c r="BX21" s="389"/>
      <c r="BY21" s="389"/>
      <c r="BZ21" s="389"/>
      <c r="CA21" s="389"/>
      <c r="CB21" s="389"/>
      <c r="CC21" s="389"/>
      <c r="CD21" s="389"/>
      <c r="CE21" s="141"/>
      <c r="CF21" s="389"/>
      <c r="CG21" s="402"/>
      <c r="CH21" s="389"/>
      <c r="CI21" s="391"/>
      <c r="CJ21" s="401"/>
      <c r="CK21" s="142"/>
      <c r="CL21" s="142"/>
      <c r="CM21" s="142"/>
      <c r="CN21" s="142"/>
      <c r="CO21" s="142"/>
      <c r="CP21" s="142"/>
      <c r="CQ21" s="142"/>
      <c r="CR21" s="142"/>
      <c r="CS21" s="142"/>
      <c r="CT21" s="142"/>
      <c r="CU21" s="142"/>
      <c r="CV21" s="142"/>
      <c r="CW21" s="142"/>
      <c r="CX21" s="142"/>
      <c r="CY21" s="142"/>
      <c r="CZ21" s="142"/>
      <c r="DA21" s="142"/>
      <c r="DB21" s="142"/>
      <c r="DC21" s="142"/>
      <c r="DD21" s="142"/>
      <c r="DE21" s="142"/>
      <c r="DF21" s="142"/>
      <c r="DG21" s="142"/>
      <c r="DH21" s="142"/>
      <c r="DI21" s="141"/>
      <c r="DJ21" s="389"/>
      <c r="DK21" s="402"/>
      <c r="DL21" s="389"/>
      <c r="DM21" s="391"/>
      <c r="DN21" s="141"/>
      <c r="DO21" s="142"/>
      <c r="DP21" s="142"/>
      <c r="DQ21" s="142"/>
      <c r="DR21" s="142"/>
      <c r="DS21" s="142"/>
      <c r="DT21" s="142"/>
      <c r="DU21" s="142"/>
      <c r="DV21" s="142"/>
      <c r="DW21" s="142"/>
      <c r="DX21" s="142"/>
      <c r="DY21" s="142"/>
      <c r="DZ21" s="142"/>
      <c r="EA21" s="142"/>
      <c r="EB21" s="142"/>
      <c r="EC21" s="142"/>
      <c r="ED21" s="142"/>
      <c r="EE21" s="142"/>
      <c r="EF21" s="142"/>
      <c r="EG21" s="142"/>
      <c r="EH21" s="142"/>
      <c r="EI21" s="142"/>
      <c r="EJ21" s="142"/>
      <c r="EK21" s="142"/>
      <c r="EL21" s="142"/>
      <c r="EM21" s="141">
        <f>EI21+EG21+EE21+EC21+EA21+DY21+DW21+DU21+DS21+DQ21+DO21+EK21</f>
        <v>0</v>
      </c>
      <c r="EN21" s="389">
        <f>DO21+DQ21+DS21+DU21</f>
        <v>0</v>
      </c>
      <c r="EO21" s="402">
        <f>DP21+DR21+DT21+DV21</f>
        <v>0</v>
      </c>
      <c r="EP21" s="389">
        <f>DQ21+DS21+DU21+DW21+DY21+EA21+EC21+EE21+EG21+EI21+EK21+DO21</f>
        <v>0</v>
      </c>
      <c r="EQ21" s="391">
        <f>DP21+DR21+DT21+DV21</f>
        <v>0</v>
      </c>
      <c r="ER21" s="424">
        <f t="shared" si="11"/>
        <v>0</v>
      </c>
      <c r="ES21" s="424">
        <f t="shared" si="24"/>
        <v>1</v>
      </c>
      <c r="ET21" s="425">
        <f t="shared" si="21"/>
        <v>1</v>
      </c>
      <c r="EU21" s="425">
        <f t="shared" si="25"/>
        <v>1</v>
      </c>
      <c r="EV21" s="425">
        <f t="shared" si="22"/>
        <v>1</v>
      </c>
      <c r="EW21" s="715"/>
      <c r="EX21" s="713"/>
      <c r="EY21" s="713"/>
      <c r="EZ21" s="713"/>
      <c r="FA21" s="713"/>
      <c r="FB21" s="712"/>
    </row>
    <row r="22" spans="1:160" s="4" customFormat="1" ht="30" customHeight="1" thickBot="1" x14ac:dyDescent="0.3">
      <c r="A22" s="759"/>
      <c r="B22" s="764"/>
      <c r="C22" s="774"/>
      <c r="D22" s="754"/>
      <c r="E22" s="752"/>
      <c r="F22" s="357" t="s">
        <v>43</v>
      </c>
      <c r="G22" s="426">
        <f t="shared" ref="G22:G23" si="28">W22+BA22+BF22+CJ22+DN22</f>
        <v>600000</v>
      </c>
      <c r="H22" s="427">
        <f>H17+H20</f>
        <v>60856</v>
      </c>
      <c r="I22" s="441"/>
      <c r="J22" s="441"/>
      <c r="K22" s="427">
        <f>K17+K20</f>
        <v>1029</v>
      </c>
      <c r="L22" s="427">
        <f t="shared" ref="L22:V22" si="29">L17+L20</f>
        <v>1029</v>
      </c>
      <c r="M22" s="427">
        <f t="shared" si="29"/>
        <v>8565</v>
      </c>
      <c r="N22" s="427">
        <f t="shared" si="29"/>
        <v>8565</v>
      </c>
      <c r="O22" s="428">
        <f t="shared" si="29"/>
        <v>11336</v>
      </c>
      <c r="P22" s="428">
        <f t="shared" si="29"/>
        <v>11336</v>
      </c>
      <c r="Q22" s="428">
        <f t="shared" si="29"/>
        <v>12981</v>
      </c>
      <c r="R22" s="428">
        <f t="shared" si="29"/>
        <v>12981</v>
      </c>
      <c r="S22" s="428">
        <f t="shared" si="29"/>
        <v>9245</v>
      </c>
      <c r="T22" s="428">
        <f t="shared" si="29"/>
        <v>9245</v>
      </c>
      <c r="U22" s="428">
        <f t="shared" si="29"/>
        <v>10850</v>
      </c>
      <c r="V22" s="428">
        <f t="shared" si="29"/>
        <v>10850</v>
      </c>
      <c r="W22" s="403">
        <f t="shared" si="0"/>
        <v>54006</v>
      </c>
      <c r="X22" s="404">
        <f t="shared" si="1"/>
        <v>54006</v>
      </c>
      <c r="Y22" s="403">
        <f t="shared" si="2"/>
        <v>54006</v>
      </c>
      <c r="Z22" s="404">
        <f t="shared" si="9"/>
        <v>54006</v>
      </c>
      <c r="AA22" s="403">
        <f t="shared" si="23"/>
        <v>54006</v>
      </c>
      <c r="AB22" s="407">
        <f t="shared" ref="AB22:AZ22" si="30">AB17+AB20</f>
        <v>146494</v>
      </c>
      <c r="AC22" s="407">
        <f t="shared" si="30"/>
        <v>8000</v>
      </c>
      <c r="AD22" s="407">
        <f t="shared" si="30"/>
        <v>8313</v>
      </c>
      <c r="AE22" s="407">
        <f t="shared" si="30"/>
        <v>10500</v>
      </c>
      <c r="AF22" s="407">
        <f t="shared" si="30"/>
        <v>12086</v>
      </c>
      <c r="AG22" s="407">
        <f t="shared" si="30"/>
        <v>10500</v>
      </c>
      <c r="AH22" s="407">
        <f t="shared" si="30"/>
        <v>10262</v>
      </c>
      <c r="AI22" s="407">
        <f t="shared" si="30"/>
        <v>10500</v>
      </c>
      <c r="AJ22" s="407">
        <f t="shared" si="30"/>
        <v>10889</v>
      </c>
      <c r="AK22" s="407">
        <f t="shared" si="30"/>
        <v>10500</v>
      </c>
      <c r="AL22" s="407">
        <f t="shared" si="30"/>
        <v>11296</v>
      </c>
      <c r="AM22" s="407">
        <f t="shared" si="30"/>
        <v>10500</v>
      </c>
      <c r="AN22" s="403">
        <f t="shared" si="30"/>
        <v>11165</v>
      </c>
      <c r="AO22" s="403">
        <f t="shared" si="30"/>
        <v>10500</v>
      </c>
      <c r="AP22" s="403">
        <f t="shared" si="30"/>
        <v>12138</v>
      </c>
      <c r="AQ22" s="403">
        <f t="shared" si="30"/>
        <v>11400</v>
      </c>
      <c r="AR22" s="403">
        <f t="shared" si="30"/>
        <v>9110</v>
      </c>
      <c r="AS22" s="407">
        <f t="shared" si="30"/>
        <v>10100</v>
      </c>
      <c r="AT22" s="403">
        <f t="shared" si="30"/>
        <v>12271</v>
      </c>
      <c r="AU22" s="407">
        <f t="shared" si="30"/>
        <v>10100</v>
      </c>
      <c r="AV22" s="403">
        <f t="shared" si="30"/>
        <v>11878</v>
      </c>
      <c r="AW22" s="407">
        <f t="shared" si="30"/>
        <v>10100</v>
      </c>
      <c r="AX22" s="403">
        <f t="shared" si="30"/>
        <v>11978</v>
      </c>
      <c r="AY22" s="407">
        <f t="shared" si="30"/>
        <v>10100</v>
      </c>
      <c r="AZ22" s="403">
        <f t="shared" si="30"/>
        <v>9057</v>
      </c>
      <c r="BA22" s="405">
        <f t="shared" si="3"/>
        <v>122800</v>
      </c>
      <c r="BB22" s="403">
        <f t="shared" si="4"/>
        <v>122800</v>
      </c>
      <c r="BC22" s="403">
        <f t="shared" si="5"/>
        <v>130443</v>
      </c>
      <c r="BD22" s="405">
        <f t="shared" si="27"/>
        <v>122800</v>
      </c>
      <c r="BE22" s="405">
        <f t="shared" si="7"/>
        <v>130443</v>
      </c>
      <c r="BF22" s="406">
        <f>BF17+BF20</f>
        <v>154900</v>
      </c>
      <c r="BG22" s="403"/>
      <c r="BH22" s="403"/>
      <c r="BI22" s="403"/>
      <c r="BJ22" s="403"/>
      <c r="BK22" s="403"/>
      <c r="BL22" s="403"/>
      <c r="BM22" s="403"/>
      <c r="BN22" s="403"/>
      <c r="BO22" s="403"/>
      <c r="BP22" s="403"/>
      <c r="BQ22" s="403"/>
      <c r="BR22" s="403"/>
      <c r="BS22" s="403"/>
      <c r="BT22" s="403"/>
      <c r="BU22" s="403"/>
      <c r="BV22" s="403"/>
      <c r="BW22" s="403"/>
      <c r="BX22" s="403"/>
      <c r="BY22" s="403"/>
      <c r="BZ22" s="403"/>
      <c r="CA22" s="403"/>
      <c r="CB22" s="403"/>
      <c r="CC22" s="403"/>
      <c r="CD22" s="403"/>
      <c r="CE22" s="403"/>
      <c r="CF22" s="404"/>
      <c r="CG22" s="406"/>
      <c r="CH22" s="407"/>
      <c r="CI22" s="403"/>
      <c r="CJ22" s="406">
        <f>CJ17+CJ20</f>
        <v>178000</v>
      </c>
      <c r="CK22" s="407"/>
      <c r="CL22" s="407"/>
      <c r="CM22" s="407"/>
      <c r="CN22" s="407"/>
      <c r="CO22" s="407"/>
      <c r="CP22" s="407"/>
      <c r="CQ22" s="407"/>
      <c r="CR22" s="407"/>
      <c r="CS22" s="407"/>
      <c r="CT22" s="407"/>
      <c r="CU22" s="407"/>
      <c r="CV22" s="407"/>
      <c r="CW22" s="407"/>
      <c r="CX22" s="407"/>
      <c r="CY22" s="407"/>
      <c r="CZ22" s="407"/>
      <c r="DA22" s="407"/>
      <c r="DB22" s="407"/>
      <c r="DC22" s="407"/>
      <c r="DD22" s="407"/>
      <c r="DE22" s="407"/>
      <c r="DF22" s="407"/>
      <c r="DG22" s="407"/>
      <c r="DH22" s="407"/>
      <c r="DI22" s="403"/>
      <c r="DJ22" s="404"/>
      <c r="DK22" s="406"/>
      <c r="DL22" s="407"/>
      <c r="DM22" s="403"/>
      <c r="DN22" s="406">
        <f>DN17+DN20</f>
        <v>90294</v>
      </c>
      <c r="DO22" s="407"/>
      <c r="DP22" s="407"/>
      <c r="DQ22" s="407"/>
      <c r="DR22" s="407"/>
      <c r="DS22" s="407"/>
      <c r="DT22" s="407"/>
      <c r="DU22" s="407"/>
      <c r="DV22" s="407"/>
      <c r="DW22" s="407"/>
      <c r="DX22" s="407"/>
      <c r="DY22" s="407"/>
      <c r="DZ22" s="407"/>
      <c r="EA22" s="407"/>
      <c r="EB22" s="407"/>
      <c r="EC22" s="407"/>
      <c r="ED22" s="407"/>
      <c r="EE22" s="407"/>
      <c r="EF22" s="407"/>
      <c r="EG22" s="407"/>
      <c r="EH22" s="407"/>
      <c r="EI22" s="407"/>
      <c r="EJ22" s="407"/>
      <c r="EK22" s="407"/>
      <c r="EL22" s="407"/>
      <c r="EM22" s="403">
        <f>EM17+EM20</f>
        <v>0</v>
      </c>
      <c r="EN22" s="404">
        <f>EN17+EN20</f>
        <v>0</v>
      </c>
      <c r="EO22" s="406">
        <f>EO17+EO20</f>
        <v>0</v>
      </c>
      <c r="EP22" s="407">
        <f>EP17+EP20</f>
        <v>0</v>
      </c>
      <c r="EQ22" s="403">
        <f>EQ17+EQ20</f>
        <v>0</v>
      </c>
      <c r="ER22" s="429">
        <f t="shared" si="11"/>
        <v>0.89673267326732675</v>
      </c>
      <c r="ES22" s="429">
        <f t="shared" si="24"/>
        <v>1.0622394136807818</v>
      </c>
      <c r="ET22" s="430">
        <f t="shared" si="21"/>
        <v>1.0622394136807818</v>
      </c>
      <c r="EU22" s="430">
        <f t="shared" si="25"/>
        <v>1.0432281709896722</v>
      </c>
      <c r="EV22" s="430">
        <f t="shared" si="22"/>
        <v>0.30741499999999999</v>
      </c>
      <c r="EW22" s="715"/>
      <c r="EX22" s="713"/>
      <c r="EY22" s="713"/>
      <c r="EZ22" s="713"/>
      <c r="FA22" s="713"/>
      <c r="FB22" s="712"/>
    </row>
    <row r="23" spans="1:160" s="42" customFormat="1" ht="30" customHeight="1" thickBot="1" x14ac:dyDescent="0.3">
      <c r="A23" s="759"/>
      <c r="B23" s="764"/>
      <c r="C23" s="774"/>
      <c r="D23" s="755"/>
      <c r="E23" s="753"/>
      <c r="F23" s="359" t="s">
        <v>45</v>
      </c>
      <c r="G23" s="431">
        <f t="shared" si="28"/>
        <v>6387967128</v>
      </c>
      <c r="H23" s="432">
        <f>H18+H21</f>
        <v>892352000</v>
      </c>
      <c r="I23" s="412"/>
      <c r="J23" s="442"/>
      <c r="K23" s="432">
        <f>K18+K21</f>
        <v>106770000</v>
      </c>
      <c r="L23" s="432">
        <f t="shared" ref="L23:V23" si="31">L18+L21</f>
        <v>106770000</v>
      </c>
      <c r="M23" s="432">
        <f t="shared" si="31"/>
        <v>416765949</v>
      </c>
      <c r="N23" s="432">
        <f t="shared" si="31"/>
        <v>416765949</v>
      </c>
      <c r="O23" s="432">
        <f t="shared" si="31"/>
        <v>39171000</v>
      </c>
      <c r="P23" s="432">
        <f t="shared" si="31"/>
        <v>39171000</v>
      </c>
      <c r="Q23" s="432">
        <f t="shared" si="31"/>
        <v>0</v>
      </c>
      <c r="R23" s="432">
        <f t="shared" si="31"/>
        <v>0</v>
      </c>
      <c r="S23" s="432">
        <f t="shared" si="31"/>
        <v>20627901</v>
      </c>
      <c r="T23" s="432">
        <f t="shared" si="31"/>
        <v>20627901</v>
      </c>
      <c r="U23" s="432">
        <f t="shared" si="31"/>
        <v>251264083</v>
      </c>
      <c r="V23" s="432">
        <f t="shared" si="31"/>
        <v>251264083</v>
      </c>
      <c r="W23" s="412">
        <f t="shared" si="0"/>
        <v>834598933</v>
      </c>
      <c r="X23" s="410">
        <f t="shared" si="1"/>
        <v>834598933</v>
      </c>
      <c r="Y23" s="410">
        <f t="shared" si="2"/>
        <v>834598933</v>
      </c>
      <c r="Z23" s="410">
        <f t="shared" si="9"/>
        <v>834598933</v>
      </c>
      <c r="AA23" s="410">
        <f t="shared" si="23"/>
        <v>834598933</v>
      </c>
      <c r="AB23" s="434">
        <f t="shared" ref="AB23:AZ23" si="32">AB18+AB21</f>
        <v>1542649533</v>
      </c>
      <c r="AC23" s="412">
        <f t="shared" si="32"/>
        <v>10344467</v>
      </c>
      <c r="AD23" s="412">
        <f t="shared" si="32"/>
        <v>10344467</v>
      </c>
      <c r="AE23" s="412">
        <f t="shared" si="32"/>
        <v>433357844</v>
      </c>
      <c r="AF23" s="412">
        <f t="shared" si="32"/>
        <v>431039291</v>
      </c>
      <c r="AG23" s="412">
        <f t="shared" si="32"/>
        <v>461563357</v>
      </c>
      <c r="AH23" s="412">
        <f t="shared" si="32"/>
        <v>461563357</v>
      </c>
      <c r="AI23" s="412">
        <f t="shared" si="32"/>
        <v>152094782</v>
      </c>
      <c r="AJ23" s="412">
        <f t="shared" si="32"/>
        <v>31415613</v>
      </c>
      <c r="AK23" s="412">
        <f t="shared" si="32"/>
        <v>35338213</v>
      </c>
      <c r="AL23" s="412">
        <f t="shared" si="32"/>
        <v>10015295</v>
      </c>
      <c r="AM23" s="412">
        <f t="shared" si="32"/>
        <v>33030520</v>
      </c>
      <c r="AN23" s="410">
        <f t="shared" si="32"/>
        <v>35883062</v>
      </c>
      <c r="AO23" s="412">
        <f t="shared" si="32"/>
        <v>21749600</v>
      </c>
      <c r="AP23" s="410">
        <f t="shared" si="32"/>
        <v>20000000</v>
      </c>
      <c r="AQ23" s="412">
        <f t="shared" si="32"/>
        <v>97500000</v>
      </c>
      <c r="AR23" s="410">
        <f t="shared" si="32"/>
        <v>23348514</v>
      </c>
      <c r="AS23" s="412">
        <f t="shared" si="32"/>
        <v>166916750</v>
      </c>
      <c r="AT23" s="410">
        <f t="shared" si="32"/>
        <v>138013186</v>
      </c>
      <c r="AU23" s="410">
        <f t="shared" si="32"/>
        <v>0</v>
      </c>
      <c r="AV23" s="410">
        <f t="shared" si="32"/>
        <v>112773218</v>
      </c>
      <c r="AW23" s="410">
        <f t="shared" si="32"/>
        <v>44536191</v>
      </c>
      <c r="AX23" s="410">
        <f t="shared" si="32"/>
        <v>83881166</v>
      </c>
      <c r="AY23" s="410">
        <f t="shared" si="32"/>
        <v>-20418529</v>
      </c>
      <c r="AZ23" s="410">
        <f t="shared" si="32"/>
        <v>56315346</v>
      </c>
      <c r="BA23" s="408">
        <f t="shared" si="3"/>
        <v>1436013195</v>
      </c>
      <c r="BB23" s="409">
        <f t="shared" si="4"/>
        <v>1436013195</v>
      </c>
      <c r="BC23" s="409">
        <f t="shared" si="5"/>
        <v>1414592515</v>
      </c>
      <c r="BD23" s="408">
        <f t="shared" si="27"/>
        <v>1436013195</v>
      </c>
      <c r="BE23" s="408">
        <f t="shared" si="7"/>
        <v>1414592515</v>
      </c>
      <c r="BF23" s="412">
        <f>BF18+BF21</f>
        <v>1494321000</v>
      </c>
      <c r="BG23" s="410"/>
      <c r="BH23" s="410"/>
      <c r="BI23" s="410"/>
      <c r="BJ23" s="410"/>
      <c r="BK23" s="410"/>
      <c r="BL23" s="410"/>
      <c r="BM23" s="410"/>
      <c r="BN23" s="410"/>
      <c r="BO23" s="410"/>
      <c r="BP23" s="410"/>
      <c r="BQ23" s="410"/>
      <c r="BR23" s="410"/>
      <c r="BS23" s="410"/>
      <c r="BT23" s="410"/>
      <c r="BU23" s="410"/>
      <c r="BV23" s="410"/>
      <c r="BW23" s="410"/>
      <c r="BX23" s="410"/>
      <c r="BY23" s="410"/>
      <c r="BZ23" s="410"/>
      <c r="CA23" s="410"/>
      <c r="CB23" s="410"/>
      <c r="CC23" s="410"/>
      <c r="CD23" s="410"/>
      <c r="CE23" s="411"/>
      <c r="CF23" s="412"/>
      <c r="CG23" s="412"/>
      <c r="CH23" s="412"/>
      <c r="CI23" s="412"/>
      <c r="CJ23" s="412">
        <f>CJ18+CJ21</f>
        <v>1300125000</v>
      </c>
      <c r="CK23" s="410"/>
      <c r="CL23" s="410"/>
      <c r="CM23" s="410"/>
      <c r="CN23" s="410"/>
      <c r="CO23" s="410"/>
      <c r="CP23" s="410"/>
      <c r="CQ23" s="410"/>
      <c r="CR23" s="410"/>
      <c r="CS23" s="410"/>
      <c r="CT23" s="410"/>
      <c r="CU23" s="410"/>
      <c r="CV23" s="410"/>
      <c r="CW23" s="410"/>
      <c r="CX23" s="410"/>
      <c r="CY23" s="410"/>
      <c r="CZ23" s="410"/>
      <c r="DA23" s="410"/>
      <c r="DB23" s="410"/>
      <c r="DC23" s="410"/>
      <c r="DD23" s="410"/>
      <c r="DE23" s="410"/>
      <c r="DF23" s="410"/>
      <c r="DG23" s="410"/>
      <c r="DH23" s="410"/>
      <c r="DI23" s="411">
        <f>DG23+DE23+DC23+DA23+CY23+CW23+CU23+CS23+CQ23+CO23+CM23+CK23</f>
        <v>0</v>
      </c>
      <c r="DJ23" s="412">
        <f>+DJ18+DJ21</f>
        <v>0</v>
      </c>
      <c r="DK23" s="412">
        <f>+DK18+DK21</f>
        <v>0</v>
      </c>
      <c r="DL23" s="412">
        <f>+DL18+DL21</f>
        <v>0</v>
      </c>
      <c r="DM23" s="412">
        <f>+DM18+DM21</f>
        <v>0</v>
      </c>
      <c r="DN23" s="434">
        <f>DN18+DN21</f>
        <v>1322909000</v>
      </c>
      <c r="DO23" s="410"/>
      <c r="DP23" s="410"/>
      <c r="DQ23" s="410"/>
      <c r="DR23" s="410"/>
      <c r="DS23" s="410"/>
      <c r="DT23" s="410"/>
      <c r="DU23" s="410"/>
      <c r="DV23" s="410"/>
      <c r="DW23" s="410"/>
      <c r="DX23" s="410"/>
      <c r="DY23" s="410"/>
      <c r="DZ23" s="410"/>
      <c r="EA23" s="410"/>
      <c r="EB23" s="410"/>
      <c r="EC23" s="410"/>
      <c r="ED23" s="410"/>
      <c r="EE23" s="410"/>
      <c r="EF23" s="410"/>
      <c r="EG23" s="410"/>
      <c r="EH23" s="410"/>
      <c r="EI23" s="410"/>
      <c r="EJ23" s="410"/>
      <c r="EK23" s="410"/>
      <c r="EL23" s="410"/>
      <c r="EM23" s="411">
        <f>EK23+EI23+EG23+EE23+EC23+EA23+DY23+DW23+DU23+DS23+DQ23+DO23</f>
        <v>0</v>
      </c>
      <c r="EN23" s="412">
        <f>+EN18+EN21</f>
        <v>0</v>
      </c>
      <c r="EO23" s="412">
        <f>+EO18+EO21</f>
        <v>0</v>
      </c>
      <c r="EP23" s="412">
        <f>+EP18+EP21</f>
        <v>0</v>
      </c>
      <c r="EQ23" s="412">
        <f>+EQ18+EQ21</f>
        <v>0</v>
      </c>
      <c r="ER23" s="435">
        <f t="shared" si="11"/>
        <v>-2.7580510819364119</v>
      </c>
      <c r="ES23" s="435">
        <f t="shared" si="24"/>
        <v>0.98508322898801781</v>
      </c>
      <c r="ET23" s="436">
        <f t="shared" si="21"/>
        <v>0.98508322898801781</v>
      </c>
      <c r="EU23" s="436">
        <f t="shared" si="25"/>
        <v>0.99056612103148245</v>
      </c>
      <c r="EV23" s="437">
        <f t="shared" si="22"/>
        <v>0.3520981562571372</v>
      </c>
      <c r="EW23" s="717"/>
      <c r="EX23" s="713"/>
      <c r="EY23" s="713"/>
      <c r="EZ23" s="713"/>
      <c r="FA23" s="713"/>
      <c r="FB23" s="712"/>
    </row>
    <row r="24" spans="1:160" s="42" customFormat="1" ht="30" customHeight="1" x14ac:dyDescent="0.25">
      <c r="A24" s="759"/>
      <c r="B24" s="764">
        <v>3</v>
      </c>
      <c r="C24" s="761" t="s">
        <v>361</v>
      </c>
      <c r="D24" s="775" t="s">
        <v>318</v>
      </c>
      <c r="E24" s="756">
        <v>531</v>
      </c>
      <c r="F24" s="371" t="s">
        <v>41</v>
      </c>
      <c r="G24" s="349">
        <f>W24+BA24+BF24+CJ24+DN24</f>
        <v>148</v>
      </c>
      <c r="H24" s="152">
        <v>28</v>
      </c>
      <c r="I24" s="152"/>
      <c r="J24" s="152"/>
      <c r="K24" s="152">
        <v>0</v>
      </c>
      <c r="L24" s="151">
        <v>0</v>
      </c>
      <c r="M24" s="152">
        <v>1</v>
      </c>
      <c r="N24" s="151">
        <v>1</v>
      </c>
      <c r="O24" s="152">
        <v>8</v>
      </c>
      <c r="P24" s="151">
        <v>8</v>
      </c>
      <c r="Q24" s="221">
        <v>7.5</v>
      </c>
      <c r="R24" s="349">
        <v>7.5</v>
      </c>
      <c r="S24" s="222">
        <v>5.5</v>
      </c>
      <c r="T24" s="349">
        <v>5.5</v>
      </c>
      <c r="U24" s="152">
        <v>5</v>
      </c>
      <c r="V24" s="152">
        <v>5</v>
      </c>
      <c r="W24" s="349">
        <f t="shared" si="0"/>
        <v>27</v>
      </c>
      <c r="X24" s="349">
        <f t="shared" si="1"/>
        <v>27</v>
      </c>
      <c r="Y24" s="349">
        <f t="shared" si="2"/>
        <v>27</v>
      </c>
      <c r="Z24" s="349">
        <f t="shared" si="9"/>
        <v>27</v>
      </c>
      <c r="AA24" s="349">
        <f>V24+T24+R24+P24+N24+L24+J24</f>
        <v>27</v>
      </c>
      <c r="AB24" s="151">
        <v>37</v>
      </c>
      <c r="AC24" s="152">
        <v>0</v>
      </c>
      <c r="AD24" s="152">
        <v>0</v>
      </c>
      <c r="AE24" s="158">
        <v>1.34</v>
      </c>
      <c r="AF24" s="158">
        <v>0.34</v>
      </c>
      <c r="AG24" s="158">
        <v>1.34</v>
      </c>
      <c r="AH24" s="158">
        <v>1.34</v>
      </c>
      <c r="AI24" s="158">
        <v>3.73</v>
      </c>
      <c r="AJ24" s="158">
        <v>4.7300000000000004</v>
      </c>
      <c r="AK24" s="158">
        <v>7.63</v>
      </c>
      <c r="AL24" s="158">
        <v>7.63</v>
      </c>
      <c r="AM24" s="158">
        <v>4.16</v>
      </c>
      <c r="AN24" s="158">
        <v>4.16</v>
      </c>
      <c r="AO24" s="158">
        <v>4.28</v>
      </c>
      <c r="AP24" s="158">
        <v>4.32</v>
      </c>
      <c r="AQ24" s="158">
        <v>0.16</v>
      </c>
      <c r="AR24" s="158">
        <v>0.16</v>
      </c>
      <c r="AS24" s="158">
        <v>5.77</v>
      </c>
      <c r="AT24" s="158">
        <v>5.77</v>
      </c>
      <c r="AU24" s="158">
        <v>0.78</v>
      </c>
      <c r="AV24" s="158">
        <v>0.82</v>
      </c>
      <c r="AW24" s="158">
        <v>5.39</v>
      </c>
      <c r="AX24" s="158">
        <v>4.05</v>
      </c>
      <c r="AY24" s="158">
        <v>2.42</v>
      </c>
      <c r="AZ24" s="158">
        <v>3.93</v>
      </c>
      <c r="BA24" s="348">
        <f t="shared" si="3"/>
        <v>37</v>
      </c>
      <c r="BB24" s="348">
        <f t="shared" si="4"/>
        <v>37</v>
      </c>
      <c r="BC24" s="348">
        <f t="shared" si="5"/>
        <v>37.25</v>
      </c>
      <c r="BD24" s="348">
        <f t="shared" si="27"/>
        <v>37</v>
      </c>
      <c r="BE24" s="348">
        <f t="shared" si="7"/>
        <v>37.25</v>
      </c>
      <c r="BF24" s="349">
        <v>35</v>
      </c>
      <c r="BG24" s="349"/>
      <c r="BH24" s="349"/>
      <c r="BI24" s="349"/>
      <c r="BJ24" s="416"/>
      <c r="BK24" s="349"/>
      <c r="BL24" s="349"/>
      <c r="BM24" s="349"/>
      <c r="BN24" s="349"/>
      <c r="BO24" s="349"/>
      <c r="BP24" s="349"/>
      <c r="BQ24" s="349"/>
      <c r="BR24" s="349"/>
      <c r="BS24" s="349"/>
      <c r="BT24" s="349"/>
      <c r="BU24" s="349"/>
      <c r="BV24" s="349"/>
      <c r="BW24" s="349"/>
      <c r="BX24" s="349"/>
      <c r="BY24" s="349"/>
      <c r="BZ24" s="349"/>
      <c r="CA24" s="349"/>
      <c r="CB24" s="349"/>
      <c r="CC24" s="349"/>
      <c r="CD24" s="349"/>
      <c r="CE24" s="349"/>
      <c r="CF24" s="349"/>
      <c r="CG24" s="349"/>
      <c r="CH24" s="349"/>
      <c r="CI24" s="349"/>
      <c r="CJ24" s="349">
        <v>36</v>
      </c>
      <c r="CK24" s="151"/>
      <c r="CL24" s="151"/>
      <c r="CM24" s="151"/>
      <c r="CN24" s="151"/>
      <c r="CO24" s="151"/>
      <c r="CP24" s="151"/>
      <c r="CQ24" s="151"/>
      <c r="CR24" s="151"/>
      <c r="CS24" s="151"/>
      <c r="CT24" s="151"/>
      <c r="CU24" s="151"/>
      <c r="CV24" s="151"/>
      <c r="CW24" s="151"/>
      <c r="CX24" s="151"/>
      <c r="CY24" s="151"/>
      <c r="CZ24" s="151"/>
      <c r="DA24" s="151"/>
      <c r="DB24" s="151"/>
      <c r="DC24" s="151"/>
      <c r="DD24" s="151"/>
      <c r="DE24" s="151"/>
      <c r="DF24" s="151"/>
      <c r="DG24" s="151"/>
      <c r="DH24" s="151"/>
      <c r="DI24" s="349">
        <f>DG24+DE24+DC24+DA24+CW24+CU24+CS24+CQ24+CO24+CM24+CK24</f>
        <v>0</v>
      </c>
      <c r="DJ24" s="349">
        <f>CK24+CM24+CO24+CQ24</f>
        <v>0</v>
      </c>
      <c r="DK24" s="349">
        <f>CL24+CN24+CP24+CR24</f>
        <v>0</v>
      </c>
      <c r="DL24" s="349">
        <f>DI24+BK24</f>
        <v>0</v>
      </c>
      <c r="DM24" s="349">
        <f>DK24+BK24</f>
        <v>0</v>
      </c>
      <c r="DN24" s="349">
        <v>13</v>
      </c>
      <c r="DO24" s="151"/>
      <c r="DP24" s="151"/>
      <c r="DQ24" s="151"/>
      <c r="DR24" s="151"/>
      <c r="DS24" s="151"/>
      <c r="DT24" s="151"/>
      <c r="DU24" s="151"/>
      <c r="DV24" s="151"/>
      <c r="DW24" s="151"/>
      <c r="DX24" s="151"/>
      <c r="DY24" s="151"/>
      <c r="DZ24" s="151"/>
      <c r="EA24" s="151"/>
      <c r="EB24" s="151"/>
      <c r="EC24" s="151"/>
      <c r="ED24" s="151"/>
      <c r="EE24" s="151"/>
      <c r="EF24" s="151"/>
      <c r="EG24" s="151"/>
      <c r="EH24" s="151"/>
      <c r="EI24" s="151"/>
      <c r="EJ24" s="151"/>
      <c r="EK24" s="151"/>
      <c r="EL24" s="151"/>
      <c r="EM24" s="349">
        <f>EK24+EI24+EG24+EE24+EA24+DY24+DW24+DU24+DS24+DQ24+DO24</f>
        <v>0</v>
      </c>
      <c r="EN24" s="349">
        <f>DO24+DQ24+DS24+DU24</f>
        <v>0</v>
      </c>
      <c r="EO24" s="349">
        <f>DP24+DR24+DT24+DV24</f>
        <v>0</v>
      </c>
      <c r="EP24" s="349">
        <f>EM24+CO24</f>
        <v>0</v>
      </c>
      <c r="EQ24" s="349">
        <f>EO24+CO24</f>
        <v>0</v>
      </c>
      <c r="ER24" s="439">
        <f t="shared" si="11"/>
        <v>1.6239669421487604</v>
      </c>
      <c r="ES24" s="439">
        <f>BC24/BB24</f>
        <v>1.0067567567567568</v>
      </c>
      <c r="ET24" s="440">
        <f t="shared" si="21"/>
        <v>1.0067567567567568</v>
      </c>
      <c r="EU24" s="440">
        <f>(AA24+BC24)/(Z24+BB24)</f>
        <v>1.00390625</v>
      </c>
      <c r="EV24" s="440">
        <f t="shared" si="22"/>
        <v>0.4341216216216216</v>
      </c>
      <c r="EW24" s="715" t="s">
        <v>480</v>
      </c>
      <c r="EX24" s="713" t="s">
        <v>319</v>
      </c>
      <c r="EY24" s="713" t="s">
        <v>369</v>
      </c>
      <c r="EZ24" s="713" t="s">
        <v>476</v>
      </c>
      <c r="FA24" s="713" t="s">
        <v>481</v>
      </c>
      <c r="FB24" s="712"/>
      <c r="FC24" s="4"/>
      <c r="FD24" s="4"/>
    </row>
    <row r="25" spans="1:160" s="42" customFormat="1" ht="30" customHeight="1" x14ac:dyDescent="0.25">
      <c r="A25" s="759"/>
      <c r="B25" s="764"/>
      <c r="C25" s="762"/>
      <c r="D25" s="754"/>
      <c r="E25" s="752"/>
      <c r="F25" s="355" t="s">
        <v>3</v>
      </c>
      <c r="G25" s="141">
        <f>AA25+BA25+BF25+CJ25+DN25</f>
        <v>2410019290</v>
      </c>
      <c r="H25" s="144">
        <v>302855000</v>
      </c>
      <c r="I25" s="147"/>
      <c r="J25" s="140"/>
      <c r="K25" s="147">
        <v>0</v>
      </c>
      <c r="L25" s="140">
        <v>0</v>
      </c>
      <c r="M25" s="144">
        <v>176784000</v>
      </c>
      <c r="N25" s="143">
        <v>176784000</v>
      </c>
      <c r="O25" s="147">
        <v>0</v>
      </c>
      <c r="P25" s="140">
        <v>0</v>
      </c>
      <c r="Q25" s="147">
        <v>0</v>
      </c>
      <c r="R25" s="140">
        <v>0</v>
      </c>
      <c r="S25" s="144">
        <v>13739500</v>
      </c>
      <c r="T25" s="143">
        <v>13739500</v>
      </c>
      <c r="U25" s="220">
        <v>87165000</v>
      </c>
      <c r="V25" s="220">
        <v>87165000</v>
      </c>
      <c r="W25" s="388">
        <f t="shared" si="0"/>
        <v>277688500</v>
      </c>
      <c r="X25" s="389">
        <f t="shared" si="1"/>
        <v>277688500</v>
      </c>
      <c r="Y25" s="388">
        <f t="shared" si="2"/>
        <v>277688500</v>
      </c>
      <c r="Z25" s="389">
        <f t="shared" si="9"/>
        <v>277688500</v>
      </c>
      <c r="AA25" s="388">
        <f t="shared" ref="AA25:AA30" si="33">V25+T25+R25+P25+N25+L25+J25</f>
        <v>277688500</v>
      </c>
      <c r="AB25" s="145">
        <v>522269000</v>
      </c>
      <c r="AC25" s="148">
        <v>0</v>
      </c>
      <c r="AD25" s="140"/>
      <c r="AE25" s="143">
        <v>23608000</v>
      </c>
      <c r="AF25" s="220">
        <v>23608000</v>
      </c>
      <c r="AG25" s="143">
        <v>302360000</v>
      </c>
      <c r="AH25" s="143">
        <v>271391000</v>
      </c>
      <c r="AI25" s="143">
        <v>66923000</v>
      </c>
      <c r="AJ25" s="143">
        <v>55520000</v>
      </c>
      <c r="AK25" s="140">
        <v>0</v>
      </c>
      <c r="AL25" s="143">
        <v>11403000</v>
      </c>
      <c r="AM25" s="140">
        <v>0</v>
      </c>
      <c r="AN25" s="140">
        <v>0</v>
      </c>
      <c r="AO25" s="140">
        <v>0</v>
      </c>
      <c r="AP25" s="140">
        <v>0</v>
      </c>
      <c r="AQ25" s="140">
        <v>0</v>
      </c>
      <c r="AR25" s="140">
        <v>3836000</v>
      </c>
      <c r="AS25" s="143">
        <f>244343767-39124025</f>
        <v>205219742</v>
      </c>
      <c r="AT25" s="140">
        <v>25405456</v>
      </c>
      <c r="AU25" s="140">
        <v>0</v>
      </c>
      <c r="AV25" s="140">
        <v>0</v>
      </c>
      <c r="AW25" s="143">
        <v>41504833</v>
      </c>
      <c r="AX25" s="140">
        <v>69098900</v>
      </c>
      <c r="AY25" s="140">
        <v>-131597785</v>
      </c>
      <c r="AZ25" s="140">
        <v>22554000</v>
      </c>
      <c r="BA25" s="390">
        <f t="shared" si="3"/>
        <v>508017790</v>
      </c>
      <c r="BB25" s="390">
        <f t="shared" si="4"/>
        <v>508017790</v>
      </c>
      <c r="BC25" s="390">
        <f t="shared" si="5"/>
        <v>482816356</v>
      </c>
      <c r="BD25" s="390">
        <f t="shared" si="27"/>
        <v>508017790</v>
      </c>
      <c r="BE25" s="390">
        <f t="shared" si="7"/>
        <v>482816356</v>
      </c>
      <c r="BF25" s="391">
        <v>729220000</v>
      </c>
      <c r="BG25" s="389"/>
      <c r="BH25" s="389"/>
      <c r="BI25" s="389"/>
      <c r="BJ25" s="389"/>
      <c r="BK25" s="389"/>
      <c r="BL25" s="389"/>
      <c r="BM25" s="389"/>
      <c r="BN25" s="389"/>
      <c r="BO25" s="389"/>
      <c r="BP25" s="389"/>
      <c r="BQ25" s="389"/>
      <c r="BR25" s="389"/>
      <c r="BS25" s="389"/>
      <c r="BT25" s="389"/>
      <c r="BU25" s="389"/>
      <c r="BV25" s="389"/>
      <c r="BW25" s="389"/>
      <c r="BX25" s="389"/>
      <c r="BY25" s="389"/>
      <c r="BZ25" s="389"/>
      <c r="CA25" s="389"/>
      <c r="CB25" s="389"/>
      <c r="CC25" s="389"/>
      <c r="CD25" s="389"/>
      <c r="CE25" s="141"/>
      <c r="CF25" s="389"/>
      <c r="CG25" s="389"/>
      <c r="CH25" s="389"/>
      <c r="CI25" s="391"/>
      <c r="CJ25" s="391">
        <v>440990000</v>
      </c>
      <c r="CK25" s="140"/>
      <c r="CL25" s="140"/>
      <c r="CM25" s="140"/>
      <c r="CN25" s="140"/>
      <c r="CO25" s="140"/>
      <c r="CP25" s="140"/>
      <c r="CQ25" s="140"/>
      <c r="CR25" s="140"/>
      <c r="CS25" s="140"/>
      <c r="CT25" s="140"/>
      <c r="CU25" s="140"/>
      <c r="CV25" s="140"/>
      <c r="CW25" s="140"/>
      <c r="CX25" s="140"/>
      <c r="CY25" s="140"/>
      <c r="CZ25" s="140"/>
      <c r="DA25" s="140"/>
      <c r="DB25" s="140"/>
      <c r="DC25" s="140"/>
      <c r="DD25" s="140"/>
      <c r="DE25" s="140"/>
      <c r="DF25" s="140"/>
      <c r="DG25" s="140"/>
      <c r="DH25" s="140"/>
      <c r="DI25" s="141">
        <f>DG25+DE25+DC25+DA25+CY25+CW25+CU25+CS25+CQ25+CO25+CM25+CK25</f>
        <v>0</v>
      </c>
      <c r="DJ25" s="389">
        <f>CK25+CM25+CO25+CQ25</f>
        <v>0</v>
      </c>
      <c r="DK25" s="389">
        <f>CL25+CN25+CP25+CR25</f>
        <v>0</v>
      </c>
      <c r="DL25" s="389">
        <f>CK25+CM25+CO25+CQ25+CS25+CU25+CW25+CY25+DA25+DE25+DG25</f>
        <v>0</v>
      </c>
      <c r="DM25" s="391">
        <f>CL25+CN25+CP25+CR25</f>
        <v>0</v>
      </c>
      <c r="DN25" s="391">
        <v>454103000</v>
      </c>
      <c r="DO25" s="140"/>
      <c r="DP25" s="140"/>
      <c r="DQ25" s="140"/>
      <c r="DR25" s="140"/>
      <c r="DS25" s="140"/>
      <c r="DT25" s="140"/>
      <c r="DU25" s="140"/>
      <c r="DV25" s="140"/>
      <c r="DW25" s="140"/>
      <c r="DX25" s="140"/>
      <c r="DY25" s="140"/>
      <c r="DZ25" s="140"/>
      <c r="EA25" s="140"/>
      <c r="EB25" s="140"/>
      <c r="EC25" s="140"/>
      <c r="ED25" s="140"/>
      <c r="EE25" s="140"/>
      <c r="EF25" s="140"/>
      <c r="EG25" s="140"/>
      <c r="EH25" s="140"/>
      <c r="EI25" s="140"/>
      <c r="EJ25" s="140"/>
      <c r="EK25" s="140"/>
      <c r="EL25" s="140"/>
      <c r="EM25" s="141">
        <f>EK25+EI25+EG25+EE25+EC25+EA25+DY25+DW25+DU25+DS25+DQ25+DO25</f>
        <v>0</v>
      </c>
      <c r="EN25" s="389">
        <f>DO25+DQ25+DS25+DU25</f>
        <v>0</v>
      </c>
      <c r="EO25" s="389">
        <f>DP25+DR25+DT25+DV25</f>
        <v>0</v>
      </c>
      <c r="EP25" s="389">
        <f>DO25+DQ25+DS25+DU25+DW25+DY25+EA25+EC25+EE25+EI25+EK25</f>
        <v>0</v>
      </c>
      <c r="EQ25" s="391">
        <f>DP25+DR25+DT25+DV25</f>
        <v>0</v>
      </c>
      <c r="ER25" s="424">
        <f t="shared" si="11"/>
        <v>-0.17138586337148456</v>
      </c>
      <c r="ES25" s="424">
        <f t="shared" ref="ES25:ES30" si="34">BC25/BB25</f>
        <v>0.95039261518774765</v>
      </c>
      <c r="ET25" s="425">
        <f t="shared" si="21"/>
        <v>0.95039261518774765</v>
      </c>
      <c r="EU25" s="425">
        <f t="shared" ref="EU25:EU30" si="35">(AA25+BC25)/(Z25+BB25)</f>
        <v>0.96792512123073371</v>
      </c>
      <c r="EV25" s="425">
        <f t="shared" si="22"/>
        <v>0.3155596551262459</v>
      </c>
      <c r="EW25" s="715"/>
      <c r="EX25" s="713"/>
      <c r="EY25" s="713"/>
      <c r="EZ25" s="713"/>
      <c r="FA25" s="713"/>
      <c r="FB25" s="712"/>
      <c r="FC25" s="98"/>
      <c r="FD25" s="98"/>
    </row>
    <row r="26" spans="1:160" s="42" customFormat="1" ht="30" customHeight="1" x14ac:dyDescent="0.25">
      <c r="A26" s="759"/>
      <c r="B26" s="764"/>
      <c r="C26" s="762"/>
      <c r="D26" s="754"/>
      <c r="E26" s="752"/>
      <c r="F26" s="356" t="s">
        <v>233</v>
      </c>
      <c r="G26" s="141">
        <f t="shared" ref="G26:G28" si="36">AA26+BA26+BF26+CJ26+DN26</f>
        <v>537576584</v>
      </c>
      <c r="H26" s="147"/>
      <c r="I26" s="147"/>
      <c r="J26" s="140"/>
      <c r="K26" s="147"/>
      <c r="L26" s="140"/>
      <c r="M26" s="147"/>
      <c r="N26" s="140"/>
      <c r="O26" s="147"/>
      <c r="P26" s="140"/>
      <c r="Q26" s="147"/>
      <c r="R26" s="140"/>
      <c r="S26" s="147"/>
      <c r="T26" s="140"/>
      <c r="U26" s="220">
        <f>W25-AB28</f>
        <v>156692133</v>
      </c>
      <c r="V26" s="220">
        <v>156692133</v>
      </c>
      <c r="W26" s="388">
        <f t="shared" si="0"/>
        <v>156692133</v>
      </c>
      <c r="X26" s="389">
        <f t="shared" si="1"/>
        <v>156692133</v>
      </c>
      <c r="Y26" s="388">
        <f t="shared" si="2"/>
        <v>156692133</v>
      </c>
      <c r="Z26" s="389">
        <f t="shared" si="9"/>
        <v>156692133</v>
      </c>
      <c r="AA26" s="388">
        <f>V26+T26+R26+P26+N26+L26+J26</f>
        <v>156692133</v>
      </c>
      <c r="AB26" s="145">
        <f>AB25</f>
        <v>522269000</v>
      </c>
      <c r="AC26" s="148">
        <v>0</v>
      </c>
      <c r="AD26" s="140">
        <v>0</v>
      </c>
      <c r="AE26" s="148">
        <v>0</v>
      </c>
      <c r="AF26" s="140">
        <v>0</v>
      </c>
      <c r="AG26" s="140">
        <v>0</v>
      </c>
      <c r="AH26" s="140">
        <v>0</v>
      </c>
      <c r="AI26" s="143">
        <v>18776134</v>
      </c>
      <c r="AJ26" s="143">
        <v>16572267</v>
      </c>
      <c r="AK26" s="143">
        <v>39069150</v>
      </c>
      <c r="AL26" s="143">
        <v>40656283</v>
      </c>
      <c r="AM26" s="143">
        <v>47107167</v>
      </c>
      <c r="AN26" s="143">
        <v>46835667</v>
      </c>
      <c r="AO26" s="143">
        <v>46784750</v>
      </c>
      <c r="AP26" s="143">
        <v>47056250</v>
      </c>
      <c r="AQ26" s="143">
        <v>43645000</v>
      </c>
      <c r="AR26" s="143">
        <v>43144000</v>
      </c>
      <c r="AS26" s="143">
        <v>47285750</v>
      </c>
      <c r="AT26" s="143">
        <v>46784750</v>
      </c>
      <c r="AU26" s="143">
        <v>43645000</v>
      </c>
      <c r="AV26" s="143">
        <v>43144000</v>
      </c>
      <c r="AW26" s="143">
        <v>47285750</v>
      </c>
      <c r="AX26" s="143">
        <v>38204133</v>
      </c>
      <c r="AY26" s="143">
        <v>47285750</v>
      </c>
      <c r="AZ26" s="143">
        <v>66623328</v>
      </c>
      <c r="BA26" s="390">
        <f t="shared" si="3"/>
        <v>380884451</v>
      </c>
      <c r="BB26" s="390">
        <f t="shared" si="4"/>
        <v>380884451</v>
      </c>
      <c r="BC26" s="390">
        <f t="shared" si="5"/>
        <v>389020678</v>
      </c>
      <c r="BD26" s="390">
        <f t="shared" si="27"/>
        <v>380884451</v>
      </c>
      <c r="BE26" s="390">
        <f t="shared" si="7"/>
        <v>389020678</v>
      </c>
      <c r="BF26" s="418"/>
      <c r="BG26" s="155"/>
      <c r="BH26" s="398"/>
      <c r="BI26" s="155"/>
      <c r="BJ26" s="398"/>
      <c r="BK26" s="155"/>
      <c r="BL26" s="398"/>
      <c r="BM26" s="155"/>
      <c r="BN26" s="398"/>
      <c r="BO26" s="155"/>
      <c r="BP26" s="398"/>
      <c r="BQ26" s="155"/>
      <c r="BR26" s="398"/>
      <c r="BS26" s="155"/>
      <c r="BT26" s="398"/>
      <c r="BU26" s="155"/>
      <c r="BV26" s="398"/>
      <c r="BW26" s="155"/>
      <c r="BX26" s="398"/>
      <c r="BY26" s="155"/>
      <c r="BZ26" s="398"/>
      <c r="CA26" s="155"/>
      <c r="CB26" s="398"/>
      <c r="CC26" s="399"/>
      <c r="CD26" s="398"/>
      <c r="CE26" s="398"/>
      <c r="CF26" s="385"/>
      <c r="CG26" s="385"/>
      <c r="CH26" s="385"/>
      <c r="CI26" s="395"/>
      <c r="CJ26" s="418"/>
      <c r="CK26" s="155"/>
      <c r="CL26" s="155"/>
      <c r="CM26" s="155"/>
      <c r="CN26" s="155"/>
      <c r="CO26" s="155"/>
      <c r="CP26" s="155"/>
      <c r="CQ26" s="155"/>
      <c r="CR26" s="155"/>
      <c r="CS26" s="155"/>
      <c r="CT26" s="155"/>
      <c r="CU26" s="155"/>
      <c r="CV26" s="155"/>
      <c r="CW26" s="155"/>
      <c r="CX26" s="155"/>
      <c r="CY26" s="155"/>
      <c r="CZ26" s="155"/>
      <c r="DA26" s="155"/>
      <c r="DB26" s="155"/>
      <c r="DC26" s="155"/>
      <c r="DD26" s="155"/>
      <c r="DE26" s="155"/>
      <c r="DF26" s="155"/>
      <c r="DG26" s="155"/>
      <c r="DH26" s="155"/>
      <c r="DI26" s="398"/>
      <c r="DJ26" s="385"/>
      <c r="DK26" s="385"/>
      <c r="DL26" s="385"/>
      <c r="DM26" s="395"/>
      <c r="DN26" s="418"/>
      <c r="DO26" s="140"/>
      <c r="DP26" s="140"/>
      <c r="DQ26" s="140"/>
      <c r="DR26" s="140"/>
      <c r="DS26" s="140"/>
      <c r="DT26" s="140"/>
      <c r="DU26" s="140"/>
      <c r="DV26" s="140"/>
      <c r="DW26" s="140"/>
      <c r="DX26" s="140"/>
      <c r="DY26" s="140"/>
      <c r="DZ26" s="140"/>
      <c r="EA26" s="140"/>
      <c r="EB26" s="140"/>
      <c r="EC26" s="140"/>
      <c r="ED26" s="140"/>
      <c r="EE26" s="140"/>
      <c r="EF26" s="140"/>
      <c r="EG26" s="140"/>
      <c r="EH26" s="140"/>
      <c r="EI26" s="140"/>
      <c r="EJ26" s="140"/>
      <c r="EK26" s="140"/>
      <c r="EL26" s="140"/>
      <c r="EM26" s="141">
        <f>EI26+EG26+EE26+EC26+EA26+DY26+DW26+DU26+DS26+DQ26+DO26+EK26</f>
        <v>0</v>
      </c>
      <c r="EN26" s="389">
        <f>+DO26+DQ26+DS26+DU26</f>
        <v>0</v>
      </c>
      <c r="EO26" s="389">
        <f>DP26+DR26+DT26+DV26</f>
        <v>0</v>
      </c>
      <c r="EP26" s="389">
        <f>DQ26+DS26+DU26+DW26+DY26+EA26+EC26+EE26+EG26+EI26+EK26</f>
        <v>0</v>
      </c>
      <c r="EQ26" s="391">
        <f>DP26+DR26+DT26+DV26</f>
        <v>0</v>
      </c>
      <c r="ER26" s="424">
        <f t="shared" si="11"/>
        <v>1.4089514917284807</v>
      </c>
      <c r="ES26" s="424">
        <f t="shared" si="34"/>
        <v>1.0213614049579567</v>
      </c>
      <c r="ET26" s="425">
        <f t="shared" si="21"/>
        <v>1.0213614049579567</v>
      </c>
      <c r="EU26" s="425">
        <f t="shared" si="35"/>
        <v>1.0151350100472383</v>
      </c>
      <c r="EV26" s="425">
        <f t="shared" si="22"/>
        <v>1.0151350100472383</v>
      </c>
      <c r="EW26" s="715"/>
      <c r="EX26" s="713"/>
      <c r="EY26" s="713"/>
      <c r="EZ26" s="713"/>
      <c r="FA26" s="713"/>
      <c r="FB26" s="712"/>
      <c r="FC26" s="98"/>
      <c r="FD26" s="98"/>
    </row>
    <row r="27" spans="1:160" s="42" customFormat="1" ht="30" customHeight="1" x14ac:dyDescent="0.25">
      <c r="A27" s="759"/>
      <c r="B27" s="764"/>
      <c r="C27" s="762"/>
      <c r="D27" s="754"/>
      <c r="E27" s="752"/>
      <c r="F27" s="357" t="s">
        <v>42</v>
      </c>
      <c r="G27" s="369">
        <f t="shared" si="36"/>
        <v>1</v>
      </c>
      <c r="H27" s="149"/>
      <c r="I27" s="149"/>
      <c r="J27" s="149"/>
      <c r="K27" s="149"/>
      <c r="L27" s="149"/>
      <c r="M27" s="149"/>
      <c r="N27" s="149"/>
      <c r="O27" s="149"/>
      <c r="P27" s="149"/>
      <c r="Q27" s="149"/>
      <c r="R27" s="149"/>
      <c r="S27" s="150"/>
      <c r="T27" s="149"/>
      <c r="U27" s="149"/>
      <c r="V27" s="155"/>
      <c r="W27" s="395">
        <f t="shared" si="0"/>
        <v>0</v>
      </c>
      <c r="X27" s="385">
        <f t="shared" si="1"/>
        <v>0</v>
      </c>
      <c r="Y27" s="395">
        <f t="shared" si="2"/>
        <v>0</v>
      </c>
      <c r="Z27" s="385">
        <f t="shared" si="9"/>
        <v>0</v>
      </c>
      <c r="AA27" s="395">
        <f t="shared" si="33"/>
        <v>0</v>
      </c>
      <c r="AB27" s="141">
        <v>1</v>
      </c>
      <c r="AC27" s="155">
        <v>1</v>
      </c>
      <c r="AD27" s="149">
        <v>1</v>
      </c>
      <c r="AE27" s="155">
        <v>0</v>
      </c>
      <c r="AF27" s="149"/>
      <c r="AG27" s="149">
        <v>0</v>
      </c>
      <c r="AH27" s="149"/>
      <c r="AI27" s="149">
        <v>0</v>
      </c>
      <c r="AJ27" s="149"/>
      <c r="AK27" s="149">
        <v>0</v>
      </c>
      <c r="AL27" s="149"/>
      <c r="AM27" s="149">
        <v>0</v>
      </c>
      <c r="AN27" s="149">
        <v>0</v>
      </c>
      <c r="AO27" s="149">
        <v>0</v>
      </c>
      <c r="AP27" s="149">
        <v>0</v>
      </c>
      <c r="AQ27" s="149">
        <v>0</v>
      </c>
      <c r="AR27" s="149">
        <v>0</v>
      </c>
      <c r="AS27" s="149">
        <v>0</v>
      </c>
      <c r="AT27" s="149">
        <v>0</v>
      </c>
      <c r="AU27" s="149">
        <v>0</v>
      </c>
      <c r="AV27" s="149">
        <v>0</v>
      </c>
      <c r="AW27" s="149">
        <v>0</v>
      </c>
      <c r="AX27" s="149">
        <v>0</v>
      </c>
      <c r="AY27" s="149">
        <v>0</v>
      </c>
      <c r="AZ27" s="149">
        <v>0</v>
      </c>
      <c r="BA27" s="396">
        <f t="shared" si="3"/>
        <v>1</v>
      </c>
      <c r="BB27" s="397">
        <f t="shared" si="4"/>
        <v>1</v>
      </c>
      <c r="BC27" s="397">
        <f t="shared" si="5"/>
        <v>1</v>
      </c>
      <c r="BD27" s="397">
        <f t="shared" si="27"/>
        <v>1</v>
      </c>
      <c r="BE27" s="397">
        <f t="shared" si="7"/>
        <v>1</v>
      </c>
      <c r="BF27" s="418"/>
      <c r="BG27" s="155"/>
      <c r="BH27" s="398"/>
      <c r="BI27" s="155"/>
      <c r="BJ27" s="398"/>
      <c r="BK27" s="155"/>
      <c r="BL27" s="398"/>
      <c r="BM27" s="155"/>
      <c r="BN27" s="398"/>
      <c r="BO27" s="155"/>
      <c r="BP27" s="398"/>
      <c r="BQ27" s="155"/>
      <c r="BR27" s="398"/>
      <c r="BS27" s="155"/>
      <c r="BT27" s="398"/>
      <c r="BU27" s="155"/>
      <c r="BV27" s="398"/>
      <c r="BW27" s="155"/>
      <c r="BX27" s="398"/>
      <c r="BY27" s="155"/>
      <c r="BZ27" s="398"/>
      <c r="CA27" s="155"/>
      <c r="CB27" s="398"/>
      <c r="CC27" s="399"/>
      <c r="CD27" s="398"/>
      <c r="CE27" s="398"/>
      <c r="CF27" s="385"/>
      <c r="CG27" s="385"/>
      <c r="CH27" s="385"/>
      <c r="CI27" s="395"/>
      <c r="CJ27" s="400"/>
      <c r="CK27" s="155"/>
      <c r="CL27" s="155"/>
      <c r="CM27" s="155"/>
      <c r="CN27" s="155"/>
      <c r="CO27" s="155"/>
      <c r="CP27" s="155"/>
      <c r="CQ27" s="155"/>
      <c r="CR27" s="155"/>
      <c r="CS27" s="155"/>
      <c r="CT27" s="155"/>
      <c r="CU27" s="155"/>
      <c r="CV27" s="155"/>
      <c r="CW27" s="155"/>
      <c r="CX27" s="155"/>
      <c r="CY27" s="155"/>
      <c r="CZ27" s="155"/>
      <c r="DA27" s="155"/>
      <c r="DB27" s="155"/>
      <c r="DC27" s="155"/>
      <c r="DD27" s="155"/>
      <c r="DE27" s="155"/>
      <c r="DF27" s="155"/>
      <c r="DG27" s="155"/>
      <c r="DH27" s="155"/>
      <c r="DI27" s="398"/>
      <c r="DJ27" s="385"/>
      <c r="DK27" s="385"/>
      <c r="DL27" s="385"/>
      <c r="DM27" s="395"/>
      <c r="DN27" s="418"/>
      <c r="DO27" s="398"/>
      <c r="DP27" s="398"/>
      <c r="DQ27" s="398"/>
      <c r="DR27" s="398"/>
      <c r="DS27" s="398"/>
      <c r="DT27" s="398"/>
      <c r="DU27" s="398"/>
      <c r="DV27" s="398"/>
      <c r="DW27" s="398"/>
      <c r="DX27" s="398"/>
      <c r="DY27" s="398"/>
      <c r="DZ27" s="398"/>
      <c r="EA27" s="398"/>
      <c r="EB27" s="398"/>
      <c r="EC27" s="398"/>
      <c r="ED27" s="398"/>
      <c r="EE27" s="398"/>
      <c r="EF27" s="398"/>
      <c r="EG27" s="155"/>
      <c r="EH27" s="398"/>
      <c r="EI27" s="155"/>
      <c r="EJ27" s="398"/>
      <c r="EK27" s="155"/>
      <c r="EL27" s="398"/>
      <c r="EM27" s="398"/>
      <c r="EN27" s="385">
        <f>DO27+DQ27+DS27+DU27</f>
        <v>0</v>
      </c>
      <c r="EO27" s="385">
        <f>DP27+DR27+DT27+DV27</f>
        <v>0</v>
      </c>
      <c r="EP27" s="385">
        <f>DQ27+DS27+DU27+DW27+DY27+EA27+EC27+EE27+EG27+EI27+EK27</f>
        <v>0</v>
      </c>
      <c r="EQ27" s="395">
        <v>0</v>
      </c>
      <c r="ER27" s="424" t="e">
        <f t="shared" si="11"/>
        <v>#DIV/0!</v>
      </c>
      <c r="ES27" s="424">
        <f t="shared" si="34"/>
        <v>1</v>
      </c>
      <c r="ET27" s="425">
        <f t="shared" si="21"/>
        <v>1</v>
      </c>
      <c r="EU27" s="425">
        <f t="shared" si="35"/>
        <v>1</v>
      </c>
      <c r="EV27" s="425">
        <f t="shared" si="22"/>
        <v>1</v>
      </c>
      <c r="EW27" s="715"/>
      <c r="EX27" s="713"/>
      <c r="EY27" s="713"/>
      <c r="EZ27" s="713"/>
      <c r="FA27" s="713"/>
      <c r="FB27" s="712"/>
      <c r="FC27" s="4"/>
      <c r="FD27" s="4"/>
    </row>
    <row r="28" spans="1:160" s="42" customFormat="1" ht="30" customHeight="1" x14ac:dyDescent="0.25">
      <c r="A28" s="759"/>
      <c r="B28" s="764"/>
      <c r="C28" s="762"/>
      <c r="D28" s="754"/>
      <c r="E28" s="752"/>
      <c r="F28" s="358" t="s">
        <v>4</v>
      </c>
      <c r="G28" s="141">
        <f t="shared" si="36"/>
        <v>116636167</v>
      </c>
      <c r="H28" s="140"/>
      <c r="I28" s="140"/>
      <c r="J28" s="140"/>
      <c r="K28" s="140"/>
      <c r="L28" s="140"/>
      <c r="M28" s="140"/>
      <c r="N28" s="140"/>
      <c r="O28" s="140"/>
      <c r="P28" s="140"/>
      <c r="Q28" s="140"/>
      <c r="R28" s="140"/>
      <c r="S28" s="147"/>
      <c r="T28" s="140"/>
      <c r="U28" s="140"/>
      <c r="V28" s="140"/>
      <c r="W28" s="388">
        <f t="shared" si="0"/>
        <v>0</v>
      </c>
      <c r="X28" s="385">
        <f t="shared" si="1"/>
        <v>0</v>
      </c>
      <c r="Y28" s="388">
        <f t="shared" si="2"/>
        <v>0</v>
      </c>
      <c r="Z28" s="385">
        <f t="shared" si="9"/>
        <v>0</v>
      </c>
      <c r="AA28" s="388">
        <f t="shared" si="33"/>
        <v>0</v>
      </c>
      <c r="AB28" s="146">
        <f>AA25-AA26</f>
        <v>120996367</v>
      </c>
      <c r="AC28" s="146">
        <v>24279467</v>
      </c>
      <c r="AD28" s="143">
        <v>24279467</v>
      </c>
      <c r="AE28" s="143">
        <v>45874433</v>
      </c>
      <c r="AF28" s="143">
        <v>45874433</v>
      </c>
      <c r="AG28" s="143">
        <v>32123100</v>
      </c>
      <c r="AH28" s="143">
        <v>32123100</v>
      </c>
      <c r="AI28" s="143">
        <v>14359167</v>
      </c>
      <c r="AJ28" s="143">
        <v>14359167</v>
      </c>
      <c r="AK28" s="140">
        <v>0</v>
      </c>
      <c r="AL28" s="140">
        <v>0</v>
      </c>
      <c r="AM28" s="143">
        <v>0</v>
      </c>
      <c r="AN28" s="140">
        <v>0</v>
      </c>
      <c r="AO28" s="140">
        <v>0</v>
      </c>
      <c r="AP28" s="140">
        <v>0</v>
      </c>
      <c r="AQ28" s="140">
        <v>0</v>
      </c>
      <c r="AR28" s="140">
        <v>0</v>
      </c>
      <c r="AS28" s="140">
        <v>0</v>
      </c>
      <c r="AT28" s="140">
        <v>0</v>
      </c>
      <c r="AU28" s="140">
        <v>0</v>
      </c>
      <c r="AV28" s="140">
        <v>0</v>
      </c>
      <c r="AW28" s="140">
        <v>0</v>
      </c>
      <c r="AX28" s="140">
        <v>0</v>
      </c>
      <c r="AY28" s="140">
        <v>0</v>
      </c>
      <c r="AZ28" s="140">
        <v>0</v>
      </c>
      <c r="BA28" s="390">
        <f t="shared" si="3"/>
        <v>116636167</v>
      </c>
      <c r="BB28" s="390">
        <f t="shared" si="4"/>
        <v>116636167</v>
      </c>
      <c r="BC28" s="390">
        <f t="shared" si="5"/>
        <v>116636167</v>
      </c>
      <c r="BD28" s="390">
        <f t="shared" si="27"/>
        <v>116636167</v>
      </c>
      <c r="BE28" s="390">
        <f t="shared" si="7"/>
        <v>116636167</v>
      </c>
      <c r="BF28" s="419"/>
      <c r="BG28" s="389"/>
      <c r="BH28" s="389"/>
      <c r="BI28" s="389"/>
      <c r="BJ28" s="389"/>
      <c r="BK28" s="389"/>
      <c r="BL28" s="389"/>
      <c r="BM28" s="389"/>
      <c r="BN28" s="389"/>
      <c r="BO28" s="389"/>
      <c r="BP28" s="389"/>
      <c r="BQ28" s="389"/>
      <c r="BR28" s="389"/>
      <c r="BS28" s="389"/>
      <c r="BT28" s="389"/>
      <c r="BU28" s="389"/>
      <c r="BV28" s="389"/>
      <c r="BW28" s="389"/>
      <c r="BX28" s="389"/>
      <c r="BY28" s="389"/>
      <c r="BZ28" s="389"/>
      <c r="CA28" s="389"/>
      <c r="CB28" s="389"/>
      <c r="CC28" s="389"/>
      <c r="CD28" s="389"/>
      <c r="CE28" s="141"/>
      <c r="CF28" s="389"/>
      <c r="CG28" s="402"/>
      <c r="CH28" s="389"/>
      <c r="CI28" s="391"/>
      <c r="CJ28" s="401"/>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42"/>
      <c r="DG28" s="142"/>
      <c r="DH28" s="142"/>
      <c r="DI28" s="141"/>
      <c r="DJ28" s="389"/>
      <c r="DK28" s="402"/>
      <c r="DL28" s="389"/>
      <c r="DM28" s="391"/>
      <c r="DN28" s="141"/>
      <c r="DO28" s="142"/>
      <c r="DP28" s="142"/>
      <c r="DQ28" s="142"/>
      <c r="DR28" s="142"/>
      <c r="DS28" s="142"/>
      <c r="DT28" s="142"/>
      <c r="DU28" s="142"/>
      <c r="DV28" s="142"/>
      <c r="DW28" s="142"/>
      <c r="DX28" s="142"/>
      <c r="DY28" s="142"/>
      <c r="DZ28" s="142"/>
      <c r="EA28" s="142"/>
      <c r="EB28" s="142"/>
      <c r="EC28" s="142"/>
      <c r="ED28" s="142"/>
      <c r="EE28" s="142"/>
      <c r="EF28" s="142"/>
      <c r="EG28" s="142"/>
      <c r="EH28" s="142"/>
      <c r="EI28" s="142"/>
      <c r="EJ28" s="142"/>
      <c r="EK28" s="142"/>
      <c r="EL28" s="142"/>
      <c r="EM28" s="141">
        <f>EI28+EG28+EE28+EC28+EA28+DY28+DW28+DU28+DS28+DQ28+DO28+EK28</f>
        <v>0</v>
      </c>
      <c r="EN28" s="389">
        <f>DO28+DQ28+DS28+DU28</f>
        <v>0</v>
      </c>
      <c r="EO28" s="402">
        <f>DP28+DR28+DT28+DV28</f>
        <v>0</v>
      </c>
      <c r="EP28" s="389">
        <f>DQ28+DS28+DU28+DW28+DY28+EA28+EC28+EE28+EG28+EI28+EK28+DO28</f>
        <v>0</v>
      </c>
      <c r="EQ28" s="391">
        <f>DP28+DR28+DT28+DV28</f>
        <v>0</v>
      </c>
      <c r="ER28" s="424" t="e">
        <f t="shared" si="11"/>
        <v>#DIV/0!</v>
      </c>
      <c r="ES28" s="424">
        <f t="shared" si="34"/>
        <v>1</v>
      </c>
      <c r="ET28" s="425">
        <f t="shared" si="21"/>
        <v>1</v>
      </c>
      <c r="EU28" s="425">
        <f t="shared" si="35"/>
        <v>1</v>
      </c>
      <c r="EV28" s="425">
        <f t="shared" si="22"/>
        <v>1</v>
      </c>
      <c r="EW28" s="715"/>
      <c r="EX28" s="713"/>
      <c r="EY28" s="713"/>
      <c r="EZ28" s="713"/>
      <c r="FA28" s="713"/>
      <c r="FB28" s="712"/>
      <c r="FC28" s="96"/>
      <c r="FD28" s="96"/>
    </row>
    <row r="29" spans="1:160" s="42" customFormat="1" ht="30" customHeight="1" thickBot="1" x14ac:dyDescent="0.3">
      <c r="A29" s="759"/>
      <c r="B29" s="764"/>
      <c r="C29" s="762"/>
      <c r="D29" s="754"/>
      <c r="E29" s="752"/>
      <c r="F29" s="357" t="s">
        <v>43</v>
      </c>
      <c r="G29" s="426">
        <f t="shared" ref="G29:G30" si="37">W29+BA29+BF29+CJ29+DN29</f>
        <v>149</v>
      </c>
      <c r="H29" s="427">
        <f>H24+H27</f>
        <v>28</v>
      </c>
      <c r="I29" s="443"/>
      <c r="J29" s="443"/>
      <c r="K29" s="427">
        <f t="shared" ref="K29:V29" si="38">K24+K27</f>
        <v>0</v>
      </c>
      <c r="L29" s="427">
        <f t="shared" si="38"/>
        <v>0</v>
      </c>
      <c r="M29" s="427">
        <f t="shared" si="38"/>
        <v>1</v>
      </c>
      <c r="N29" s="427">
        <f t="shared" si="38"/>
        <v>1</v>
      </c>
      <c r="O29" s="427">
        <f t="shared" si="38"/>
        <v>8</v>
      </c>
      <c r="P29" s="427">
        <f t="shared" si="38"/>
        <v>8</v>
      </c>
      <c r="Q29" s="427">
        <f t="shared" si="38"/>
        <v>7.5</v>
      </c>
      <c r="R29" s="427">
        <f t="shared" si="38"/>
        <v>7.5</v>
      </c>
      <c r="S29" s="427">
        <f t="shared" si="38"/>
        <v>5.5</v>
      </c>
      <c r="T29" s="427">
        <f t="shared" si="38"/>
        <v>5.5</v>
      </c>
      <c r="U29" s="427">
        <f t="shared" si="38"/>
        <v>5</v>
      </c>
      <c r="V29" s="427">
        <f t="shared" si="38"/>
        <v>5</v>
      </c>
      <c r="W29" s="403">
        <f t="shared" si="0"/>
        <v>27</v>
      </c>
      <c r="X29" s="404">
        <f t="shared" si="1"/>
        <v>27</v>
      </c>
      <c r="Y29" s="403">
        <f t="shared" si="2"/>
        <v>27</v>
      </c>
      <c r="Z29" s="404">
        <f t="shared" si="9"/>
        <v>27</v>
      </c>
      <c r="AA29" s="403">
        <f t="shared" si="33"/>
        <v>27</v>
      </c>
      <c r="AB29" s="407">
        <f t="shared" ref="AB29:AZ29" si="39">AB24+AB27</f>
        <v>38</v>
      </c>
      <c r="AC29" s="403">
        <f t="shared" si="39"/>
        <v>1</v>
      </c>
      <c r="AD29" s="403">
        <f t="shared" si="39"/>
        <v>1</v>
      </c>
      <c r="AE29" s="403">
        <f t="shared" si="39"/>
        <v>1.34</v>
      </c>
      <c r="AF29" s="403">
        <f t="shared" si="39"/>
        <v>0.34</v>
      </c>
      <c r="AG29" s="403">
        <f t="shared" si="39"/>
        <v>1.34</v>
      </c>
      <c r="AH29" s="403">
        <f t="shared" si="39"/>
        <v>1.34</v>
      </c>
      <c r="AI29" s="403">
        <f t="shared" si="39"/>
        <v>3.73</v>
      </c>
      <c r="AJ29" s="403">
        <f t="shared" si="39"/>
        <v>4.7300000000000004</v>
      </c>
      <c r="AK29" s="403">
        <f t="shared" si="39"/>
        <v>7.63</v>
      </c>
      <c r="AL29" s="403">
        <f t="shared" si="39"/>
        <v>7.63</v>
      </c>
      <c r="AM29" s="403">
        <f t="shared" si="39"/>
        <v>4.16</v>
      </c>
      <c r="AN29" s="403">
        <f t="shared" si="39"/>
        <v>4.16</v>
      </c>
      <c r="AO29" s="403">
        <f t="shared" si="39"/>
        <v>4.28</v>
      </c>
      <c r="AP29" s="403">
        <f t="shared" si="39"/>
        <v>4.32</v>
      </c>
      <c r="AQ29" s="403">
        <f t="shared" si="39"/>
        <v>0.16</v>
      </c>
      <c r="AR29" s="403">
        <f t="shared" si="39"/>
        <v>0.16</v>
      </c>
      <c r="AS29" s="403">
        <f t="shared" si="39"/>
        <v>5.77</v>
      </c>
      <c r="AT29" s="403">
        <f t="shared" si="39"/>
        <v>5.77</v>
      </c>
      <c r="AU29" s="403">
        <f t="shared" si="39"/>
        <v>0.78</v>
      </c>
      <c r="AV29" s="403">
        <f t="shared" si="39"/>
        <v>0.82</v>
      </c>
      <c r="AW29" s="403">
        <f t="shared" si="39"/>
        <v>5.39</v>
      </c>
      <c r="AX29" s="403">
        <f t="shared" si="39"/>
        <v>4.05</v>
      </c>
      <c r="AY29" s="403">
        <f t="shared" si="39"/>
        <v>2.42</v>
      </c>
      <c r="AZ29" s="403">
        <f t="shared" si="39"/>
        <v>3.93</v>
      </c>
      <c r="BA29" s="405">
        <f t="shared" si="3"/>
        <v>38</v>
      </c>
      <c r="BB29" s="403">
        <f t="shared" si="4"/>
        <v>38</v>
      </c>
      <c r="BC29" s="403">
        <f t="shared" si="5"/>
        <v>38.25</v>
      </c>
      <c r="BD29" s="405">
        <f t="shared" si="27"/>
        <v>38</v>
      </c>
      <c r="BE29" s="405">
        <f t="shared" si="7"/>
        <v>38.25</v>
      </c>
      <c r="BF29" s="406">
        <f>BF24+BF27</f>
        <v>35</v>
      </c>
      <c r="BG29" s="403"/>
      <c r="BH29" s="403"/>
      <c r="BI29" s="403"/>
      <c r="BJ29" s="403"/>
      <c r="BK29" s="403"/>
      <c r="BL29" s="403"/>
      <c r="BM29" s="403"/>
      <c r="BN29" s="403"/>
      <c r="BO29" s="403"/>
      <c r="BP29" s="403"/>
      <c r="BQ29" s="403"/>
      <c r="BR29" s="403"/>
      <c r="BS29" s="403"/>
      <c r="BT29" s="403"/>
      <c r="BU29" s="403"/>
      <c r="BV29" s="403"/>
      <c r="BW29" s="403"/>
      <c r="BX29" s="403"/>
      <c r="BY29" s="403"/>
      <c r="BZ29" s="403"/>
      <c r="CA29" s="403"/>
      <c r="CB29" s="403"/>
      <c r="CC29" s="403"/>
      <c r="CD29" s="403"/>
      <c r="CE29" s="403"/>
      <c r="CF29" s="404"/>
      <c r="CG29" s="406"/>
      <c r="CH29" s="407"/>
      <c r="CI29" s="403"/>
      <c r="CJ29" s="406">
        <f>CJ24+CJ27</f>
        <v>36</v>
      </c>
      <c r="CK29" s="407"/>
      <c r="CL29" s="407"/>
      <c r="CM29" s="407"/>
      <c r="CN29" s="407"/>
      <c r="CO29" s="407"/>
      <c r="CP29" s="407"/>
      <c r="CQ29" s="407"/>
      <c r="CR29" s="407"/>
      <c r="CS29" s="407"/>
      <c r="CT29" s="407"/>
      <c r="CU29" s="407"/>
      <c r="CV29" s="407"/>
      <c r="CW29" s="407"/>
      <c r="CX29" s="407"/>
      <c r="CY29" s="407"/>
      <c r="CZ29" s="407"/>
      <c r="DA29" s="407"/>
      <c r="DB29" s="407"/>
      <c r="DC29" s="407"/>
      <c r="DD29" s="407"/>
      <c r="DE29" s="407"/>
      <c r="DF29" s="407"/>
      <c r="DG29" s="407"/>
      <c r="DH29" s="407"/>
      <c r="DI29" s="403"/>
      <c r="DJ29" s="404"/>
      <c r="DK29" s="406"/>
      <c r="DL29" s="407"/>
      <c r="DM29" s="403"/>
      <c r="DN29" s="406">
        <f>DN24+DN27</f>
        <v>13</v>
      </c>
      <c r="DO29" s="407"/>
      <c r="DP29" s="407"/>
      <c r="DQ29" s="407"/>
      <c r="DR29" s="407"/>
      <c r="DS29" s="407"/>
      <c r="DT29" s="407"/>
      <c r="DU29" s="407"/>
      <c r="DV29" s="407"/>
      <c r="DW29" s="407"/>
      <c r="DX29" s="407"/>
      <c r="DY29" s="407"/>
      <c r="DZ29" s="407"/>
      <c r="EA29" s="407"/>
      <c r="EB29" s="407"/>
      <c r="EC29" s="407"/>
      <c r="ED29" s="407"/>
      <c r="EE29" s="407"/>
      <c r="EF29" s="407"/>
      <c r="EG29" s="407"/>
      <c r="EH29" s="407"/>
      <c r="EI29" s="407"/>
      <c r="EJ29" s="407"/>
      <c r="EK29" s="407"/>
      <c r="EL29" s="407"/>
      <c r="EM29" s="403">
        <f>EM24+EM27</f>
        <v>0</v>
      </c>
      <c r="EN29" s="404">
        <f>EN24+EN27</f>
        <v>0</v>
      </c>
      <c r="EO29" s="406">
        <f>EO24+EO27</f>
        <v>0</v>
      </c>
      <c r="EP29" s="407">
        <f>EP24+EP27</f>
        <v>0</v>
      </c>
      <c r="EQ29" s="403">
        <f>EQ24+EQ27</f>
        <v>0</v>
      </c>
      <c r="ER29" s="429">
        <f t="shared" si="11"/>
        <v>1.6239669421487604</v>
      </c>
      <c r="ES29" s="429">
        <f t="shared" si="34"/>
        <v>1.006578947368421</v>
      </c>
      <c r="ET29" s="430">
        <f t="shared" si="21"/>
        <v>1.006578947368421</v>
      </c>
      <c r="EU29" s="430">
        <f t="shared" si="35"/>
        <v>1.0038461538461538</v>
      </c>
      <c r="EV29" s="430">
        <f t="shared" si="22"/>
        <v>0.43791946308724833</v>
      </c>
      <c r="EW29" s="715"/>
      <c r="EX29" s="713"/>
      <c r="EY29" s="713"/>
      <c r="EZ29" s="713"/>
      <c r="FA29" s="713"/>
      <c r="FB29" s="712"/>
      <c r="FC29" s="4"/>
      <c r="FD29" s="4"/>
    </row>
    <row r="30" spans="1:160" s="42" customFormat="1" ht="30" customHeight="1" thickBot="1" x14ac:dyDescent="0.3">
      <c r="A30" s="759"/>
      <c r="B30" s="765"/>
      <c r="C30" s="763"/>
      <c r="D30" s="755"/>
      <c r="E30" s="753"/>
      <c r="F30" s="359" t="s">
        <v>45</v>
      </c>
      <c r="G30" s="431">
        <f t="shared" si="37"/>
        <v>2526655457</v>
      </c>
      <c r="H30" s="432">
        <f>H25+H28</f>
        <v>302855000</v>
      </c>
      <c r="I30" s="410"/>
      <c r="J30" s="410"/>
      <c r="K30" s="432">
        <f t="shared" ref="K30:V30" si="40">K25+K28</f>
        <v>0</v>
      </c>
      <c r="L30" s="432">
        <f t="shared" si="40"/>
        <v>0</v>
      </c>
      <c r="M30" s="432">
        <f t="shared" si="40"/>
        <v>176784000</v>
      </c>
      <c r="N30" s="432">
        <f t="shared" si="40"/>
        <v>176784000</v>
      </c>
      <c r="O30" s="432">
        <f t="shared" si="40"/>
        <v>0</v>
      </c>
      <c r="P30" s="432">
        <f t="shared" si="40"/>
        <v>0</v>
      </c>
      <c r="Q30" s="432">
        <f t="shared" si="40"/>
        <v>0</v>
      </c>
      <c r="R30" s="432">
        <f t="shared" si="40"/>
        <v>0</v>
      </c>
      <c r="S30" s="432">
        <f t="shared" si="40"/>
        <v>13739500</v>
      </c>
      <c r="T30" s="432">
        <f t="shared" si="40"/>
        <v>13739500</v>
      </c>
      <c r="U30" s="432">
        <f t="shared" si="40"/>
        <v>87165000</v>
      </c>
      <c r="V30" s="432">
        <f t="shared" si="40"/>
        <v>87165000</v>
      </c>
      <c r="W30" s="410">
        <f t="shared" si="0"/>
        <v>277688500</v>
      </c>
      <c r="X30" s="410">
        <f t="shared" si="1"/>
        <v>277688500</v>
      </c>
      <c r="Y30" s="410">
        <f t="shared" si="2"/>
        <v>277688500</v>
      </c>
      <c r="Z30" s="410">
        <f t="shared" si="9"/>
        <v>277688500</v>
      </c>
      <c r="AA30" s="410">
        <f t="shared" si="33"/>
        <v>277688500</v>
      </c>
      <c r="AB30" s="434">
        <f t="shared" ref="AB30:AZ30" si="41">AB25+AB28</f>
        <v>643265367</v>
      </c>
      <c r="AC30" s="412">
        <f t="shared" si="41"/>
        <v>24279467</v>
      </c>
      <c r="AD30" s="412">
        <f t="shared" si="41"/>
        <v>24279467</v>
      </c>
      <c r="AE30" s="412">
        <f t="shared" si="41"/>
        <v>69482433</v>
      </c>
      <c r="AF30" s="412">
        <f t="shared" si="41"/>
        <v>69482433</v>
      </c>
      <c r="AG30" s="412">
        <f t="shared" si="41"/>
        <v>334483100</v>
      </c>
      <c r="AH30" s="412">
        <f t="shared" si="41"/>
        <v>303514100</v>
      </c>
      <c r="AI30" s="412">
        <f t="shared" si="41"/>
        <v>81282167</v>
      </c>
      <c r="AJ30" s="412">
        <f t="shared" si="41"/>
        <v>69879167</v>
      </c>
      <c r="AK30" s="410">
        <f t="shared" si="41"/>
        <v>0</v>
      </c>
      <c r="AL30" s="412">
        <f t="shared" si="41"/>
        <v>11403000</v>
      </c>
      <c r="AM30" s="412">
        <f t="shared" si="41"/>
        <v>0</v>
      </c>
      <c r="AN30" s="410">
        <f t="shared" si="41"/>
        <v>0</v>
      </c>
      <c r="AO30" s="410">
        <f t="shared" si="41"/>
        <v>0</v>
      </c>
      <c r="AP30" s="410">
        <f t="shared" si="41"/>
        <v>0</v>
      </c>
      <c r="AQ30" s="410">
        <f t="shared" si="41"/>
        <v>0</v>
      </c>
      <c r="AR30" s="410">
        <f t="shared" si="41"/>
        <v>3836000</v>
      </c>
      <c r="AS30" s="412">
        <f t="shared" si="41"/>
        <v>205219742</v>
      </c>
      <c r="AT30" s="410">
        <f t="shared" si="41"/>
        <v>25405456</v>
      </c>
      <c r="AU30" s="410">
        <f t="shared" si="41"/>
        <v>0</v>
      </c>
      <c r="AV30" s="410">
        <f t="shared" si="41"/>
        <v>0</v>
      </c>
      <c r="AW30" s="410">
        <f t="shared" si="41"/>
        <v>41504833</v>
      </c>
      <c r="AX30" s="410">
        <f t="shared" si="41"/>
        <v>69098900</v>
      </c>
      <c r="AY30" s="410">
        <f t="shared" si="41"/>
        <v>-131597785</v>
      </c>
      <c r="AZ30" s="410">
        <f t="shared" si="41"/>
        <v>22554000</v>
      </c>
      <c r="BA30" s="408">
        <f t="shared" si="3"/>
        <v>624653957</v>
      </c>
      <c r="BB30" s="409">
        <f t="shared" si="4"/>
        <v>624653957</v>
      </c>
      <c r="BC30" s="409">
        <f t="shared" si="5"/>
        <v>599452523</v>
      </c>
      <c r="BD30" s="408">
        <f t="shared" si="27"/>
        <v>624653957</v>
      </c>
      <c r="BE30" s="408">
        <f t="shared" si="7"/>
        <v>599452523</v>
      </c>
      <c r="BF30" s="412">
        <f>BF25+BF28</f>
        <v>729220000</v>
      </c>
      <c r="BG30" s="410"/>
      <c r="BH30" s="410"/>
      <c r="BI30" s="410"/>
      <c r="BJ30" s="410"/>
      <c r="BK30" s="410"/>
      <c r="BL30" s="410"/>
      <c r="BM30" s="410"/>
      <c r="BN30" s="410"/>
      <c r="BO30" s="410"/>
      <c r="BP30" s="410"/>
      <c r="BQ30" s="410"/>
      <c r="BR30" s="410"/>
      <c r="BS30" s="410"/>
      <c r="BT30" s="410"/>
      <c r="BU30" s="410"/>
      <c r="BV30" s="410"/>
      <c r="BW30" s="410"/>
      <c r="BX30" s="410"/>
      <c r="BY30" s="410"/>
      <c r="BZ30" s="410"/>
      <c r="CA30" s="410"/>
      <c r="CB30" s="410"/>
      <c r="CC30" s="410"/>
      <c r="CD30" s="410"/>
      <c r="CE30" s="411"/>
      <c r="CF30" s="412"/>
      <c r="CG30" s="412"/>
      <c r="CH30" s="412"/>
      <c r="CI30" s="412"/>
      <c r="CJ30" s="412">
        <f>CJ25+CJ28</f>
        <v>440990000</v>
      </c>
      <c r="CK30" s="410"/>
      <c r="CL30" s="410"/>
      <c r="CM30" s="410"/>
      <c r="CN30" s="410"/>
      <c r="CO30" s="410"/>
      <c r="CP30" s="410"/>
      <c r="CQ30" s="410"/>
      <c r="CR30" s="410"/>
      <c r="CS30" s="410"/>
      <c r="CT30" s="410"/>
      <c r="CU30" s="410"/>
      <c r="CV30" s="410"/>
      <c r="CW30" s="410"/>
      <c r="CX30" s="410"/>
      <c r="CY30" s="410"/>
      <c r="CZ30" s="410"/>
      <c r="DA30" s="410"/>
      <c r="DB30" s="410"/>
      <c r="DC30" s="410"/>
      <c r="DD30" s="410"/>
      <c r="DE30" s="410"/>
      <c r="DF30" s="410"/>
      <c r="DG30" s="410"/>
      <c r="DH30" s="410"/>
      <c r="DI30" s="411">
        <f>DG30+DE30+DC30+DA30+CY30+CW30+CU30+CS30+CQ30+CO30+CM30+CK30</f>
        <v>0</v>
      </c>
      <c r="DJ30" s="412">
        <f>+DJ25+DJ28</f>
        <v>0</v>
      </c>
      <c r="DK30" s="412">
        <f>+DK25+DK28</f>
        <v>0</v>
      </c>
      <c r="DL30" s="412">
        <f>+DL25+DL28</f>
        <v>0</v>
      </c>
      <c r="DM30" s="412">
        <f>+DM25+DM28</f>
        <v>0</v>
      </c>
      <c r="DN30" s="434">
        <f>DN25+DN28</f>
        <v>454103000</v>
      </c>
      <c r="DO30" s="410"/>
      <c r="DP30" s="410"/>
      <c r="DQ30" s="410"/>
      <c r="DR30" s="410"/>
      <c r="DS30" s="410"/>
      <c r="DT30" s="410"/>
      <c r="DU30" s="410"/>
      <c r="DV30" s="410"/>
      <c r="DW30" s="410"/>
      <c r="DX30" s="410"/>
      <c r="DY30" s="410"/>
      <c r="DZ30" s="410"/>
      <c r="EA30" s="410"/>
      <c r="EB30" s="410"/>
      <c r="EC30" s="410"/>
      <c r="ED30" s="410"/>
      <c r="EE30" s="410"/>
      <c r="EF30" s="410"/>
      <c r="EG30" s="410"/>
      <c r="EH30" s="410"/>
      <c r="EI30" s="410"/>
      <c r="EJ30" s="410"/>
      <c r="EK30" s="410"/>
      <c r="EL30" s="410"/>
      <c r="EM30" s="411">
        <f>EK30+EI30+EG30+EE30+EC30+EA30+DY30+DW30+DU30+DS30+DQ30+DO30</f>
        <v>0</v>
      </c>
      <c r="EN30" s="412">
        <f>+EN25+EN28</f>
        <v>0</v>
      </c>
      <c r="EO30" s="412">
        <f>+EO25+EO28</f>
        <v>0</v>
      </c>
      <c r="EP30" s="412">
        <f>+EP25+EP28</f>
        <v>0</v>
      </c>
      <c r="EQ30" s="412">
        <f>+EQ25+EQ28</f>
        <v>0</v>
      </c>
      <c r="ER30" s="435">
        <f t="shared" si="11"/>
        <v>-0.17138586337148456</v>
      </c>
      <c r="ES30" s="435">
        <f t="shared" si="34"/>
        <v>0.95965536803603402</v>
      </c>
      <c r="ET30" s="436">
        <f t="shared" si="21"/>
        <v>0.95965536803603402</v>
      </c>
      <c r="EU30" s="436">
        <f t="shared" si="35"/>
        <v>0.97207109805761915</v>
      </c>
      <c r="EV30" s="437">
        <f t="shared" si="22"/>
        <v>0.34715497935023754</v>
      </c>
      <c r="EW30" s="717"/>
      <c r="EX30" s="713"/>
      <c r="EY30" s="713"/>
      <c r="EZ30" s="713"/>
      <c r="FA30" s="713"/>
      <c r="FB30" s="712"/>
      <c r="FC30" s="97"/>
      <c r="FD30" s="97"/>
    </row>
    <row r="31" spans="1:160" s="4" customFormat="1" ht="30" customHeight="1" x14ac:dyDescent="0.25">
      <c r="A31" s="759"/>
      <c r="B31" s="764">
        <v>4</v>
      </c>
      <c r="C31" s="761" t="s">
        <v>376</v>
      </c>
      <c r="D31" s="775" t="s">
        <v>318</v>
      </c>
      <c r="E31" s="756">
        <v>540</v>
      </c>
      <c r="F31" s="371" t="s">
        <v>41</v>
      </c>
      <c r="G31" s="349">
        <f>W31+BA31+BF31+CJ31+DN31</f>
        <v>95</v>
      </c>
      <c r="H31" s="152">
        <v>12</v>
      </c>
      <c r="I31" s="152"/>
      <c r="J31" s="152"/>
      <c r="K31" s="158">
        <v>1</v>
      </c>
      <c r="L31" s="350">
        <v>1</v>
      </c>
      <c r="M31" s="158">
        <v>1.4</v>
      </c>
      <c r="N31" s="158">
        <v>1.4</v>
      </c>
      <c r="O31" s="158">
        <v>2</v>
      </c>
      <c r="P31" s="158">
        <v>2</v>
      </c>
      <c r="Q31" s="158">
        <v>2.2000000000000002</v>
      </c>
      <c r="R31" s="158">
        <v>2.2000000000000002</v>
      </c>
      <c r="S31" s="223">
        <v>3.2</v>
      </c>
      <c r="T31" s="350">
        <v>3.2</v>
      </c>
      <c r="U31" s="158">
        <v>1.2</v>
      </c>
      <c r="V31" s="158">
        <v>1.2</v>
      </c>
      <c r="W31" s="349">
        <f t="shared" si="0"/>
        <v>11.000000000000002</v>
      </c>
      <c r="X31" s="349">
        <f t="shared" si="1"/>
        <v>11.000000000000002</v>
      </c>
      <c r="Y31" s="349">
        <f t="shared" si="2"/>
        <v>11.000000000000002</v>
      </c>
      <c r="Z31" s="349">
        <f t="shared" si="9"/>
        <v>11.000000000000002</v>
      </c>
      <c r="AA31" s="349">
        <f>V31+T31+R31+P31+N31+L31+J31</f>
        <v>11.000000000000002</v>
      </c>
      <c r="AB31" s="151">
        <v>24</v>
      </c>
      <c r="AC31" s="152">
        <v>0</v>
      </c>
      <c r="AD31" s="158">
        <v>0</v>
      </c>
      <c r="AE31" s="158">
        <v>0.57999999999999996</v>
      </c>
      <c r="AF31" s="158">
        <v>0.57999999999999996</v>
      </c>
      <c r="AG31" s="158">
        <v>1.78</v>
      </c>
      <c r="AH31" s="158">
        <v>1.78</v>
      </c>
      <c r="AI31" s="158">
        <v>2.58</v>
      </c>
      <c r="AJ31" s="158">
        <v>2.58</v>
      </c>
      <c r="AK31" s="158">
        <v>1.7</v>
      </c>
      <c r="AL31" s="158">
        <v>1.7</v>
      </c>
      <c r="AM31" s="158">
        <v>3.5</v>
      </c>
      <c r="AN31" s="158">
        <v>0.7</v>
      </c>
      <c r="AO31" s="158">
        <v>0.78</v>
      </c>
      <c r="AP31" s="158">
        <v>0.78</v>
      </c>
      <c r="AQ31" s="158">
        <v>2.5</v>
      </c>
      <c r="AR31" s="158">
        <v>0.5</v>
      </c>
      <c r="AS31" s="158">
        <v>1.7</v>
      </c>
      <c r="AT31" s="158">
        <v>1.25</v>
      </c>
      <c r="AU31" s="158">
        <v>3.09</v>
      </c>
      <c r="AV31" s="158">
        <v>1.25</v>
      </c>
      <c r="AW31" s="158">
        <v>3.2</v>
      </c>
      <c r="AX31" s="158">
        <v>5.75</v>
      </c>
      <c r="AY31" s="158">
        <v>0.59</v>
      </c>
      <c r="AZ31" s="158">
        <v>4.25</v>
      </c>
      <c r="BA31" s="348">
        <f t="shared" si="3"/>
        <v>22</v>
      </c>
      <c r="BB31" s="348">
        <f t="shared" si="4"/>
        <v>22</v>
      </c>
      <c r="BC31" s="348">
        <f t="shared" si="5"/>
        <v>21.119999999999997</v>
      </c>
      <c r="BD31" s="348">
        <f t="shared" si="27"/>
        <v>22</v>
      </c>
      <c r="BE31" s="348">
        <f t="shared" si="7"/>
        <v>21.119999999999997</v>
      </c>
      <c r="BF31" s="349">
        <v>24</v>
      </c>
      <c r="BG31" s="349"/>
      <c r="BH31" s="349"/>
      <c r="BI31" s="349"/>
      <c r="BJ31" s="416"/>
      <c r="BK31" s="349"/>
      <c r="BL31" s="349"/>
      <c r="BM31" s="349"/>
      <c r="BN31" s="349"/>
      <c r="BO31" s="349"/>
      <c r="BP31" s="349"/>
      <c r="BQ31" s="349"/>
      <c r="BR31" s="349"/>
      <c r="BS31" s="349"/>
      <c r="BT31" s="349"/>
      <c r="BU31" s="349"/>
      <c r="BV31" s="349"/>
      <c r="BW31" s="349"/>
      <c r="BX31" s="349"/>
      <c r="BY31" s="349"/>
      <c r="BZ31" s="349"/>
      <c r="CA31" s="349"/>
      <c r="CB31" s="349"/>
      <c r="CC31" s="349"/>
      <c r="CD31" s="349"/>
      <c r="CE31" s="349"/>
      <c r="CF31" s="349"/>
      <c r="CG31" s="349"/>
      <c r="CH31" s="349"/>
      <c r="CI31" s="349"/>
      <c r="CJ31" s="349">
        <v>25</v>
      </c>
      <c r="CK31" s="151"/>
      <c r="CL31" s="151"/>
      <c r="CM31" s="151"/>
      <c r="CN31" s="151"/>
      <c r="CO31" s="151"/>
      <c r="CP31" s="151"/>
      <c r="CQ31" s="151"/>
      <c r="CR31" s="151"/>
      <c r="CS31" s="151"/>
      <c r="CT31" s="151"/>
      <c r="CU31" s="151"/>
      <c r="CV31" s="151"/>
      <c r="CW31" s="151"/>
      <c r="CX31" s="151"/>
      <c r="CY31" s="151"/>
      <c r="CZ31" s="151"/>
      <c r="DA31" s="151"/>
      <c r="DB31" s="151"/>
      <c r="DC31" s="151"/>
      <c r="DD31" s="151"/>
      <c r="DE31" s="151"/>
      <c r="DF31" s="151"/>
      <c r="DG31" s="151"/>
      <c r="DH31" s="151"/>
      <c r="DI31" s="349">
        <f>DG31+DE31+DC31+DA31+CW31+CU31+CS31+CQ31+CO31+CM31+CK31</f>
        <v>0</v>
      </c>
      <c r="DJ31" s="349">
        <f>CK31+CM31+CO31+CQ31</f>
        <v>0</v>
      </c>
      <c r="DK31" s="349">
        <f>CL31+CN31+CP31+CR31</f>
        <v>0</v>
      </c>
      <c r="DL31" s="349">
        <f>DI31+BK31</f>
        <v>0</v>
      </c>
      <c r="DM31" s="349">
        <f>DK31+BK31</f>
        <v>0</v>
      </c>
      <c r="DN31" s="349">
        <v>13</v>
      </c>
      <c r="DO31" s="151"/>
      <c r="DP31" s="151"/>
      <c r="DQ31" s="151"/>
      <c r="DR31" s="151"/>
      <c r="DS31" s="151"/>
      <c r="DT31" s="151"/>
      <c r="DU31" s="151"/>
      <c r="DV31" s="151"/>
      <c r="DW31" s="151"/>
      <c r="DX31" s="151"/>
      <c r="DY31" s="151"/>
      <c r="DZ31" s="151"/>
      <c r="EA31" s="151"/>
      <c r="EB31" s="151"/>
      <c r="EC31" s="151"/>
      <c r="ED31" s="151"/>
      <c r="EE31" s="151"/>
      <c r="EF31" s="151"/>
      <c r="EG31" s="151"/>
      <c r="EH31" s="151"/>
      <c r="EI31" s="151"/>
      <c r="EJ31" s="151"/>
      <c r="EK31" s="151"/>
      <c r="EL31" s="151"/>
      <c r="EM31" s="349">
        <f>EK31+EI31+EG31+EE31+EA31+DY31+DW31+DU31+DS31+DQ31+DO31</f>
        <v>0</v>
      </c>
      <c r="EN31" s="349">
        <f>DO31+DQ31+DS31+DU31</f>
        <v>0</v>
      </c>
      <c r="EO31" s="349">
        <f>DP31+DR31+DT31+DV31</f>
        <v>0</v>
      </c>
      <c r="EP31" s="349">
        <f>EM31+CO31</f>
        <v>0</v>
      </c>
      <c r="EQ31" s="349">
        <f>EO31+CO31</f>
        <v>0</v>
      </c>
      <c r="ER31" s="439">
        <f t="shared" si="11"/>
        <v>7.2033898305084749</v>
      </c>
      <c r="ES31" s="439">
        <f>BC31/BB31</f>
        <v>0.95999999999999985</v>
      </c>
      <c r="ET31" s="440">
        <f t="shared" si="21"/>
        <v>0.95999999999999985</v>
      </c>
      <c r="EU31" s="440">
        <f>(AA31+BC31)/(Z31+BB31)</f>
        <v>0.97333333333333327</v>
      </c>
      <c r="EV31" s="440">
        <f t="shared" si="22"/>
        <v>0.33810526315789469</v>
      </c>
      <c r="EW31" s="715" t="s">
        <v>484</v>
      </c>
      <c r="EX31" s="713" t="s">
        <v>477</v>
      </c>
      <c r="EY31" s="713" t="s">
        <v>478</v>
      </c>
      <c r="EZ31" s="713" t="s">
        <v>388</v>
      </c>
      <c r="FA31" s="713" t="s">
        <v>440</v>
      </c>
      <c r="FB31" s="712"/>
    </row>
    <row r="32" spans="1:160" s="98" customFormat="1" ht="30" customHeight="1" x14ac:dyDescent="0.25">
      <c r="A32" s="759"/>
      <c r="B32" s="764"/>
      <c r="C32" s="762"/>
      <c r="D32" s="754"/>
      <c r="E32" s="752"/>
      <c r="F32" s="355" t="s">
        <v>3</v>
      </c>
      <c r="G32" s="141">
        <f>AA32+BA32+BF32+CJ32+DN32</f>
        <v>2086939233</v>
      </c>
      <c r="H32" s="144">
        <v>275768000</v>
      </c>
      <c r="I32" s="147"/>
      <c r="J32" s="140"/>
      <c r="K32" s="144">
        <v>105470000</v>
      </c>
      <c r="L32" s="143">
        <v>105470000</v>
      </c>
      <c r="M32" s="144">
        <v>68004000</v>
      </c>
      <c r="N32" s="143">
        <v>68004000</v>
      </c>
      <c r="O32" s="147">
        <v>0</v>
      </c>
      <c r="P32" s="140">
        <v>0</v>
      </c>
      <c r="Q32" s="147">
        <v>0</v>
      </c>
      <c r="R32" s="140">
        <v>0</v>
      </c>
      <c r="S32" s="147">
        <v>0</v>
      </c>
      <c r="T32" s="351">
        <v>0</v>
      </c>
      <c r="U32" s="220">
        <v>82521000</v>
      </c>
      <c r="V32" s="220">
        <v>82521000</v>
      </c>
      <c r="W32" s="388">
        <f t="shared" si="0"/>
        <v>255995000</v>
      </c>
      <c r="X32" s="389">
        <f t="shared" si="1"/>
        <v>255995000</v>
      </c>
      <c r="Y32" s="388">
        <f t="shared" si="2"/>
        <v>255995000</v>
      </c>
      <c r="Z32" s="389">
        <f t="shared" si="9"/>
        <v>255995000</v>
      </c>
      <c r="AA32" s="388">
        <f t="shared" ref="AA32:AA36" si="42">V32+T32+R32+P32+N32+L32+J32</f>
        <v>255995000</v>
      </c>
      <c r="AB32" s="145">
        <v>375215000</v>
      </c>
      <c r="AC32" s="148">
        <v>0</v>
      </c>
      <c r="AD32" s="140">
        <v>0</v>
      </c>
      <c r="AE32" s="148">
        <v>0</v>
      </c>
      <c r="AF32" s="140">
        <v>0</v>
      </c>
      <c r="AG32" s="143">
        <v>62278000</v>
      </c>
      <c r="AH32" s="143">
        <v>62278000</v>
      </c>
      <c r="AI32" s="143">
        <v>181578000</v>
      </c>
      <c r="AJ32" s="143">
        <v>104174000</v>
      </c>
      <c r="AK32" s="143">
        <v>35208000</v>
      </c>
      <c r="AL32" s="143">
        <v>0</v>
      </c>
      <c r="AM32" s="140">
        <v>0</v>
      </c>
      <c r="AN32" s="140">
        <v>24890000</v>
      </c>
      <c r="AO32" s="140">
        <v>0</v>
      </c>
      <c r="AP32" s="140">
        <v>0</v>
      </c>
      <c r="AQ32" s="140">
        <v>0</v>
      </c>
      <c r="AR32" s="140">
        <v>15000000</v>
      </c>
      <c r="AS32" s="143">
        <f>54108500-7000000</f>
        <v>47108500</v>
      </c>
      <c r="AT32" s="140">
        <v>0</v>
      </c>
      <c r="AU32" s="140">
        <v>0</v>
      </c>
      <c r="AV32" s="143">
        <v>31500233</v>
      </c>
      <c r="AW32" s="143">
        <v>28936000</v>
      </c>
      <c r="AX32" s="140">
        <v>22733000</v>
      </c>
      <c r="AY32" s="140">
        <v>-71727267</v>
      </c>
      <c r="AZ32" s="140">
        <v>7441000</v>
      </c>
      <c r="BA32" s="390">
        <f t="shared" si="3"/>
        <v>283381233</v>
      </c>
      <c r="BB32" s="390">
        <f t="shared" si="4"/>
        <v>283381233</v>
      </c>
      <c r="BC32" s="390">
        <f t="shared" si="5"/>
        <v>268016233</v>
      </c>
      <c r="BD32" s="390">
        <f t="shared" si="27"/>
        <v>283381233</v>
      </c>
      <c r="BE32" s="390">
        <f t="shared" si="7"/>
        <v>268016233</v>
      </c>
      <c r="BF32" s="391">
        <v>570740000</v>
      </c>
      <c r="BG32" s="389"/>
      <c r="BH32" s="389"/>
      <c r="BI32" s="389"/>
      <c r="BJ32" s="389"/>
      <c r="BK32" s="389"/>
      <c r="BL32" s="389"/>
      <c r="BM32" s="389"/>
      <c r="BN32" s="389"/>
      <c r="BO32" s="389"/>
      <c r="BP32" s="389"/>
      <c r="BQ32" s="389"/>
      <c r="BR32" s="389"/>
      <c r="BS32" s="389"/>
      <c r="BT32" s="389"/>
      <c r="BU32" s="389"/>
      <c r="BV32" s="389"/>
      <c r="BW32" s="389"/>
      <c r="BX32" s="389"/>
      <c r="BY32" s="389"/>
      <c r="BZ32" s="389"/>
      <c r="CA32" s="389"/>
      <c r="CB32" s="389"/>
      <c r="CC32" s="389"/>
      <c r="CD32" s="389"/>
      <c r="CE32" s="141"/>
      <c r="CF32" s="389"/>
      <c r="CG32" s="389"/>
      <c r="CH32" s="389"/>
      <c r="CI32" s="391"/>
      <c r="CJ32" s="391">
        <v>497835000</v>
      </c>
      <c r="CK32" s="140"/>
      <c r="CL32" s="140"/>
      <c r="CM32" s="140"/>
      <c r="CN32" s="140"/>
      <c r="CO32" s="140"/>
      <c r="CP32" s="140"/>
      <c r="CQ32" s="140"/>
      <c r="CR32" s="140"/>
      <c r="CS32" s="140"/>
      <c r="CT32" s="140"/>
      <c r="CU32" s="140"/>
      <c r="CV32" s="140"/>
      <c r="CW32" s="140"/>
      <c r="CX32" s="140"/>
      <c r="CY32" s="140"/>
      <c r="CZ32" s="140"/>
      <c r="DA32" s="140"/>
      <c r="DB32" s="140"/>
      <c r="DC32" s="140"/>
      <c r="DD32" s="140"/>
      <c r="DE32" s="140"/>
      <c r="DF32" s="140"/>
      <c r="DG32" s="140"/>
      <c r="DH32" s="140"/>
      <c r="DI32" s="141">
        <f>DG32+DE32+DC32+DA32+CY32+CW32+CU32+CS32+CQ32+CO32+CM32+CK32</f>
        <v>0</v>
      </c>
      <c r="DJ32" s="389">
        <f>CK32+CM32+CO32+CQ32</f>
        <v>0</v>
      </c>
      <c r="DK32" s="389">
        <f>CL32+CN32+CP32+CR32</f>
        <v>0</v>
      </c>
      <c r="DL32" s="389">
        <f>CK32+CM32+CO32+CQ32+CS32+CU32+CW32+CY32+DA32+DE32+DG32</f>
        <v>0</v>
      </c>
      <c r="DM32" s="391">
        <f>CL32+CN32+CP32+CR32</f>
        <v>0</v>
      </c>
      <c r="DN32" s="391">
        <v>478988000</v>
      </c>
      <c r="DO32" s="140"/>
      <c r="DP32" s="140"/>
      <c r="DQ32" s="140"/>
      <c r="DR32" s="140"/>
      <c r="DS32" s="140"/>
      <c r="DT32" s="140"/>
      <c r="DU32" s="140"/>
      <c r="DV32" s="140"/>
      <c r="DW32" s="140"/>
      <c r="DX32" s="140"/>
      <c r="DY32" s="140"/>
      <c r="DZ32" s="140"/>
      <c r="EA32" s="140"/>
      <c r="EB32" s="140"/>
      <c r="EC32" s="140"/>
      <c r="ED32" s="140"/>
      <c r="EE32" s="140"/>
      <c r="EF32" s="140"/>
      <c r="EG32" s="140"/>
      <c r="EH32" s="140"/>
      <c r="EI32" s="140"/>
      <c r="EJ32" s="140"/>
      <c r="EK32" s="140"/>
      <c r="EL32" s="140"/>
      <c r="EM32" s="141">
        <f>EK32+EI32+EG32+EE32+EC32+EA32+DY32+DW32+DU32+DS32+DQ32+DO32</f>
        <v>0</v>
      </c>
      <c r="EN32" s="389">
        <f>DO32+DQ32+DS32+DU32</f>
        <v>0</v>
      </c>
      <c r="EO32" s="389">
        <f>DP32+DR32+DT32+DV32</f>
        <v>0</v>
      </c>
      <c r="EP32" s="389">
        <f>DO32+DQ32+DS32+DU32+DW32+DY32+EA32+EC32+EE32+EI32+EK32</f>
        <v>0</v>
      </c>
      <c r="EQ32" s="391">
        <f>DP32+DR32+DT32+DV32</f>
        <v>0</v>
      </c>
      <c r="ER32" s="424">
        <f t="shared" si="11"/>
        <v>-0.1037401857232341</v>
      </c>
      <c r="ES32" s="424">
        <f t="shared" ref="ES32:ES37" si="43">BC32/BB32</f>
        <v>0.94577975458240737</v>
      </c>
      <c r="ET32" s="425">
        <f t="shared" si="21"/>
        <v>0.94577975458240737</v>
      </c>
      <c r="EU32" s="425">
        <f t="shared" ref="EU32:EU37" si="44">(AA32+BC32)/(Z32+BB32)</f>
        <v>0.97151339072813758</v>
      </c>
      <c r="EV32" s="425">
        <f t="shared" si="22"/>
        <v>0.25109079589573274</v>
      </c>
      <c r="EW32" s="715"/>
      <c r="EX32" s="713"/>
      <c r="EY32" s="713"/>
      <c r="EZ32" s="713"/>
      <c r="FA32" s="713"/>
      <c r="FB32" s="712"/>
    </row>
    <row r="33" spans="1:158" s="98" customFormat="1" ht="30" customHeight="1" x14ac:dyDescent="0.25">
      <c r="A33" s="759"/>
      <c r="B33" s="764"/>
      <c r="C33" s="762"/>
      <c r="D33" s="754"/>
      <c r="E33" s="752"/>
      <c r="F33" s="356" t="s">
        <v>233</v>
      </c>
      <c r="G33" s="141">
        <f t="shared" ref="G33:G35" si="45">AA33+BA33+BF33+CJ33+DN33</f>
        <v>341678677</v>
      </c>
      <c r="H33" s="147"/>
      <c r="I33" s="147"/>
      <c r="J33" s="140"/>
      <c r="K33" s="147"/>
      <c r="L33" s="140"/>
      <c r="M33" s="147"/>
      <c r="N33" s="140"/>
      <c r="O33" s="147"/>
      <c r="P33" s="140"/>
      <c r="Q33" s="147"/>
      <c r="R33" s="140"/>
      <c r="S33" s="147"/>
      <c r="T33" s="351"/>
      <c r="U33" s="220">
        <f>166746093-2584</f>
        <v>166743509</v>
      </c>
      <c r="V33" s="220">
        <f>166746093-2584</f>
        <v>166743509</v>
      </c>
      <c r="W33" s="388">
        <f t="shared" si="0"/>
        <v>166743509</v>
      </c>
      <c r="X33" s="389">
        <f t="shared" si="1"/>
        <v>166743509</v>
      </c>
      <c r="Y33" s="388">
        <f t="shared" si="2"/>
        <v>166743509</v>
      </c>
      <c r="Z33" s="389">
        <f t="shared" si="9"/>
        <v>166743509</v>
      </c>
      <c r="AA33" s="388">
        <f t="shared" si="42"/>
        <v>166743509</v>
      </c>
      <c r="AB33" s="145">
        <f>AB32</f>
        <v>375215000</v>
      </c>
      <c r="AC33" s="148">
        <v>0</v>
      </c>
      <c r="AD33" s="140">
        <v>0</v>
      </c>
      <c r="AE33" s="148">
        <v>0</v>
      </c>
      <c r="AF33" s="140">
        <v>0</v>
      </c>
      <c r="AG33" s="140">
        <v>0</v>
      </c>
      <c r="AH33" s="140">
        <v>0</v>
      </c>
      <c r="AI33" s="143">
        <v>6718534</v>
      </c>
      <c r="AJ33" s="143">
        <v>6470500</v>
      </c>
      <c r="AK33" s="143">
        <v>18829667</v>
      </c>
      <c r="AL33" s="143">
        <v>16122167</v>
      </c>
      <c r="AM33" s="143">
        <v>22592667</v>
      </c>
      <c r="AN33" s="143">
        <v>14882000</v>
      </c>
      <c r="AO33" s="143">
        <v>2232300</v>
      </c>
      <c r="AP33" s="143">
        <v>22323000</v>
      </c>
      <c r="AQ33" s="143">
        <v>27301000</v>
      </c>
      <c r="AR33" s="143">
        <v>27301000</v>
      </c>
      <c r="AS33" s="143">
        <v>18705000</v>
      </c>
      <c r="AT33" s="143">
        <v>27301000</v>
      </c>
      <c r="AU33" s="143">
        <v>18705000</v>
      </c>
      <c r="AV33" s="143">
        <v>27301000</v>
      </c>
      <c r="AW33" s="143">
        <v>33705000</v>
      </c>
      <c r="AX33" s="143">
        <v>34742000</v>
      </c>
      <c r="AY33" s="143">
        <v>26146000</v>
      </c>
      <c r="AZ33" s="143">
        <v>57372211</v>
      </c>
      <c r="BA33" s="390">
        <f t="shared" si="3"/>
        <v>174935168</v>
      </c>
      <c r="BB33" s="390">
        <f t="shared" si="4"/>
        <v>174935168</v>
      </c>
      <c r="BC33" s="390">
        <f t="shared" si="5"/>
        <v>233814878</v>
      </c>
      <c r="BD33" s="390">
        <f t="shared" si="27"/>
        <v>174935168</v>
      </c>
      <c r="BE33" s="390">
        <f t="shared" si="7"/>
        <v>233814878</v>
      </c>
      <c r="BF33" s="418"/>
      <c r="BG33" s="155"/>
      <c r="BH33" s="398"/>
      <c r="BI33" s="155"/>
      <c r="BJ33" s="398"/>
      <c r="BK33" s="155"/>
      <c r="BL33" s="398"/>
      <c r="BM33" s="155"/>
      <c r="BN33" s="398"/>
      <c r="BO33" s="155"/>
      <c r="BP33" s="398"/>
      <c r="BQ33" s="155"/>
      <c r="BR33" s="398"/>
      <c r="BS33" s="155"/>
      <c r="BT33" s="398"/>
      <c r="BU33" s="155"/>
      <c r="BV33" s="398"/>
      <c r="BW33" s="155"/>
      <c r="BX33" s="398"/>
      <c r="BY33" s="155"/>
      <c r="BZ33" s="398"/>
      <c r="CA33" s="155"/>
      <c r="CB33" s="398"/>
      <c r="CC33" s="399"/>
      <c r="CD33" s="398"/>
      <c r="CE33" s="398"/>
      <c r="CF33" s="385"/>
      <c r="CG33" s="385"/>
      <c r="CH33" s="385"/>
      <c r="CI33" s="395"/>
      <c r="CJ33" s="418"/>
      <c r="CK33" s="155"/>
      <c r="CL33" s="155"/>
      <c r="CM33" s="155"/>
      <c r="CN33" s="155"/>
      <c r="CO33" s="155"/>
      <c r="CP33" s="155"/>
      <c r="CQ33" s="155"/>
      <c r="CR33" s="155"/>
      <c r="CS33" s="155"/>
      <c r="CT33" s="155"/>
      <c r="CU33" s="155"/>
      <c r="CV33" s="155"/>
      <c r="CW33" s="155"/>
      <c r="CX33" s="155"/>
      <c r="CY33" s="155"/>
      <c r="CZ33" s="155"/>
      <c r="DA33" s="155"/>
      <c r="DB33" s="155"/>
      <c r="DC33" s="155"/>
      <c r="DD33" s="155"/>
      <c r="DE33" s="155"/>
      <c r="DF33" s="155"/>
      <c r="DG33" s="155"/>
      <c r="DH33" s="155"/>
      <c r="DI33" s="398"/>
      <c r="DJ33" s="385"/>
      <c r="DK33" s="385"/>
      <c r="DL33" s="385"/>
      <c r="DM33" s="395"/>
      <c r="DN33" s="418"/>
      <c r="DO33" s="140"/>
      <c r="DP33" s="140"/>
      <c r="DQ33" s="140"/>
      <c r="DR33" s="140"/>
      <c r="DS33" s="140"/>
      <c r="DT33" s="140"/>
      <c r="DU33" s="140"/>
      <c r="DV33" s="140"/>
      <c r="DW33" s="140"/>
      <c r="DX33" s="140"/>
      <c r="DY33" s="140"/>
      <c r="DZ33" s="140"/>
      <c r="EA33" s="140"/>
      <c r="EB33" s="140"/>
      <c r="EC33" s="140"/>
      <c r="ED33" s="140"/>
      <c r="EE33" s="140"/>
      <c r="EF33" s="140"/>
      <c r="EG33" s="140"/>
      <c r="EH33" s="140"/>
      <c r="EI33" s="140"/>
      <c r="EJ33" s="140"/>
      <c r="EK33" s="140"/>
      <c r="EL33" s="140"/>
      <c r="EM33" s="141">
        <f>EI33+EG33+EE33+EC33+EA33+DY33+DW33+DU33+DS33+DQ33+DO33+EK33</f>
        <v>0</v>
      </c>
      <c r="EN33" s="389">
        <f>+DO33+DQ33+DS33+DU33</f>
        <v>0</v>
      </c>
      <c r="EO33" s="389">
        <f>DP33+DR33+DT33+DV33</f>
        <v>0</v>
      </c>
      <c r="EP33" s="389">
        <f>DQ33+DS33+DU33+DW33+DY33+EA33+EC33+EE33+EG33+EI33+EK33</f>
        <v>0</v>
      </c>
      <c r="EQ33" s="391">
        <f>DP33+DR33+DT33+DV33</f>
        <v>0</v>
      </c>
      <c r="ER33" s="424">
        <f t="shared" si="11"/>
        <v>2.1943016522603842</v>
      </c>
      <c r="ES33" s="424">
        <f t="shared" si="43"/>
        <v>1.3365801780920346</v>
      </c>
      <c r="ET33" s="425">
        <f t="shared" si="21"/>
        <v>1.3365801780920346</v>
      </c>
      <c r="EU33" s="425">
        <f t="shared" si="44"/>
        <v>1.1723248009415583</v>
      </c>
      <c r="EV33" s="425">
        <f t="shared" si="22"/>
        <v>1.1723248009415583</v>
      </c>
      <c r="EW33" s="715"/>
      <c r="EX33" s="713"/>
      <c r="EY33" s="713"/>
      <c r="EZ33" s="713"/>
      <c r="FA33" s="713"/>
      <c r="FB33" s="712"/>
    </row>
    <row r="34" spans="1:158" s="4" customFormat="1" ht="30" customHeight="1" x14ac:dyDescent="0.25">
      <c r="A34" s="759"/>
      <c r="B34" s="764"/>
      <c r="C34" s="762"/>
      <c r="D34" s="754"/>
      <c r="E34" s="752"/>
      <c r="F34" s="357" t="s">
        <v>42</v>
      </c>
      <c r="G34" s="369">
        <f t="shared" si="45"/>
        <v>1</v>
      </c>
      <c r="H34" s="149"/>
      <c r="I34" s="149"/>
      <c r="J34" s="149"/>
      <c r="K34" s="149"/>
      <c r="L34" s="149"/>
      <c r="M34" s="149"/>
      <c r="N34" s="149"/>
      <c r="O34" s="149"/>
      <c r="P34" s="149"/>
      <c r="Q34" s="149"/>
      <c r="R34" s="149"/>
      <c r="S34" s="150"/>
      <c r="T34" s="155"/>
      <c r="U34" s="149"/>
      <c r="V34" s="155"/>
      <c r="W34" s="395">
        <f t="shared" si="0"/>
        <v>0</v>
      </c>
      <c r="X34" s="385">
        <f t="shared" si="1"/>
        <v>0</v>
      </c>
      <c r="Y34" s="395">
        <f t="shared" si="2"/>
        <v>0</v>
      </c>
      <c r="Z34" s="385">
        <f t="shared" si="9"/>
        <v>0</v>
      </c>
      <c r="AA34" s="395">
        <f t="shared" si="42"/>
        <v>0</v>
      </c>
      <c r="AB34" s="141">
        <v>1</v>
      </c>
      <c r="AC34" s="155">
        <v>1</v>
      </c>
      <c r="AD34" s="149">
        <v>1</v>
      </c>
      <c r="AE34" s="155">
        <v>0</v>
      </c>
      <c r="AF34" s="149">
        <v>0</v>
      </c>
      <c r="AG34" s="149">
        <v>0</v>
      </c>
      <c r="AH34" s="149">
        <v>0</v>
      </c>
      <c r="AI34" s="149">
        <v>0</v>
      </c>
      <c r="AJ34" s="149">
        <v>0</v>
      </c>
      <c r="AK34" s="149">
        <v>0</v>
      </c>
      <c r="AL34" s="149">
        <v>0</v>
      </c>
      <c r="AM34" s="149">
        <v>0</v>
      </c>
      <c r="AN34" s="149">
        <v>0</v>
      </c>
      <c r="AO34" s="149">
        <v>0</v>
      </c>
      <c r="AP34" s="149">
        <v>0</v>
      </c>
      <c r="AQ34" s="149">
        <v>0</v>
      </c>
      <c r="AR34" s="149">
        <v>0</v>
      </c>
      <c r="AS34" s="149">
        <v>0</v>
      </c>
      <c r="AT34" s="149">
        <v>0</v>
      </c>
      <c r="AU34" s="149">
        <v>0</v>
      </c>
      <c r="AV34" s="149">
        <v>0</v>
      </c>
      <c r="AW34" s="149">
        <v>0</v>
      </c>
      <c r="AX34" s="149">
        <v>0</v>
      </c>
      <c r="AY34" s="149">
        <v>0</v>
      </c>
      <c r="AZ34" s="149">
        <v>0</v>
      </c>
      <c r="BA34" s="396">
        <f t="shared" si="3"/>
        <v>1</v>
      </c>
      <c r="BB34" s="397">
        <f t="shared" si="4"/>
        <v>1</v>
      </c>
      <c r="BC34" s="397">
        <f t="shared" si="5"/>
        <v>1</v>
      </c>
      <c r="BD34" s="397">
        <f t="shared" si="27"/>
        <v>1</v>
      </c>
      <c r="BE34" s="397">
        <f t="shared" si="7"/>
        <v>1</v>
      </c>
      <c r="BF34" s="418"/>
      <c r="BG34" s="155"/>
      <c r="BH34" s="398"/>
      <c r="BI34" s="155"/>
      <c r="BJ34" s="398"/>
      <c r="BK34" s="155"/>
      <c r="BL34" s="398"/>
      <c r="BM34" s="155"/>
      <c r="BN34" s="398"/>
      <c r="BO34" s="155"/>
      <c r="BP34" s="398"/>
      <c r="BQ34" s="155"/>
      <c r="BR34" s="398"/>
      <c r="BS34" s="155"/>
      <c r="BT34" s="398"/>
      <c r="BU34" s="155"/>
      <c r="BV34" s="398"/>
      <c r="BW34" s="155"/>
      <c r="BX34" s="398"/>
      <c r="BY34" s="155"/>
      <c r="BZ34" s="398"/>
      <c r="CA34" s="155"/>
      <c r="CB34" s="398"/>
      <c r="CC34" s="399"/>
      <c r="CD34" s="398"/>
      <c r="CE34" s="398"/>
      <c r="CF34" s="385"/>
      <c r="CG34" s="385"/>
      <c r="CH34" s="385"/>
      <c r="CI34" s="395"/>
      <c r="CJ34" s="400"/>
      <c r="CK34" s="155"/>
      <c r="CL34" s="155"/>
      <c r="CM34" s="155"/>
      <c r="CN34" s="155"/>
      <c r="CO34" s="155"/>
      <c r="CP34" s="155"/>
      <c r="CQ34" s="155"/>
      <c r="CR34" s="155"/>
      <c r="CS34" s="155"/>
      <c r="CT34" s="155"/>
      <c r="CU34" s="155"/>
      <c r="CV34" s="155"/>
      <c r="CW34" s="155"/>
      <c r="CX34" s="155"/>
      <c r="CY34" s="155"/>
      <c r="CZ34" s="155"/>
      <c r="DA34" s="155"/>
      <c r="DB34" s="155"/>
      <c r="DC34" s="155"/>
      <c r="DD34" s="155"/>
      <c r="DE34" s="155"/>
      <c r="DF34" s="155"/>
      <c r="DG34" s="155"/>
      <c r="DH34" s="155"/>
      <c r="DI34" s="398"/>
      <c r="DJ34" s="385"/>
      <c r="DK34" s="385"/>
      <c r="DL34" s="385"/>
      <c r="DM34" s="395"/>
      <c r="DN34" s="418"/>
      <c r="DO34" s="398"/>
      <c r="DP34" s="398"/>
      <c r="DQ34" s="398"/>
      <c r="DR34" s="398"/>
      <c r="DS34" s="398"/>
      <c r="DT34" s="398"/>
      <c r="DU34" s="398"/>
      <c r="DV34" s="398"/>
      <c r="DW34" s="398"/>
      <c r="DX34" s="398"/>
      <c r="DY34" s="398"/>
      <c r="DZ34" s="398"/>
      <c r="EA34" s="398"/>
      <c r="EB34" s="398"/>
      <c r="EC34" s="398"/>
      <c r="ED34" s="398"/>
      <c r="EE34" s="398"/>
      <c r="EF34" s="398"/>
      <c r="EG34" s="155"/>
      <c r="EH34" s="398"/>
      <c r="EI34" s="155"/>
      <c r="EJ34" s="398"/>
      <c r="EK34" s="155"/>
      <c r="EL34" s="398"/>
      <c r="EM34" s="398"/>
      <c r="EN34" s="385">
        <f>DO34+DQ34+DS34+DU34</f>
        <v>0</v>
      </c>
      <c r="EO34" s="385">
        <f>DP34+DR34+DT34+DV34</f>
        <v>0</v>
      </c>
      <c r="EP34" s="385">
        <f>DQ34+DS34+DU34+DW34+DY34+EA34+EC34+EE34+EG34+EI34+EK34</f>
        <v>0</v>
      </c>
      <c r="EQ34" s="395">
        <v>0</v>
      </c>
      <c r="ER34" s="424" t="e">
        <f t="shared" si="11"/>
        <v>#DIV/0!</v>
      </c>
      <c r="ES34" s="424">
        <f t="shared" si="43"/>
        <v>1</v>
      </c>
      <c r="ET34" s="425">
        <f t="shared" si="21"/>
        <v>1</v>
      </c>
      <c r="EU34" s="425">
        <f t="shared" si="44"/>
        <v>1</v>
      </c>
      <c r="EV34" s="425">
        <f t="shared" si="22"/>
        <v>1</v>
      </c>
      <c r="EW34" s="715"/>
      <c r="EX34" s="713"/>
      <c r="EY34" s="713"/>
      <c r="EZ34" s="713"/>
      <c r="FA34" s="713"/>
      <c r="FB34" s="712"/>
    </row>
    <row r="35" spans="1:158" s="96" customFormat="1" ht="30" customHeight="1" x14ac:dyDescent="0.25">
      <c r="A35" s="759"/>
      <c r="B35" s="764"/>
      <c r="C35" s="762"/>
      <c r="D35" s="754"/>
      <c r="E35" s="752"/>
      <c r="F35" s="358" t="s">
        <v>4</v>
      </c>
      <c r="G35" s="141">
        <f t="shared" si="45"/>
        <v>89246404</v>
      </c>
      <c r="H35" s="140"/>
      <c r="I35" s="140"/>
      <c r="J35" s="140"/>
      <c r="K35" s="140"/>
      <c r="L35" s="140"/>
      <c r="M35" s="140"/>
      <c r="N35" s="140"/>
      <c r="O35" s="140"/>
      <c r="P35" s="140"/>
      <c r="Q35" s="140"/>
      <c r="R35" s="140"/>
      <c r="S35" s="147"/>
      <c r="T35" s="142"/>
      <c r="U35" s="140"/>
      <c r="V35" s="140"/>
      <c r="W35" s="388">
        <f t="shared" si="0"/>
        <v>0</v>
      </c>
      <c r="X35" s="385">
        <f t="shared" si="1"/>
        <v>0</v>
      </c>
      <c r="Y35" s="388">
        <f t="shared" si="2"/>
        <v>0</v>
      </c>
      <c r="Z35" s="385">
        <f t="shared" si="9"/>
        <v>0</v>
      </c>
      <c r="AA35" s="388">
        <f t="shared" si="42"/>
        <v>0</v>
      </c>
      <c r="AB35" s="146">
        <f>AA32-AA33</f>
        <v>89251491</v>
      </c>
      <c r="AC35" s="146">
        <v>13928886</v>
      </c>
      <c r="AD35" s="143">
        <v>13928886</v>
      </c>
      <c r="AE35" s="143">
        <v>28117717</v>
      </c>
      <c r="AF35" s="143">
        <v>28117717</v>
      </c>
      <c r="AG35" s="143">
        <v>27834767</v>
      </c>
      <c r="AH35" s="143">
        <v>27834767</v>
      </c>
      <c r="AI35" s="143">
        <v>11910334</v>
      </c>
      <c r="AJ35" s="143">
        <v>11910334</v>
      </c>
      <c r="AK35" s="140">
        <v>7454700</v>
      </c>
      <c r="AL35" s="143">
        <v>7454700</v>
      </c>
      <c r="AM35" s="140">
        <v>0</v>
      </c>
      <c r="AN35" s="140">
        <v>0</v>
      </c>
      <c r="AO35" s="143">
        <v>0</v>
      </c>
      <c r="AP35" s="140">
        <v>0</v>
      </c>
      <c r="AQ35" s="140">
        <v>0</v>
      </c>
      <c r="AR35" s="140">
        <v>0</v>
      </c>
      <c r="AS35" s="140">
        <v>0</v>
      </c>
      <c r="AT35" s="140">
        <v>0</v>
      </c>
      <c r="AU35" s="140">
        <v>0</v>
      </c>
      <c r="AV35" s="140">
        <v>0</v>
      </c>
      <c r="AW35" s="140">
        <v>0</v>
      </c>
      <c r="AX35" s="140">
        <v>0</v>
      </c>
      <c r="AY35" s="140">
        <v>0</v>
      </c>
      <c r="AZ35" s="140">
        <v>0</v>
      </c>
      <c r="BA35" s="390">
        <f t="shared" si="3"/>
        <v>89246404</v>
      </c>
      <c r="BB35" s="390">
        <f t="shared" si="4"/>
        <v>89246404</v>
      </c>
      <c r="BC35" s="390">
        <f t="shared" si="5"/>
        <v>89246404</v>
      </c>
      <c r="BD35" s="390">
        <f t="shared" si="27"/>
        <v>89246404</v>
      </c>
      <c r="BE35" s="390">
        <f t="shared" si="7"/>
        <v>89246404</v>
      </c>
      <c r="BF35" s="419"/>
      <c r="BG35" s="389"/>
      <c r="BH35" s="389"/>
      <c r="BI35" s="389"/>
      <c r="BJ35" s="389"/>
      <c r="BK35" s="389"/>
      <c r="BL35" s="389"/>
      <c r="BM35" s="389"/>
      <c r="BN35" s="389"/>
      <c r="BO35" s="389"/>
      <c r="BP35" s="389"/>
      <c r="BQ35" s="389"/>
      <c r="BR35" s="389"/>
      <c r="BS35" s="389"/>
      <c r="BT35" s="389"/>
      <c r="BU35" s="389"/>
      <c r="BV35" s="389"/>
      <c r="BW35" s="389"/>
      <c r="BX35" s="389"/>
      <c r="BY35" s="389"/>
      <c r="BZ35" s="389"/>
      <c r="CA35" s="389"/>
      <c r="CB35" s="389"/>
      <c r="CC35" s="389"/>
      <c r="CD35" s="389"/>
      <c r="CE35" s="141"/>
      <c r="CF35" s="389"/>
      <c r="CG35" s="402"/>
      <c r="CH35" s="389"/>
      <c r="CI35" s="391"/>
      <c r="CJ35" s="401"/>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1"/>
      <c r="DJ35" s="389"/>
      <c r="DK35" s="402"/>
      <c r="DL35" s="389"/>
      <c r="DM35" s="391"/>
      <c r="DN35" s="141"/>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1">
        <f>EI35+EG35+EE35+EC35+EA35+DY35+DW35+DU35+DS35+DQ35+DO35+EK35</f>
        <v>0</v>
      </c>
      <c r="EN35" s="389">
        <f>DO35+DQ35+DS35+DU35</f>
        <v>0</v>
      </c>
      <c r="EO35" s="402">
        <f>DP35+DR35+DT35+DV35</f>
        <v>0</v>
      </c>
      <c r="EP35" s="389">
        <f>DQ35+DS35+DU35+DW35+DY35+EA35+EC35+EE35+EG35+EI35+EK35+DO35</f>
        <v>0</v>
      </c>
      <c r="EQ35" s="391">
        <f>DP35+DR35+DT35+DV35</f>
        <v>0</v>
      </c>
      <c r="ER35" s="424" t="e">
        <f t="shared" si="11"/>
        <v>#DIV/0!</v>
      </c>
      <c r="ES35" s="424">
        <f t="shared" si="43"/>
        <v>1</v>
      </c>
      <c r="ET35" s="425">
        <f t="shared" si="21"/>
        <v>1</v>
      </c>
      <c r="EU35" s="425">
        <f t="shared" si="44"/>
        <v>1</v>
      </c>
      <c r="EV35" s="425">
        <f t="shared" si="22"/>
        <v>1</v>
      </c>
      <c r="EW35" s="715"/>
      <c r="EX35" s="713"/>
      <c r="EY35" s="713"/>
      <c r="EZ35" s="713"/>
      <c r="FA35" s="713"/>
      <c r="FB35" s="712"/>
    </row>
    <row r="36" spans="1:158" s="4" customFormat="1" ht="30" customHeight="1" thickBot="1" x14ac:dyDescent="0.3">
      <c r="A36" s="759"/>
      <c r="B36" s="764"/>
      <c r="C36" s="762"/>
      <c r="D36" s="754"/>
      <c r="E36" s="752"/>
      <c r="F36" s="357" t="s">
        <v>43</v>
      </c>
      <c r="G36" s="426">
        <f>W36+BA36+BF36+CJ36+DN36</f>
        <v>96</v>
      </c>
      <c r="H36" s="427">
        <f>H31+H34</f>
        <v>12</v>
      </c>
      <c r="I36" s="443"/>
      <c r="J36" s="443"/>
      <c r="K36" s="427">
        <f t="shared" ref="K36:V36" si="46">K31+K34</f>
        <v>1</v>
      </c>
      <c r="L36" s="427">
        <f t="shared" si="46"/>
        <v>1</v>
      </c>
      <c r="M36" s="427">
        <f t="shared" si="46"/>
        <v>1.4</v>
      </c>
      <c r="N36" s="427">
        <f t="shared" si="46"/>
        <v>1.4</v>
      </c>
      <c r="O36" s="427">
        <f t="shared" si="46"/>
        <v>2</v>
      </c>
      <c r="P36" s="427">
        <f t="shared" si="46"/>
        <v>2</v>
      </c>
      <c r="Q36" s="427">
        <f t="shared" si="46"/>
        <v>2.2000000000000002</v>
      </c>
      <c r="R36" s="427">
        <f t="shared" si="46"/>
        <v>2.2000000000000002</v>
      </c>
      <c r="S36" s="427">
        <f t="shared" si="46"/>
        <v>3.2</v>
      </c>
      <c r="T36" s="427">
        <f t="shared" si="46"/>
        <v>3.2</v>
      </c>
      <c r="U36" s="427">
        <f t="shared" si="46"/>
        <v>1.2</v>
      </c>
      <c r="V36" s="427">
        <f t="shared" si="46"/>
        <v>1.2</v>
      </c>
      <c r="W36" s="403">
        <f t="shared" si="0"/>
        <v>11.000000000000002</v>
      </c>
      <c r="X36" s="404">
        <f t="shared" si="1"/>
        <v>11.000000000000002</v>
      </c>
      <c r="Y36" s="403">
        <f t="shared" si="2"/>
        <v>11.000000000000002</v>
      </c>
      <c r="Z36" s="404">
        <f t="shared" si="9"/>
        <v>11.000000000000002</v>
      </c>
      <c r="AA36" s="403">
        <f t="shared" si="42"/>
        <v>11.000000000000002</v>
      </c>
      <c r="AB36" s="407">
        <f t="shared" ref="AB36:AZ36" si="47">AB31+AB34</f>
        <v>25</v>
      </c>
      <c r="AC36" s="403">
        <f t="shared" si="47"/>
        <v>1</v>
      </c>
      <c r="AD36" s="403">
        <f t="shared" si="47"/>
        <v>1</v>
      </c>
      <c r="AE36" s="403">
        <f t="shared" si="47"/>
        <v>0.57999999999999996</v>
      </c>
      <c r="AF36" s="403">
        <f t="shared" si="47"/>
        <v>0.57999999999999996</v>
      </c>
      <c r="AG36" s="403">
        <f t="shared" si="47"/>
        <v>1.78</v>
      </c>
      <c r="AH36" s="403">
        <f t="shared" si="47"/>
        <v>1.78</v>
      </c>
      <c r="AI36" s="403">
        <f t="shared" si="47"/>
        <v>2.58</v>
      </c>
      <c r="AJ36" s="403">
        <f t="shared" si="47"/>
        <v>2.58</v>
      </c>
      <c r="AK36" s="403">
        <f t="shared" si="47"/>
        <v>1.7</v>
      </c>
      <c r="AL36" s="403">
        <f t="shared" si="47"/>
        <v>1.7</v>
      </c>
      <c r="AM36" s="403">
        <f t="shared" si="47"/>
        <v>3.5</v>
      </c>
      <c r="AN36" s="403">
        <f t="shared" si="47"/>
        <v>0.7</v>
      </c>
      <c r="AO36" s="403">
        <f t="shared" si="47"/>
        <v>0.78</v>
      </c>
      <c r="AP36" s="403">
        <f t="shared" si="47"/>
        <v>0.78</v>
      </c>
      <c r="AQ36" s="403">
        <f t="shared" si="47"/>
        <v>2.5</v>
      </c>
      <c r="AR36" s="403">
        <f t="shared" si="47"/>
        <v>0.5</v>
      </c>
      <c r="AS36" s="403">
        <f t="shared" si="47"/>
        <v>1.7</v>
      </c>
      <c r="AT36" s="403">
        <f t="shared" si="47"/>
        <v>1.25</v>
      </c>
      <c r="AU36" s="403">
        <f t="shared" si="47"/>
        <v>3.09</v>
      </c>
      <c r="AV36" s="403">
        <f t="shared" si="47"/>
        <v>1.25</v>
      </c>
      <c r="AW36" s="403">
        <f t="shared" si="47"/>
        <v>3.2</v>
      </c>
      <c r="AX36" s="403">
        <f t="shared" si="47"/>
        <v>5.75</v>
      </c>
      <c r="AY36" s="403">
        <f t="shared" si="47"/>
        <v>0.59</v>
      </c>
      <c r="AZ36" s="403">
        <f t="shared" si="47"/>
        <v>4.25</v>
      </c>
      <c r="BA36" s="405">
        <f t="shared" si="3"/>
        <v>23</v>
      </c>
      <c r="BB36" s="403">
        <f t="shared" si="4"/>
        <v>23</v>
      </c>
      <c r="BC36" s="403">
        <f t="shared" si="5"/>
        <v>22.119999999999997</v>
      </c>
      <c r="BD36" s="405">
        <f t="shared" si="27"/>
        <v>23</v>
      </c>
      <c r="BE36" s="405">
        <f t="shared" si="7"/>
        <v>22.119999999999997</v>
      </c>
      <c r="BF36" s="406">
        <f>BF31+BF34</f>
        <v>24</v>
      </c>
      <c r="BG36" s="403"/>
      <c r="BH36" s="403"/>
      <c r="BI36" s="403"/>
      <c r="BJ36" s="403"/>
      <c r="BK36" s="403"/>
      <c r="BL36" s="403"/>
      <c r="BM36" s="403"/>
      <c r="BN36" s="403"/>
      <c r="BO36" s="403"/>
      <c r="BP36" s="403"/>
      <c r="BQ36" s="403"/>
      <c r="BR36" s="403"/>
      <c r="BS36" s="403"/>
      <c r="BT36" s="403"/>
      <c r="BU36" s="403"/>
      <c r="BV36" s="403"/>
      <c r="BW36" s="403"/>
      <c r="BX36" s="403"/>
      <c r="BY36" s="403"/>
      <c r="BZ36" s="403"/>
      <c r="CA36" s="403"/>
      <c r="CB36" s="403"/>
      <c r="CC36" s="403"/>
      <c r="CD36" s="403"/>
      <c r="CE36" s="403"/>
      <c r="CF36" s="404"/>
      <c r="CG36" s="406"/>
      <c r="CH36" s="407"/>
      <c r="CI36" s="403"/>
      <c r="CJ36" s="406">
        <f>CJ31+CJ34</f>
        <v>25</v>
      </c>
      <c r="CK36" s="407"/>
      <c r="CL36" s="407"/>
      <c r="CM36" s="407"/>
      <c r="CN36" s="407"/>
      <c r="CO36" s="407"/>
      <c r="CP36" s="407"/>
      <c r="CQ36" s="407"/>
      <c r="CR36" s="407"/>
      <c r="CS36" s="407"/>
      <c r="CT36" s="407"/>
      <c r="CU36" s="407"/>
      <c r="CV36" s="407"/>
      <c r="CW36" s="407"/>
      <c r="CX36" s="407"/>
      <c r="CY36" s="407"/>
      <c r="CZ36" s="407"/>
      <c r="DA36" s="407"/>
      <c r="DB36" s="407"/>
      <c r="DC36" s="407"/>
      <c r="DD36" s="407"/>
      <c r="DE36" s="407"/>
      <c r="DF36" s="407"/>
      <c r="DG36" s="407"/>
      <c r="DH36" s="407"/>
      <c r="DI36" s="403"/>
      <c r="DJ36" s="404"/>
      <c r="DK36" s="406"/>
      <c r="DL36" s="407"/>
      <c r="DM36" s="403"/>
      <c r="DN36" s="406">
        <f>DN31+DN34</f>
        <v>13</v>
      </c>
      <c r="DO36" s="407"/>
      <c r="DP36" s="407"/>
      <c r="DQ36" s="407"/>
      <c r="DR36" s="407"/>
      <c r="DS36" s="407"/>
      <c r="DT36" s="407"/>
      <c r="DU36" s="407"/>
      <c r="DV36" s="407"/>
      <c r="DW36" s="407"/>
      <c r="DX36" s="407"/>
      <c r="DY36" s="407"/>
      <c r="DZ36" s="407"/>
      <c r="EA36" s="407"/>
      <c r="EB36" s="407"/>
      <c r="EC36" s="407"/>
      <c r="ED36" s="407"/>
      <c r="EE36" s="407"/>
      <c r="EF36" s="407"/>
      <c r="EG36" s="407"/>
      <c r="EH36" s="407"/>
      <c r="EI36" s="407"/>
      <c r="EJ36" s="407"/>
      <c r="EK36" s="407"/>
      <c r="EL36" s="407"/>
      <c r="EM36" s="403">
        <f>EM31+EM34</f>
        <v>0</v>
      </c>
      <c r="EN36" s="404">
        <f>EN31+EN34</f>
        <v>0</v>
      </c>
      <c r="EO36" s="406">
        <f>EO31+EO34</f>
        <v>0</v>
      </c>
      <c r="EP36" s="407">
        <f>EP31+EP34</f>
        <v>0</v>
      </c>
      <c r="EQ36" s="403">
        <f>EQ31+EQ34</f>
        <v>0</v>
      </c>
      <c r="ER36" s="429">
        <f t="shared" si="11"/>
        <v>7.2033898305084749</v>
      </c>
      <c r="ES36" s="429">
        <f t="shared" si="43"/>
        <v>0.96173913043478254</v>
      </c>
      <c r="ET36" s="430">
        <f t="shared" si="21"/>
        <v>0.96173913043478254</v>
      </c>
      <c r="EU36" s="430">
        <f t="shared" si="44"/>
        <v>0.97411764705882342</v>
      </c>
      <c r="EV36" s="430">
        <f t="shared" si="22"/>
        <v>0.34499999999999997</v>
      </c>
      <c r="EW36" s="715"/>
      <c r="EX36" s="713"/>
      <c r="EY36" s="713"/>
      <c r="EZ36" s="713"/>
      <c r="FA36" s="713"/>
      <c r="FB36" s="712"/>
    </row>
    <row r="37" spans="1:158" s="97" customFormat="1" ht="30" customHeight="1" thickBot="1" x14ac:dyDescent="0.3">
      <c r="A37" s="760"/>
      <c r="B37" s="765"/>
      <c r="C37" s="763"/>
      <c r="D37" s="755"/>
      <c r="E37" s="753"/>
      <c r="F37" s="359" t="s">
        <v>45</v>
      </c>
      <c r="G37" s="444">
        <f>W37+BA37+BF37+CJ37+DN37</f>
        <v>2176185637</v>
      </c>
      <c r="H37" s="352">
        <f>H32+H35</f>
        <v>275768000</v>
      </c>
      <c r="I37" s="352">
        <f>I32+I35</f>
        <v>0</v>
      </c>
      <c r="J37" s="352">
        <f>J32+J35</f>
        <v>0</v>
      </c>
      <c r="K37" s="352">
        <f t="shared" ref="K37:V37" si="48">K32+K35</f>
        <v>105470000</v>
      </c>
      <c r="L37" s="352">
        <f t="shared" si="48"/>
        <v>105470000</v>
      </c>
      <c r="M37" s="352">
        <f t="shared" si="48"/>
        <v>68004000</v>
      </c>
      <c r="N37" s="352">
        <f t="shared" si="48"/>
        <v>68004000</v>
      </c>
      <c r="O37" s="352">
        <f t="shared" si="48"/>
        <v>0</v>
      </c>
      <c r="P37" s="352">
        <f t="shared" si="48"/>
        <v>0</v>
      </c>
      <c r="Q37" s="352">
        <f t="shared" si="48"/>
        <v>0</v>
      </c>
      <c r="R37" s="352">
        <f t="shared" si="48"/>
        <v>0</v>
      </c>
      <c r="S37" s="352">
        <f t="shared" si="48"/>
        <v>0</v>
      </c>
      <c r="T37" s="352">
        <f t="shared" si="48"/>
        <v>0</v>
      </c>
      <c r="U37" s="352">
        <f t="shared" si="48"/>
        <v>82521000</v>
      </c>
      <c r="V37" s="352">
        <f t="shared" si="48"/>
        <v>82521000</v>
      </c>
      <c r="W37" s="353">
        <f t="shared" si="0"/>
        <v>255995000</v>
      </c>
      <c r="X37" s="353">
        <f t="shared" si="1"/>
        <v>255995000</v>
      </c>
      <c r="Y37" s="353">
        <f t="shared" si="2"/>
        <v>255995000</v>
      </c>
      <c r="Z37" s="353">
        <f t="shared" si="9"/>
        <v>255995000</v>
      </c>
      <c r="AA37" s="353">
        <f>V37+T37+R37+P37+N37+L37+J37</f>
        <v>255995000</v>
      </c>
      <c r="AB37" s="445">
        <f t="shared" ref="AB37:AZ37" si="49">AB32+AB35</f>
        <v>464466491</v>
      </c>
      <c r="AC37" s="423">
        <f t="shared" si="49"/>
        <v>13928886</v>
      </c>
      <c r="AD37" s="423">
        <f t="shared" si="49"/>
        <v>13928886</v>
      </c>
      <c r="AE37" s="423">
        <f t="shared" si="49"/>
        <v>28117717</v>
      </c>
      <c r="AF37" s="423">
        <f t="shared" si="49"/>
        <v>28117717</v>
      </c>
      <c r="AG37" s="423">
        <f t="shared" si="49"/>
        <v>90112767</v>
      </c>
      <c r="AH37" s="423">
        <f t="shared" si="49"/>
        <v>90112767</v>
      </c>
      <c r="AI37" s="423">
        <f t="shared" si="49"/>
        <v>193488334</v>
      </c>
      <c r="AJ37" s="423">
        <f t="shared" si="49"/>
        <v>116084334</v>
      </c>
      <c r="AK37" s="423">
        <f t="shared" si="49"/>
        <v>42662700</v>
      </c>
      <c r="AL37" s="423">
        <f t="shared" si="49"/>
        <v>7454700</v>
      </c>
      <c r="AM37" s="353">
        <f t="shared" si="49"/>
        <v>0</v>
      </c>
      <c r="AN37" s="353">
        <f t="shared" si="49"/>
        <v>24890000</v>
      </c>
      <c r="AO37" s="353">
        <f t="shared" si="49"/>
        <v>0</v>
      </c>
      <c r="AP37" s="353">
        <f t="shared" si="49"/>
        <v>0</v>
      </c>
      <c r="AQ37" s="353">
        <f t="shared" si="49"/>
        <v>0</v>
      </c>
      <c r="AR37" s="353">
        <f t="shared" si="49"/>
        <v>15000000</v>
      </c>
      <c r="AS37" s="423">
        <f t="shared" si="49"/>
        <v>47108500</v>
      </c>
      <c r="AT37" s="353">
        <f t="shared" si="49"/>
        <v>0</v>
      </c>
      <c r="AU37" s="353">
        <f t="shared" si="49"/>
        <v>0</v>
      </c>
      <c r="AV37" s="353">
        <f t="shared" si="49"/>
        <v>31500233</v>
      </c>
      <c r="AW37" s="353">
        <f t="shared" si="49"/>
        <v>28936000</v>
      </c>
      <c r="AX37" s="353">
        <f t="shared" si="49"/>
        <v>22733000</v>
      </c>
      <c r="AY37" s="353">
        <f t="shared" si="49"/>
        <v>-71727267</v>
      </c>
      <c r="AZ37" s="353">
        <f t="shared" si="49"/>
        <v>7441000</v>
      </c>
      <c r="BA37" s="420">
        <f t="shared" si="3"/>
        <v>372627637</v>
      </c>
      <c r="BB37" s="421">
        <f t="shared" si="4"/>
        <v>372627637</v>
      </c>
      <c r="BC37" s="421">
        <f t="shared" si="5"/>
        <v>357262637</v>
      </c>
      <c r="BD37" s="420">
        <f t="shared" si="27"/>
        <v>372627637</v>
      </c>
      <c r="BE37" s="420">
        <f t="shared" si="7"/>
        <v>357262637</v>
      </c>
      <c r="BF37" s="423">
        <f>BF32+BF35</f>
        <v>570740000</v>
      </c>
      <c r="BG37" s="353"/>
      <c r="BH37" s="353"/>
      <c r="BI37" s="353"/>
      <c r="BJ37" s="353"/>
      <c r="BK37" s="353"/>
      <c r="BL37" s="353"/>
      <c r="BM37" s="353"/>
      <c r="BN37" s="353"/>
      <c r="BO37" s="353"/>
      <c r="BP37" s="353"/>
      <c r="BQ37" s="353"/>
      <c r="BR37" s="353"/>
      <c r="BS37" s="353"/>
      <c r="BT37" s="353"/>
      <c r="BU37" s="353"/>
      <c r="BV37" s="353"/>
      <c r="BW37" s="353"/>
      <c r="BX37" s="353"/>
      <c r="BY37" s="353"/>
      <c r="BZ37" s="353"/>
      <c r="CA37" s="353"/>
      <c r="CB37" s="353"/>
      <c r="CC37" s="353"/>
      <c r="CD37" s="353"/>
      <c r="CE37" s="422"/>
      <c r="CF37" s="423"/>
      <c r="CG37" s="423"/>
      <c r="CH37" s="423"/>
      <c r="CI37" s="423"/>
      <c r="CJ37" s="423">
        <f>CJ32+CJ35</f>
        <v>497835000</v>
      </c>
      <c r="CK37" s="353"/>
      <c r="CL37" s="353"/>
      <c r="CM37" s="353"/>
      <c r="CN37" s="353"/>
      <c r="CO37" s="353"/>
      <c r="CP37" s="353"/>
      <c r="CQ37" s="353"/>
      <c r="CR37" s="353"/>
      <c r="CS37" s="353"/>
      <c r="CT37" s="353"/>
      <c r="CU37" s="353"/>
      <c r="CV37" s="353"/>
      <c r="CW37" s="353"/>
      <c r="CX37" s="353"/>
      <c r="CY37" s="353"/>
      <c r="CZ37" s="353"/>
      <c r="DA37" s="353"/>
      <c r="DB37" s="353"/>
      <c r="DC37" s="353"/>
      <c r="DD37" s="353"/>
      <c r="DE37" s="353"/>
      <c r="DF37" s="353"/>
      <c r="DG37" s="353"/>
      <c r="DH37" s="353"/>
      <c r="DI37" s="422">
        <f>DG37+DE37+DC37+DA37+CY37+CW37+CU37+CS37+CQ37+CO37+CM37+CK37</f>
        <v>0</v>
      </c>
      <c r="DJ37" s="423">
        <f>+DJ32+DJ35</f>
        <v>0</v>
      </c>
      <c r="DK37" s="423">
        <f>+DK32+DK35</f>
        <v>0</v>
      </c>
      <c r="DL37" s="423">
        <f>+DL32+DL35</f>
        <v>0</v>
      </c>
      <c r="DM37" s="423">
        <f>+DM32+DM35</f>
        <v>0</v>
      </c>
      <c r="DN37" s="445">
        <f>DN32+DN35</f>
        <v>478988000</v>
      </c>
      <c r="DO37" s="353"/>
      <c r="DP37" s="353"/>
      <c r="DQ37" s="353"/>
      <c r="DR37" s="353"/>
      <c r="DS37" s="353"/>
      <c r="DT37" s="353"/>
      <c r="DU37" s="353"/>
      <c r="DV37" s="353"/>
      <c r="DW37" s="353"/>
      <c r="DX37" s="353"/>
      <c r="DY37" s="353"/>
      <c r="DZ37" s="353"/>
      <c r="EA37" s="353"/>
      <c r="EB37" s="353"/>
      <c r="EC37" s="353"/>
      <c r="ED37" s="353"/>
      <c r="EE37" s="353"/>
      <c r="EF37" s="353"/>
      <c r="EG37" s="353"/>
      <c r="EH37" s="353"/>
      <c r="EI37" s="353"/>
      <c r="EJ37" s="353"/>
      <c r="EK37" s="353"/>
      <c r="EL37" s="353"/>
      <c r="EM37" s="422">
        <f>EK37+EI37+EG37+EE37+EC37+EA37+DY37+DW37+DU37+DS37+DQ37+DO37</f>
        <v>0</v>
      </c>
      <c r="EN37" s="423">
        <f>+EN32+EN35</f>
        <v>0</v>
      </c>
      <c r="EO37" s="423">
        <f>+EO32+EO35</f>
        <v>0</v>
      </c>
      <c r="EP37" s="423">
        <f>+EP32+EP35</f>
        <v>0</v>
      </c>
      <c r="EQ37" s="423">
        <f>+EQ32+EQ35</f>
        <v>0</v>
      </c>
      <c r="ER37" s="446">
        <f t="shared" si="11"/>
        <v>-0.1037401857232341</v>
      </c>
      <c r="ES37" s="446">
        <f t="shared" si="43"/>
        <v>0.95876580673483436</v>
      </c>
      <c r="ET37" s="447">
        <f t="shared" si="21"/>
        <v>0.95876580673483436</v>
      </c>
      <c r="EU37" s="447">
        <f t="shared" si="44"/>
        <v>0.97555767308455998</v>
      </c>
      <c r="EV37" s="448">
        <f t="shared" si="22"/>
        <v>0.28180391717197978</v>
      </c>
      <c r="EW37" s="716"/>
      <c r="EX37" s="714"/>
      <c r="EY37" s="714"/>
      <c r="EZ37" s="714"/>
      <c r="FA37" s="714"/>
      <c r="FB37" s="712"/>
    </row>
    <row r="38" spans="1:158" s="99" customFormat="1" ht="30" customHeight="1" thickBot="1" x14ac:dyDescent="0.3">
      <c r="A38" s="780" t="s">
        <v>5</v>
      </c>
      <c r="B38" s="781"/>
      <c r="C38" s="781"/>
      <c r="D38" s="781"/>
      <c r="E38" s="781"/>
      <c r="F38" s="189" t="s">
        <v>44</v>
      </c>
      <c r="G38" s="372">
        <f>G11+G18+G32+G25</f>
        <v>12388649890</v>
      </c>
      <c r="H38" s="372">
        <f>H11+H18+H32+H25</f>
        <v>1670000000</v>
      </c>
      <c r="I38" s="372">
        <f t="shared" ref="I38:BT38" si="50">I11+I18+I32+I25</f>
        <v>0</v>
      </c>
      <c r="J38" s="372">
        <f t="shared" si="50"/>
        <v>0</v>
      </c>
      <c r="K38" s="372">
        <f t="shared" si="50"/>
        <v>212240000</v>
      </c>
      <c r="L38" s="372">
        <f t="shared" si="50"/>
        <v>212240000</v>
      </c>
      <c r="M38" s="372">
        <f t="shared" si="50"/>
        <v>819877949</v>
      </c>
      <c r="N38" s="372">
        <f t="shared" si="50"/>
        <v>819877949</v>
      </c>
      <c r="O38" s="372">
        <f t="shared" si="50"/>
        <v>39171000</v>
      </c>
      <c r="P38" s="372">
        <f t="shared" si="50"/>
        <v>39171000</v>
      </c>
      <c r="Q38" s="372">
        <f t="shared" si="50"/>
        <v>0</v>
      </c>
      <c r="R38" s="372">
        <f t="shared" si="50"/>
        <v>0</v>
      </c>
      <c r="S38" s="372">
        <f t="shared" si="50"/>
        <v>34367401</v>
      </c>
      <c r="T38" s="372">
        <f t="shared" si="50"/>
        <v>34367401</v>
      </c>
      <c r="U38" s="372">
        <f t="shared" si="50"/>
        <v>489908083</v>
      </c>
      <c r="V38" s="372">
        <f t="shared" si="50"/>
        <v>489908083</v>
      </c>
      <c r="W38" s="372">
        <f t="shared" si="50"/>
        <v>1595564433</v>
      </c>
      <c r="X38" s="372">
        <f t="shared" si="50"/>
        <v>1595564433</v>
      </c>
      <c r="Y38" s="372">
        <f t="shared" si="50"/>
        <v>1595564433</v>
      </c>
      <c r="Z38" s="372">
        <f t="shared" si="50"/>
        <v>1595564433</v>
      </c>
      <c r="AA38" s="372">
        <f t="shared" si="50"/>
        <v>1595564433</v>
      </c>
      <c r="AB38" s="372">
        <f>AB11+AB18+AB32+AB25</f>
        <v>2481000000</v>
      </c>
      <c r="AC38" s="372">
        <f t="shared" si="50"/>
        <v>0</v>
      </c>
      <c r="AD38" s="372">
        <f t="shared" si="50"/>
        <v>0</v>
      </c>
      <c r="AE38" s="372">
        <f t="shared" si="50"/>
        <v>344492000</v>
      </c>
      <c r="AF38" s="372">
        <f t="shared" si="50"/>
        <v>342173447</v>
      </c>
      <c r="AG38" s="372">
        <f t="shared" si="50"/>
        <v>1052117000</v>
      </c>
      <c r="AH38" s="372">
        <f t="shared" si="50"/>
        <v>1021148000</v>
      </c>
      <c r="AI38" s="372">
        <f t="shared" si="50"/>
        <v>395775000</v>
      </c>
      <c r="AJ38" s="372">
        <f t="shared" si="50"/>
        <v>186288831</v>
      </c>
      <c r="AK38" s="372">
        <f t="shared" si="50"/>
        <v>61208000</v>
      </c>
      <c r="AL38" s="372">
        <f t="shared" si="50"/>
        <v>12080082</v>
      </c>
      <c r="AM38" s="372">
        <f t="shared" si="50"/>
        <v>0</v>
      </c>
      <c r="AN38" s="372">
        <f>AN11+AN18+AN32+AN25</f>
        <v>37113969</v>
      </c>
      <c r="AO38" s="372">
        <f t="shared" si="50"/>
        <v>0</v>
      </c>
      <c r="AP38" s="372">
        <f t="shared" si="50"/>
        <v>0</v>
      </c>
      <c r="AQ38" s="372">
        <f t="shared" si="50"/>
        <v>60000000</v>
      </c>
      <c r="AR38" s="372">
        <f t="shared" si="50"/>
        <v>18836000</v>
      </c>
      <c r="AS38" s="372">
        <f t="shared" si="50"/>
        <v>381711242</v>
      </c>
      <c r="AT38" s="372">
        <f t="shared" si="50"/>
        <v>139490324</v>
      </c>
      <c r="AU38" s="372">
        <f t="shared" si="50"/>
        <v>0</v>
      </c>
      <c r="AV38" s="372">
        <f t="shared" si="50"/>
        <v>132088211</v>
      </c>
      <c r="AW38" s="372">
        <f t="shared" si="50"/>
        <v>185696758</v>
      </c>
      <c r="AX38" s="372">
        <f t="shared" si="50"/>
        <v>220018133</v>
      </c>
      <c r="AY38" s="372">
        <f t="shared" si="50"/>
        <v>-223465543</v>
      </c>
      <c r="AZ38" s="372">
        <f t="shared" si="50"/>
        <v>86310346</v>
      </c>
      <c r="BA38" s="372">
        <f t="shared" si="50"/>
        <v>2257534457</v>
      </c>
      <c r="BB38" s="372">
        <f t="shared" si="50"/>
        <v>2257534457</v>
      </c>
      <c r="BC38" s="372">
        <f t="shared" si="50"/>
        <v>2195547343</v>
      </c>
      <c r="BD38" s="372">
        <f t="shared" si="50"/>
        <v>2257534457</v>
      </c>
      <c r="BE38" s="372">
        <f>BE11+BE18+BE32+BE25</f>
        <v>2195547343</v>
      </c>
      <c r="BF38" s="372">
        <f t="shared" si="50"/>
        <v>3246551000</v>
      </c>
      <c r="BG38" s="372">
        <f t="shared" si="50"/>
        <v>0</v>
      </c>
      <c r="BH38" s="372">
        <f t="shared" si="50"/>
        <v>0</v>
      </c>
      <c r="BI38" s="372">
        <f t="shared" si="50"/>
        <v>0</v>
      </c>
      <c r="BJ38" s="372">
        <f t="shared" si="50"/>
        <v>0</v>
      </c>
      <c r="BK38" s="372">
        <f t="shared" si="50"/>
        <v>0</v>
      </c>
      <c r="BL38" s="372">
        <f t="shared" si="50"/>
        <v>0</v>
      </c>
      <c r="BM38" s="372">
        <f t="shared" si="50"/>
        <v>0</v>
      </c>
      <c r="BN38" s="372">
        <f t="shared" si="50"/>
        <v>0</v>
      </c>
      <c r="BO38" s="372">
        <f t="shared" si="50"/>
        <v>0</v>
      </c>
      <c r="BP38" s="372">
        <f t="shared" si="50"/>
        <v>0</v>
      </c>
      <c r="BQ38" s="372">
        <f t="shared" si="50"/>
        <v>0</v>
      </c>
      <c r="BR38" s="372">
        <f t="shared" si="50"/>
        <v>0</v>
      </c>
      <c r="BS38" s="372">
        <f t="shared" si="50"/>
        <v>0</v>
      </c>
      <c r="BT38" s="372">
        <f t="shared" si="50"/>
        <v>0</v>
      </c>
      <c r="BU38" s="372">
        <f t="shared" ref="BU38:EF38" si="51">BU11+BU18+BU32+BU25</f>
        <v>0</v>
      </c>
      <c r="BV38" s="372">
        <f t="shared" si="51"/>
        <v>0</v>
      </c>
      <c r="BW38" s="372">
        <f t="shared" si="51"/>
        <v>0</v>
      </c>
      <c r="BX38" s="372">
        <f t="shared" si="51"/>
        <v>0</v>
      </c>
      <c r="BY38" s="372">
        <f t="shared" si="51"/>
        <v>0</v>
      </c>
      <c r="BZ38" s="372">
        <f t="shared" si="51"/>
        <v>0</v>
      </c>
      <c r="CA38" s="372">
        <f t="shared" si="51"/>
        <v>0</v>
      </c>
      <c r="CB38" s="372">
        <f t="shared" si="51"/>
        <v>0</v>
      </c>
      <c r="CC38" s="372">
        <f t="shared" si="51"/>
        <v>0</v>
      </c>
      <c r="CD38" s="372">
        <f t="shared" si="51"/>
        <v>0</v>
      </c>
      <c r="CE38" s="372">
        <f t="shared" si="51"/>
        <v>0</v>
      </c>
      <c r="CF38" s="372">
        <f t="shared" si="51"/>
        <v>0</v>
      </c>
      <c r="CG38" s="372">
        <f t="shared" si="51"/>
        <v>0</v>
      </c>
      <c r="CH38" s="372">
        <f t="shared" si="51"/>
        <v>0</v>
      </c>
      <c r="CI38" s="372">
        <f t="shared" si="51"/>
        <v>0</v>
      </c>
      <c r="CJ38" s="372">
        <f t="shared" si="51"/>
        <v>2631000000</v>
      </c>
      <c r="CK38" s="372">
        <f t="shared" si="51"/>
        <v>0</v>
      </c>
      <c r="CL38" s="372">
        <f t="shared" si="51"/>
        <v>0</v>
      </c>
      <c r="CM38" s="372">
        <f t="shared" si="51"/>
        <v>0</v>
      </c>
      <c r="CN38" s="372">
        <f t="shared" si="51"/>
        <v>0</v>
      </c>
      <c r="CO38" s="372">
        <f t="shared" si="51"/>
        <v>0</v>
      </c>
      <c r="CP38" s="372">
        <f t="shared" si="51"/>
        <v>0</v>
      </c>
      <c r="CQ38" s="372">
        <f t="shared" si="51"/>
        <v>0</v>
      </c>
      <c r="CR38" s="372">
        <f t="shared" si="51"/>
        <v>0</v>
      </c>
      <c r="CS38" s="372">
        <f t="shared" si="51"/>
        <v>0</v>
      </c>
      <c r="CT38" s="372">
        <f t="shared" si="51"/>
        <v>0</v>
      </c>
      <c r="CU38" s="372">
        <f t="shared" si="51"/>
        <v>0</v>
      </c>
      <c r="CV38" s="372">
        <f t="shared" si="51"/>
        <v>0</v>
      </c>
      <c r="CW38" s="372">
        <f t="shared" si="51"/>
        <v>0</v>
      </c>
      <c r="CX38" s="372">
        <f t="shared" si="51"/>
        <v>0</v>
      </c>
      <c r="CY38" s="372">
        <f t="shared" si="51"/>
        <v>0</v>
      </c>
      <c r="CZ38" s="372">
        <f t="shared" si="51"/>
        <v>0</v>
      </c>
      <c r="DA38" s="372">
        <f t="shared" si="51"/>
        <v>0</v>
      </c>
      <c r="DB38" s="372">
        <f t="shared" si="51"/>
        <v>0</v>
      </c>
      <c r="DC38" s="372">
        <f t="shared" si="51"/>
        <v>0</v>
      </c>
      <c r="DD38" s="372">
        <f t="shared" si="51"/>
        <v>0</v>
      </c>
      <c r="DE38" s="372">
        <f t="shared" si="51"/>
        <v>0</v>
      </c>
      <c r="DF38" s="372">
        <f t="shared" si="51"/>
        <v>0</v>
      </c>
      <c r="DG38" s="372">
        <f t="shared" si="51"/>
        <v>0</v>
      </c>
      <c r="DH38" s="372">
        <f t="shared" si="51"/>
        <v>0</v>
      </c>
      <c r="DI38" s="372">
        <f t="shared" si="51"/>
        <v>0</v>
      </c>
      <c r="DJ38" s="372">
        <f t="shared" si="51"/>
        <v>0</v>
      </c>
      <c r="DK38" s="372">
        <f t="shared" si="51"/>
        <v>0</v>
      </c>
      <c r="DL38" s="372">
        <f t="shared" si="51"/>
        <v>0</v>
      </c>
      <c r="DM38" s="372">
        <f t="shared" si="51"/>
        <v>0</v>
      </c>
      <c r="DN38" s="372">
        <f t="shared" si="51"/>
        <v>2658000000</v>
      </c>
      <c r="DO38" s="372">
        <f t="shared" si="51"/>
        <v>0</v>
      </c>
      <c r="DP38" s="372">
        <f t="shared" si="51"/>
        <v>0</v>
      </c>
      <c r="DQ38" s="372">
        <f t="shared" si="51"/>
        <v>0</v>
      </c>
      <c r="DR38" s="372">
        <f t="shared" si="51"/>
        <v>0</v>
      </c>
      <c r="DS38" s="372">
        <f t="shared" si="51"/>
        <v>0</v>
      </c>
      <c r="DT38" s="372">
        <f t="shared" si="51"/>
        <v>0</v>
      </c>
      <c r="DU38" s="372">
        <f t="shared" si="51"/>
        <v>0</v>
      </c>
      <c r="DV38" s="372">
        <f t="shared" si="51"/>
        <v>0</v>
      </c>
      <c r="DW38" s="372">
        <f t="shared" si="51"/>
        <v>0</v>
      </c>
      <c r="DX38" s="372">
        <f t="shared" si="51"/>
        <v>0</v>
      </c>
      <c r="DY38" s="372">
        <f t="shared" si="51"/>
        <v>0</v>
      </c>
      <c r="DZ38" s="372">
        <f t="shared" si="51"/>
        <v>0</v>
      </c>
      <c r="EA38" s="372">
        <f t="shared" si="51"/>
        <v>0</v>
      </c>
      <c r="EB38" s="372">
        <f t="shared" si="51"/>
        <v>0</v>
      </c>
      <c r="EC38" s="372">
        <f t="shared" si="51"/>
        <v>0</v>
      </c>
      <c r="ED38" s="372">
        <f t="shared" si="51"/>
        <v>0</v>
      </c>
      <c r="EE38" s="372">
        <f t="shared" si="51"/>
        <v>0</v>
      </c>
      <c r="EF38" s="372">
        <f t="shared" si="51"/>
        <v>0</v>
      </c>
      <c r="EG38" s="372">
        <f t="shared" ref="EG38:EQ38" si="52">EG11+EG18+EG32+EG25</f>
        <v>0</v>
      </c>
      <c r="EH38" s="372">
        <f t="shared" si="52"/>
        <v>0</v>
      </c>
      <c r="EI38" s="372">
        <f t="shared" si="52"/>
        <v>0</v>
      </c>
      <c r="EJ38" s="372">
        <f t="shared" si="52"/>
        <v>0</v>
      </c>
      <c r="EK38" s="372">
        <f t="shared" si="52"/>
        <v>0</v>
      </c>
      <c r="EL38" s="372">
        <f t="shared" si="52"/>
        <v>0</v>
      </c>
      <c r="EM38" s="372">
        <f t="shared" si="52"/>
        <v>0</v>
      </c>
      <c r="EN38" s="372">
        <f t="shared" si="52"/>
        <v>0</v>
      </c>
      <c r="EO38" s="372">
        <f t="shared" si="52"/>
        <v>0</v>
      </c>
      <c r="EP38" s="372">
        <f t="shared" si="52"/>
        <v>0</v>
      </c>
      <c r="EQ38" s="374">
        <f t="shared" si="52"/>
        <v>0</v>
      </c>
      <c r="ER38" s="449"/>
      <c r="ES38" s="450"/>
      <c r="ET38" s="450"/>
      <c r="EU38" s="450"/>
      <c r="EV38" s="450"/>
      <c r="EW38" s="376"/>
      <c r="EX38" s="377"/>
      <c r="EY38" s="377"/>
      <c r="EZ38" s="377"/>
      <c r="FA38" s="378"/>
    </row>
    <row r="39" spans="1:158" s="99" customFormat="1" ht="30" customHeight="1" thickBot="1" x14ac:dyDescent="0.3">
      <c r="A39" s="780"/>
      <c r="B39" s="781"/>
      <c r="C39" s="781"/>
      <c r="D39" s="781"/>
      <c r="E39" s="781"/>
      <c r="F39" s="342" t="s">
        <v>46</v>
      </c>
      <c r="G39" s="353">
        <f>G14+G21+G28+G35</f>
        <v>613752099</v>
      </c>
      <c r="H39" s="353">
        <f>H14+H21+H28+H35</f>
        <v>0</v>
      </c>
      <c r="I39" s="353">
        <f t="shared" ref="I39:BT39" si="53">I14+I21+I28+I35</f>
        <v>0</v>
      </c>
      <c r="J39" s="353">
        <f t="shared" si="53"/>
        <v>0</v>
      </c>
      <c r="K39" s="353">
        <f t="shared" si="53"/>
        <v>0</v>
      </c>
      <c r="L39" s="353">
        <f t="shared" si="53"/>
        <v>0</v>
      </c>
      <c r="M39" s="353">
        <f t="shared" si="53"/>
        <v>0</v>
      </c>
      <c r="N39" s="353">
        <f t="shared" si="53"/>
        <v>0</v>
      </c>
      <c r="O39" s="353">
        <f t="shared" si="53"/>
        <v>0</v>
      </c>
      <c r="P39" s="353">
        <f t="shared" si="53"/>
        <v>0</v>
      </c>
      <c r="Q39" s="353">
        <f t="shared" si="53"/>
        <v>0</v>
      </c>
      <c r="R39" s="353">
        <f t="shared" si="53"/>
        <v>0</v>
      </c>
      <c r="S39" s="353">
        <f t="shared" si="53"/>
        <v>0</v>
      </c>
      <c r="T39" s="353">
        <f t="shared" si="53"/>
        <v>0</v>
      </c>
      <c r="U39" s="353">
        <f t="shared" si="53"/>
        <v>0</v>
      </c>
      <c r="V39" s="353">
        <f t="shared" si="53"/>
        <v>0</v>
      </c>
      <c r="W39" s="353">
        <f t="shared" si="53"/>
        <v>0</v>
      </c>
      <c r="X39" s="353">
        <f t="shared" si="53"/>
        <v>0</v>
      </c>
      <c r="Y39" s="353">
        <f t="shared" si="53"/>
        <v>0</v>
      </c>
      <c r="Z39" s="353">
        <f t="shared" si="53"/>
        <v>0</v>
      </c>
      <c r="AA39" s="353">
        <f t="shared" si="53"/>
        <v>0</v>
      </c>
      <c r="AB39" s="423">
        <f t="shared" si="53"/>
        <v>628482424</v>
      </c>
      <c r="AC39" s="353">
        <f t="shared" si="53"/>
        <v>48552820</v>
      </c>
      <c r="AD39" s="353">
        <f t="shared" si="53"/>
        <v>48552820</v>
      </c>
      <c r="AE39" s="353">
        <f t="shared" si="53"/>
        <v>215485427</v>
      </c>
      <c r="AF39" s="353">
        <f t="shared" si="53"/>
        <v>215485427</v>
      </c>
      <c r="AG39" s="353">
        <f t="shared" si="53"/>
        <v>150631624</v>
      </c>
      <c r="AH39" s="353">
        <f t="shared" si="53"/>
        <v>150631624</v>
      </c>
      <c r="AI39" s="353">
        <f t="shared" si="53"/>
        <v>62840483</v>
      </c>
      <c r="AJ39" s="353">
        <f t="shared" si="53"/>
        <v>62840483</v>
      </c>
      <c r="AK39" s="353">
        <f t="shared" si="53"/>
        <v>16792913</v>
      </c>
      <c r="AL39" s="353">
        <f t="shared" si="53"/>
        <v>16792913</v>
      </c>
      <c r="AM39" s="353">
        <f t="shared" si="53"/>
        <v>33030520</v>
      </c>
      <c r="AN39" s="353">
        <f t="shared" si="53"/>
        <v>23659093</v>
      </c>
      <c r="AO39" s="353">
        <f t="shared" si="53"/>
        <v>21749600</v>
      </c>
      <c r="AP39" s="353">
        <f t="shared" si="53"/>
        <v>20000000</v>
      </c>
      <c r="AQ39" s="353">
        <f t="shared" si="53"/>
        <v>37500000</v>
      </c>
      <c r="AR39" s="353">
        <f t="shared" si="53"/>
        <v>23348514</v>
      </c>
      <c r="AS39" s="353">
        <f t="shared" si="53"/>
        <v>37533750</v>
      </c>
      <c r="AT39" s="353">
        <f t="shared" si="53"/>
        <v>33627385</v>
      </c>
      <c r="AU39" s="353">
        <f t="shared" si="53"/>
        <v>0</v>
      </c>
      <c r="AV39" s="353">
        <f t="shared" si="53"/>
        <v>18813840</v>
      </c>
      <c r="AW39" s="353">
        <f t="shared" si="53"/>
        <v>0</v>
      </c>
      <c r="AX39" s="353">
        <f t="shared" si="53"/>
        <v>0</v>
      </c>
      <c r="AY39" s="353">
        <f t="shared" si="53"/>
        <v>-10365038</v>
      </c>
      <c r="AZ39" s="353">
        <f t="shared" si="53"/>
        <v>0</v>
      </c>
      <c r="BA39" s="353">
        <f t="shared" si="53"/>
        <v>613752099</v>
      </c>
      <c r="BB39" s="353">
        <f t="shared" si="53"/>
        <v>613752099</v>
      </c>
      <c r="BC39" s="353">
        <f t="shared" si="53"/>
        <v>613752099</v>
      </c>
      <c r="BD39" s="353">
        <f>BD14+BD21+BD28+BD35</f>
        <v>613752099</v>
      </c>
      <c r="BE39" s="353">
        <f>BE14+BE21+BE28+BE35</f>
        <v>613752099</v>
      </c>
      <c r="BF39" s="353">
        <f t="shared" si="53"/>
        <v>0</v>
      </c>
      <c r="BG39" s="353">
        <f t="shared" si="53"/>
        <v>0</v>
      </c>
      <c r="BH39" s="353">
        <f t="shared" si="53"/>
        <v>0</v>
      </c>
      <c r="BI39" s="353">
        <f t="shared" si="53"/>
        <v>0</v>
      </c>
      <c r="BJ39" s="353">
        <f t="shared" si="53"/>
        <v>0</v>
      </c>
      <c r="BK39" s="353">
        <f t="shared" si="53"/>
        <v>0</v>
      </c>
      <c r="BL39" s="353">
        <f t="shared" si="53"/>
        <v>0</v>
      </c>
      <c r="BM39" s="353">
        <f t="shared" si="53"/>
        <v>0</v>
      </c>
      <c r="BN39" s="353">
        <f t="shared" si="53"/>
        <v>0</v>
      </c>
      <c r="BO39" s="353">
        <f t="shared" si="53"/>
        <v>0</v>
      </c>
      <c r="BP39" s="353">
        <f t="shared" si="53"/>
        <v>0</v>
      </c>
      <c r="BQ39" s="353">
        <f t="shared" si="53"/>
        <v>0</v>
      </c>
      <c r="BR39" s="353">
        <f t="shared" si="53"/>
        <v>0</v>
      </c>
      <c r="BS39" s="353">
        <f t="shared" si="53"/>
        <v>0</v>
      </c>
      <c r="BT39" s="353">
        <f t="shared" si="53"/>
        <v>0</v>
      </c>
      <c r="BU39" s="353">
        <f t="shared" ref="BU39:EF39" si="54">BU14+BU21+BU28+BU35</f>
        <v>0</v>
      </c>
      <c r="BV39" s="353">
        <f t="shared" si="54"/>
        <v>0</v>
      </c>
      <c r="BW39" s="353">
        <f t="shared" si="54"/>
        <v>0</v>
      </c>
      <c r="BX39" s="353">
        <f t="shared" si="54"/>
        <v>0</v>
      </c>
      <c r="BY39" s="353">
        <f t="shared" si="54"/>
        <v>0</v>
      </c>
      <c r="BZ39" s="353">
        <f t="shared" si="54"/>
        <v>0</v>
      </c>
      <c r="CA39" s="353">
        <f t="shared" si="54"/>
        <v>0</v>
      </c>
      <c r="CB39" s="353">
        <f t="shared" si="54"/>
        <v>0</v>
      </c>
      <c r="CC39" s="353">
        <f t="shared" si="54"/>
        <v>0</v>
      </c>
      <c r="CD39" s="353">
        <f t="shared" si="54"/>
        <v>0</v>
      </c>
      <c r="CE39" s="353">
        <f t="shared" si="54"/>
        <v>0</v>
      </c>
      <c r="CF39" s="353">
        <f t="shared" si="54"/>
        <v>0</v>
      </c>
      <c r="CG39" s="353">
        <f t="shared" si="54"/>
        <v>0</v>
      </c>
      <c r="CH39" s="353">
        <f t="shared" si="54"/>
        <v>0</v>
      </c>
      <c r="CI39" s="353">
        <f t="shared" si="54"/>
        <v>0</v>
      </c>
      <c r="CJ39" s="353">
        <f t="shared" si="54"/>
        <v>0</v>
      </c>
      <c r="CK39" s="353">
        <f t="shared" si="54"/>
        <v>0</v>
      </c>
      <c r="CL39" s="353">
        <f t="shared" si="54"/>
        <v>0</v>
      </c>
      <c r="CM39" s="353">
        <f t="shared" si="54"/>
        <v>0</v>
      </c>
      <c r="CN39" s="353">
        <f t="shared" si="54"/>
        <v>0</v>
      </c>
      <c r="CO39" s="353">
        <f t="shared" si="54"/>
        <v>0</v>
      </c>
      <c r="CP39" s="353">
        <f t="shared" si="54"/>
        <v>0</v>
      </c>
      <c r="CQ39" s="353">
        <f t="shared" si="54"/>
        <v>0</v>
      </c>
      <c r="CR39" s="353">
        <f t="shared" si="54"/>
        <v>0</v>
      </c>
      <c r="CS39" s="353">
        <f t="shared" si="54"/>
        <v>0</v>
      </c>
      <c r="CT39" s="353">
        <f t="shared" si="54"/>
        <v>0</v>
      </c>
      <c r="CU39" s="353">
        <f t="shared" si="54"/>
        <v>0</v>
      </c>
      <c r="CV39" s="353">
        <f t="shared" si="54"/>
        <v>0</v>
      </c>
      <c r="CW39" s="353">
        <f t="shared" si="54"/>
        <v>0</v>
      </c>
      <c r="CX39" s="353">
        <f t="shared" si="54"/>
        <v>0</v>
      </c>
      <c r="CY39" s="353">
        <f t="shared" si="54"/>
        <v>0</v>
      </c>
      <c r="CZ39" s="353">
        <f t="shared" si="54"/>
        <v>0</v>
      </c>
      <c r="DA39" s="353">
        <f t="shared" si="54"/>
        <v>0</v>
      </c>
      <c r="DB39" s="353">
        <f t="shared" si="54"/>
        <v>0</v>
      </c>
      <c r="DC39" s="353">
        <f t="shared" si="54"/>
        <v>0</v>
      </c>
      <c r="DD39" s="353">
        <f t="shared" si="54"/>
        <v>0</v>
      </c>
      <c r="DE39" s="353">
        <f t="shared" si="54"/>
        <v>0</v>
      </c>
      <c r="DF39" s="353">
        <f t="shared" si="54"/>
        <v>0</v>
      </c>
      <c r="DG39" s="353">
        <f t="shared" si="54"/>
        <v>0</v>
      </c>
      <c r="DH39" s="353">
        <f t="shared" si="54"/>
        <v>0</v>
      </c>
      <c r="DI39" s="353">
        <f t="shared" si="54"/>
        <v>0</v>
      </c>
      <c r="DJ39" s="353">
        <f t="shared" si="54"/>
        <v>0</v>
      </c>
      <c r="DK39" s="353">
        <f t="shared" si="54"/>
        <v>0</v>
      </c>
      <c r="DL39" s="353">
        <f t="shared" si="54"/>
        <v>0</v>
      </c>
      <c r="DM39" s="353">
        <f t="shared" si="54"/>
        <v>0</v>
      </c>
      <c r="DN39" s="353">
        <f t="shared" si="54"/>
        <v>0</v>
      </c>
      <c r="DO39" s="353">
        <f t="shared" si="54"/>
        <v>0</v>
      </c>
      <c r="DP39" s="353">
        <f t="shared" si="54"/>
        <v>0</v>
      </c>
      <c r="DQ39" s="353">
        <f t="shared" si="54"/>
        <v>0</v>
      </c>
      <c r="DR39" s="353">
        <f t="shared" si="54"/>
        <v>0</v>
      </c>
      <c r="DS39" s="353">
        <f t="shared" si="54"/>
        <v>0</v>
      </c>
      <c r="DT39" s="353">
        <f t="shared" si="54"/>
        <v>0</v>
      </c>
      <c r="DU39" s="353">
        <f t="shared" si="54"/>
        <v>0</v>
      </c>
      <c r="DV39" s="353">
        <f t="shared" si="54"/>
        <v>0</v>
      </c>
      <c r="DW39" s="353">
        <f t="shared" si="54"/>
        <v>0</v>
      </c>
      <c r="DX39" s="353">
        <f t="shared" si="54"/>
        <v>0</v>
      </c>
      <c r="DY39" s="353">
        <f t="shared" si="54"/>
        <v>0</v>
      </c>
      <c r="DZ39" s="353">
        <f t="shared" si="54"/>
        <v>0</v>
      </c>
      <c r="EA39" s="353">
        <f t="shared" si="54"/>
        <v>0</v>
      </c>
      <c r="EB39" s="353">
        <f t="shared" si="54"/>
        <v>0</v>
      </c>
      <c r="EC39" s="353">
        <f t="shared" si="54"/>
        <v>0</v>
      </c>
      <c r="ED39" s="353">
        <f t="shared" si="54"/>
        <v>0</v>
      </c>
      <c r="EE39" s="353">
        <f t="shared" si="54"/>
        <v>0</v>
      </c>
      <c r="EF39" s="353">
        <f t="shared" si="54"/>
        <v>0</v>
      </c>
      <c r="EG39" s="353">
        <f t="shared" ref="EG39:EQ39" si="55">EG14+EG21+EG28+EG35</f>
        <v>0</v>
      </c>
      <c r="EH39" s="353">
        <f t="shared" si="55"/>
        <v>0</v>
      </c>
      <c r="EI39" s="353">
        <f t="shared" si="55"/>
        <v>0</v>
      </c>
      <c r="EJ39" s="353">
        <f t="shared" si="55"/>
        <v>0</v>
      </c>
      <c r="EK39" s="353">
        <f t="shared" si="55"/>
        <v>0</v>
      </c>
      <c r="EL39" s="353">
        <f t="shared" si="55"/>
        <v>0</v>
      </c>
      <c r="EM39" s="353">
        <f t="shared" si="55"/>
        <v>0</v>
      </c>
      <c r="EN39" s="353">
        <f t="shared" si="55"/>
        <v>0</v>
      </c>
      <c r="EO39" s="353">
        <f t="shared" si="55"/>
        <v>0</v>
      </c>
      <c r="EP39" s="353">
        <f t="shared" si="55"/>
        <v>0</v>
      </c>
      <c r="EQ39" s="375">
        <f t="shared" si="55"/>
        <v>0</v>
      </c>
      <c r="ER39" s="449"/>
      <c r="ES39" s="450"/>
      <c r="ET39" s="450"/>
      <c r="EU39" s="450"/>
      <c r="EV39" s="450"/>
      <c r="EW39" s="373"/>
      <c r="EX39" s="186"/>
      <c r="EY39" s="186"/>
      <c r="EZ39" s="186"/>
      <c r="FA39" s="379"/>
    </row>
    <row r="40" spans="1:158" s="99" customFormat="1" ht="30" customHeight="1" thickBot="1" x14ac:dyDescent="0.3">
      <c r="A40" s="782"/>
      <c r="B40" s="783"/>
      <c r="C40" s="783"/>
      <c r="D40" s="783"/>
      <c r="E40" s="783"/>
      <c r="F40" s="190" t="s">
        <v>47</v>
      </c>
      <c r="G40" s="451">
        <f>G38+G39</f>
        <v>13002401989</v>
      </c>
      <c r="H40" s="451">
        <f>H38+H39</f>
        <v>1670000000</v>
      </c>
      <c r="I40" s="451">
        <f t="shared" ref="I40:BT40" si="56">I38+I39</f>
        <v>0</v>
      </c>
      <c r="J40" s="451">
        <f t="shared" si="56"/>
        <v>0</v>
      </c>
      <c r="K40" s="451">
        <f t="shared" si="56"/>
        <v>212240000</v>
      </c>
      <c r="L40" s="451">
        <f t="shared" si="56"/>
        <v>212240000</v>
      </c>
      <c r="M40" s="451">
        <f t="shared" si="56"/>
        <v>819877949</v>
      </c>
      <c r="N40" s="451">
        <f t="shared" si="56"/>
        <v>819877949</v>
      </c>
      <c r="O40" s="451">
        <f t="shared" si="56"/>
        <v>39171000</v>
      </c>
      <c r="P40" s="451">
        <f t="shared" si="56"/>
        <v>39171000</v>
      </c>
      <c r="Q40" s="451">
        <f t="shared" si="56"/>
        <v>0</v>
      </c>
      <c r="R40" s="451">
        <f t="shared" si="56"/>
        <v>0</v>
      </c>
      <c r="S40" s="451">
        <f t="shared" si="56"/>
        <v>34367401</v>
      </c>
      <c r="T40" s="451">
        <f t="shared" si="56"/>
        <v>34367401</v>
      </c>
      <c r="U40" s="451">
        <f t="shared" si="56"/>
        <v>489908083</v>
      </c>
      <c r="V40" s="451">
        <f t="shared" si="56"/>
        <v>489908083</v>
      </c>
      <c r="W40" s="451">
        <f t="shared" si="56"/>
        <v>1595564433</v>
      </c>
      <c r="X40" s="451">
        <f t="shared" si="56"/>
        <v>1595564433</v>
      </c>
      <c r="Y40" s="451">
        <f t="shared" si="56"/>
        <v>1595564433</v>
      </c>
      <c r="Z40" s="451">
        <f t="shared" si="56"/>
        <v>1595564433</v>
      </c>
      <c r="AA40" s="451">
        <f t="shared" si="56"/>
        <v>1595564433</v>
      </c>
      <c r="AB40" s="451">
        <f t="shared" si="56"/>
        <v>3109482424</v>
      </c>
      <c r="AC40" s="451">
        <f t="shared" si="56"/>
        <v>48552820</v>
      </c>
      <c r="AD40" s="451">
        <f t="shared" si="56"/>
        <v>48552820</v>
      </c>
      <c r="AE40" s="451">
        <f t="shared" si="56"/>
        <v>559977427</v>
      </c>
      <c r="AF40" s="451">
        <f t="shared" si="56"/>
        <v>557658874</v>
      </c>
      <c r="AG40" s="451">
        <f t="shared" si="56"/>
        <v>1202748624</v>
      </c>
      <c r="AH40" s="451">
        <f t="shared" si="56"/>
        <v>1171779624</v>
      </c>
      <c r="AI40" s="451">
        <f t="shared" si="56"/>
        <v>458615483</v>
      </c>
      <c r="AJ40" s="451">
        <f t="shared" si="56"/>
        <v>249129314</v>
      </c>
      <c r="AK40" s="451">
        <f t="shared" si="56"/>
        <v>78000913</v>
      </c>
      <c r="AL40" s="451">
        <f t="shared" si="56"/>
        <v>28872995</v>
      </c>
      <c r="AM40" s="451">
        <f t="shared" si="56"/>
        <v>33030520</v>
      </c>
      <c r="AN40" s="451">
        <f t="shared" si="56"/>
        <v>60773062</v>
      </c>
      <c r="AO40" s="451">
        <f t="shared" si="56"/>
        <v>21749600</v>
      </c>
      <c r="AP40" s="451">
        <f t="shared" si="56"/>
        <v>20000000</v>
      </c>
      <c r="AQ40" s="451">
        <f t="shared" si="56"/>
        <v>97500000</v>
      </c>
      <c r="AR40" s="451">
        <f t="shared" si="56"/>
        <v>42184514</v>
      </c>
      <c r="AS40" s="451">
        <f t="shared" si="56"/>
        <v>419244992</v>
      </c>
      <c r="AT40" s="451">
        <f t="shared" si="56"/>
        <v>173117709</v>
      </c>
      <c r="AU40" s="451">
        <f t="shared" si="56"/>
        <v>0</v>
      </c>
      <c r="AV40" s="451">
        <f t="shared" si="56"/>
        <v>150902051</v>
      </c>
      <c r="AW40" s="451">
        <f t="shared" si="56"/>
        <v>185696758</v>
      </c>
      <c r="AX40" s="451">
        <f t="shared" si="56"/>
        <v>220018133</v>
      </c>
      <c r="AY40" s="451">
        <f t="shared" si="56"/>
        <v>-233830581</v>
      </c>
      <c r="AZ40" s="451">
        <f t="shared" si="56"/>
        <v>86310346</v>
      </c>
      <c r="BA40" s="451">
        <f t="shared" si="56"/>
        <v>2871286556</v>
      </c>
      <c r="BB40" s="451">
        <f t="shared" si="56"/>
        <v>2871286556</v>
      </c>
      <c r="BC40" s="451">
        <f t="shared" si="56"/>
        <v>2809299442</v>
      </c>
      <c r="BD40" s="451">
        <f t="shared" si="56"/>
        <v>2871286556</v>
      </c>
      <c r="BE40" s="451">
        <f t="shared" si="56"/>
        <v>2809299442</v>
      </c>
      <c r="BF40" s="451">
        <f t="shared" si="56"/>
        <v>3246551000</v>
      </c>
      <c r="BG40" s="451">
        <f t="shared" si="56"/>
        <v>0</v>
      </c>
      <c r="BH40" s="451">
        <f t="shared" si="56"/>
        <v>0</v>
      </c>
      <c r="BI40" s="451">
        <f t="shared" si="56"/>
        <v>0</v>
      </c>
      <c r="BJ40" s="451">
        <f t="shared" si="56"/>
        <v>0</v>
      </c>
      <c r="BK40" s="451">
        <f t="shared" si="56"/>
        <v>0</v>
      </c>
      <c r="BL40" s="451">
        <f t="shared" si="56"/>
        <v>0</v>
      </c>
      <c r="BM40" s="451">
        <f t="shared" si="56"/>
        <v>0</v>
      </c>
      <c r="BN40" s="451">
        <f t="shared" si="56"/>
        <v>0</v>
      </c>
      <c r="BO40" s="451">
        <f t="shared" si="56"/>
        <v>0</v>
      </c>
      <c r="BP40" s="451">
        <f t="shared" si="56"/>
        <v>0</v>
      </c>
      <c r="BQ40" s="451">
        <f t="shared" si="56"/>
        <v>0</v>
      </c>
      <c r="BR40" s="451">
        <f t="shared" si="56"/>
        <v>0</v>
      </c>
      <c r="BS40" s="451">
        <f t="shared" si="56"/>
        <v>0</v>
      </c>
      <c r="BT40" s="451">
        <f t="shared" si="56"/>
        <v>0</v>
      </c>
      <c r="BU40" s="451">
        <f t="shared" ref="BU40:EF40" si="57">BU38+BU39</f>
        <v>0</v>
      </c>
      <c r="BV40" s="451">
        <f t="shared" si="57"/>
        <v>0</v>
      </c>
      <c r="BW40" s="451">
        <f t="shared" si="57"/>
        <v>0</v>
      </c>
      <c r="BX40" s="451">
        <f t="shared" si="57"/>
        <v>0</v>
      </c>
      <c r="BY40" s="451">
        <f t="shared" si="57"/>
        <v>0</v>
      </c>
      <c r="BZ40" s="451">
        <f t="shared" si="57"/>
        <v>0</v>
      </c>
      <c r="CA40" s="451">
        <f t="shared" si="57"/>
        <v>0</v>
      </c>
      <c r="CB40" s="451">
        <f t="shared" si="57"/>
        <v>0</v>
      </c>
      <c r="CC40" s="451">
        <f t="shared" si="57"/>
        <v>0</v>
      </c>
      <c r="CD40" s="451">
        <f t="shared" si="57"/>
        <v>0</v>
      </c>
      <c r="CE40" s="451">
        <f t="shared" si="57"/>
        <v>0</v>
      </c>
      <c r="CF40" s="451">
        <f t="shared" si="57"/>
        <v>0</v>
      </c>
      <c r="CG40" s="451">
        <f t="shared" si="57"/>
        <v>0</v>
      </c>
      <c r="CH40" s="451">
        <f t="shared" si="57"/>
        <v>0</v>
      </c>
      <c r="CI40" s="451">
        <f t="shared" si="57"/>
        <v>0</v>
      </c>
      <c r="CJ40" s="451">
        <f t="shared" si="57"/>
        <v>2631000000</v>
      </c>
      <c r="CK40" s="451">
        <f t="shared" si="57"/>
        <v>0</v>
      </c>
      <c r="CL40" s="451">
        <f t="shared" si="57"/>
        <v>0</v>
      </c>
      <c r="CM40" s="451">
        <f t="shared" si="57"/>
        <v>0</v>
      </c>
      <c r="CN40" s="451">
        <f t="shared" si="57"/>
        <v>0</v>
      </c>
      <c r="CO40" s="451">
        <f t="shared" si="57"/>
        <v>0</v>
      </c>
      <c r="CP40" s="451">
        <f t="shared" si="57"/>
        <v>0</v>
      </c>
      <c r="CQ40" s="451">
        <f t="shared" si="57"/>
        <v>0</v>
      </c>
      <c r="CR40" s="451">
        <f t="shared" si="57"/>
        <v>0</v>
      </c>
      <c r="CS40" s="451">
        <f t="shared" si="57"/>
        <v>0</v>
      </c>
      <c r="CT40" s="451">
        <f t="shared" si="57"/>
        <v>0</v>
      </c>
      <c r="CU40" s="451">
        <f t="shared" si="57"/>
        <v>0</v>
      </c>
      <c r="CV40" s="451">
        <f t="shared" si="57"/>
        <v>0</v>
      </c>
      <c r="CW40" s="451">
        <f t="shared" si="57"/>
        <v>0</v>
      </c>
      <c r="CX40" s="451">
        <f t="shared" si="57"/>
        <v>0</v>
      </c>
      <c r="CY40" s="451">
        <f t="shared" si="57"/>
        <v>0</v>
      </c>
      <c r="CZ40" s="451">
        <f t="shared" si="57"/>
        <v>0</v>
      </c>
      <c r="DA40" s="451">
        <f t="shared" si="57"/>
        <v>0</v>
      </c>
      <c r="DB40" s="451">
        <f t="shared" si="57"/>
        <v>0</v>
      </c>
      <c r="DC40" s="451">
        <f t="shared" si="57"/>
        <v>0</v>
      </c>
      <c r="DD40" s="451">
        <f t="shared" si="57"/>
        <v>0</v>
      </c>
      <c r="DE40" s="451">
        <f t="shared" si="57"/>
        <v>0</v>
      </c>
      <c r="DF40" s="451">
        <f t="shared" si="57"/>
        <v>0</v>
      </c>
      <c r="DG40" s="451">
        <f t="shared" si="57"/>
        <v>0</v>
      </c>
      <c r="DH40" s="451">
        <f t="shared" si="57"/>
        <v>0</v>
      </c>
      <c r="DI40" s="451">
        <f t="shared" si="57"/>
        <v>0</v>
      </c>
      <c r="DJ40" s="451">
        <f t="shared" si="57"/>
        <v>0</v>
      </c>
      <c r="DK40" s="451">
        <f t="shared" si="57"/>
        <v>0</v>
      </c>
      <c r="DL40" s="451">
        <f t="shared" si="57"/>
        <v>0</v>
      </c>
      <c r="DM40" s="451">
        <f t="shared" si="57"/>
        <v>0</v>
      </c>
      <c r="DN40" s="451">
        <f t="shared" si="57"/>
        <v>2658000000</v>
      </c>
      <c r="DO40" s="451">
        <f t="shared" si="57"/>
        <v>0</v>
      </c>
      <c r="DP40" s="451">
        <f t="shared" si="57"/>
        <v>0</v>
      </c>
      <c r="DQ40" s="451">
        <f t="shared" si="57"/>
        <v>0</v>
      </c>
      <c r="DR40" s="451">
        <f t="shared" si="57"/>
        <v>0</v>
      </c>
      <c r="DS40" s="451">
        <f t="shared" si="57"/>
        <v>0</v>
      </c>
      <c r="DT40" s="451">
        <f t="shared" si="57"/>
        <v>0</v>
      </c>
      <c r="DU40" s="451">
        <f t="shared" si="57"/>
        <v>0</v>
      </c>
      <c r="DV40" s="451">
        <f t="shared" si="57"/>
        <v>0</v>
      </c>
      <c r="DW40" s="451">
        <f t="shared" si="57"/>
        <v>0</v>
      </c>
      <c r="DX40" s="451">
        <f t="shared" si="57"/>
        <v>0</v>
      </c>
      <c r="DY40" s="451">
        <f t="shared" si="57"/>
        <v>0</v>
      </c>
      <c r="DZ40" s="451">
        <f t="shared" si="57"/>
        <v>0</v>
      </c>
      <c r="EA40" s="451">
        <f t="shared" si="57"/>
        <v>0</v>
      </c>
      <c r="EB40" s="451">
        <f t="shared" si="57"/>
        <v>0</v>
      </c>
      <c r="EC40" s="451">
        <f t="shared" si="57"/>
        <v>0</v>
      </c>
      <c r="ED40" s="451">
        <f t="shared" si="57"/>
        <v>0</v>
      </c>
      <c r="EE40" s="451">
        <f t="shared" si="57"/>
        <v>0</v>
      </c>
      <c r="EF40" s="451">
        <f t="shared" si="57"/>
        <v>0</v>
      </c>
      <c r="EG40" s="451">
        <f t="shared" ref="EG40:EQ40" si="58">EG38+EG39</f>
        <v>0</v>
      </c>
      <c r="EH40" s="451">
        <f t="shared" si="58"/>
        <v>0</v>
      </c>
      <c r="EI40" s="451">
        <f t="shared" si="58"/>
        <v>0</v>
      </c>
      <c r="EJ40" s="451">
        <f t="shared" si="58"/>
        <v>0</v>
      </c>
      <c r="EK40" s="451">
        <f t="shared" si="58"/>
        <v>0</v>
      </c>
      <c r="EL40" s="451">
        <f t="shared" si="58"/>
        <v>0</v>
      </c>
      <c r="EM40" s="451">
        <f t="shared" si="58"/>
        <v>0</v>
      </c>
      <c r="EN40" s="451">
        <f t="shared" si="58"/>
        <v>0</v>
      </c>
      <c r="EO40" s="451">
        <f t="shared" si="58"/>
        <v>0</v>
      </c>
      <c r="EP40" s="451">
        <f t="shared" si="58"/>
        <v>0</v>
      </c>
      <c r="EQ40" s="452">
        <f t="shared" si="58"/>
        <v>0</v>
      </c>
      <c r="ER40" s="453"/>
      <c r="ES40" s="454"/>
      <c r="ET40" s="454"/>
      <c r="EU40" s="454"/>
      <c r="EV40" s="454"/>
      <c r="EW40" s="380"/>
      <c r="EX40" s="187"/>
      <c r="EY40" s="187"/>
      <c r="EZ40" s="187"/>
      <c r="FA40" s="381"/>
    </row>
    <row r="41" spans="1:158" ht="20.25" customHeight="1" thickBot="1" x14ac:dyDescent="0.3">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7"/>
      <c r="BR41" s="77"/>
      <c r="BS41" s="77"/>
      <c r="BT41" s="77"/>
      <c r="BU41" s="77"/>
      <c r="BV41" s="77"/>
      <c r="BW41" s="77"/>
      <c r="BX41" s="77"/>
      <c r="BY41" s="77"/>
      <c r="BZ41" s="77"/>
      <c r="CA41" s="77"/>
      <c r="CB41" s="77"/>
      <c r="CC41" s="77"/>
      <c r="CD41" s="77"/>
      <c r="CE41" s="77"/>
      <c r="CF41" s="77"/>
      <c r="CG41" s="77"/>
      <c r="CH41" s="77"/>
      <c r="CI41" s="77"/>
      <c r="CJ41" s="77"/>
      <c r="CK41" s="77"/>
      <c r="CL41" s="77"/>
      <c r="CM41" s="77"/>
      <c r="CN41" s="77"/>
      <c r="CO41" s="77"/>
      <c r="CP41" s="77"/>
      <c r="CQ41" s="77"/>
      <c r="CR41" s="77"/>
      <c r="CS41" s="77"/>
      <c r="CT41" s="77"/>
      <c r="CU41" s="77"/>
      <c r="CV41" s="77"/>
      <c r="CW41" s="77"/>
      <c r="CX41" s="77"/>
      <c r="CY41" s="77"/>
      <c r="CZ41" s="77"/>
      <c r="DA41" s="77"/>
      <c r="DB41" s="77"/>
      <c r="DC41" s="77"/>
      <c r="DD41" s="77"/>
      <c r="DE41" s="77"/>
      <c r="DF41" s="77"/>
      <c r="DG41" s="77"/>
      <c r="DH41" s="77"/>
      <c r="DI41" s="77"/>
      <c r="DJ41" s="77"/>
      <c r="DK41" s="77"/>
      <c r="DL41" s="77"/>
      <c r="DM41" s="77"/>
      <c r="DN41" s="77"/>
      <c r="DO41" s="77"/>
      <c r="DP41" s="77"/>
      <c r="DQ41" s="77"/>
      <c r="DR41" s="77"/>
      <c r="DS41" s="77"/>
      <c r="DT41" s="77"/>
      <c r="DU41" s="77"/>
      <c r="DV41" s="77"/>
      <c r="DW41" s="77"/>
      <c r="DX41" s="77"/>
      <c r="DY41" s="77"/>
      <c r="DZ41" s="77"/>
      <c r="EA41" s="77"/>
      <c r="EB41" s="77"/>
      <c r="EC41" s="77"/>
      <c r="ED41" s="77"/>
      <c r="EE41" s="77"/>
      <c r="EF41" s="77"/>
    </row>
    <row r="42" spans="1:158" ht="20.25" customHeight="1" x14ac:dyDescent="0.25">
      <c r="F42" s="24" t="s">
        <v>35</v>
      </c>
      <c r="G42" s="1"/>
      <c r="H42" s="1"/>
      <c r="I42" s="1"/>
      <c r="J42" s="1"/>
      <c r="K42" s="1"/>
      <c r="L42" s="1"/>
      <c r="M42" s="1"/>
      <c r="N42" s="1"/>
      <c r="O42" s="1"/>
      <c r="P42" s="1"/>
      <c r="Q42" s="1"/>
      <c r="R42" s="1"/>
      <c r="S42" s="1"/>
      <c r="T42" s="1"/>
      <c r="U42" s="1"/>
      <c r="V42" s="1"/>
      <c r="W42" s="224">
        <f>W12+W19+W26+W33</f>
        <v>967082009</v>
      </c>
      <c r="X42" s="1"/>
      <c r="Y42" s="1"/>
      <c r="Z42" s="1"/>
      <c r="AA42" s="1"/>
      <c r="AB42" s="254"/>
      <c r="AC42" s="256"/>
      <c r="AD42" s="263"/>
      <c r="AE42" s="1"/>
      <c r="AF42" s="1"/>
      <c r="AG42" s="1"/>
      <c r="AH42" s="1"/>
      <c r="AI42" s="1"/>
      <c r="AJ42" s="1"/>
      <c r="AK42" s="1"/>
      <c r="AL42" s="1"/>
      <c r="AM42" s="1"/>
      <c r="AN42" s="274">
        <f>AN11+AN18+AN32+AN25</f>
        <v>37113969</v>
      </c>
      <c r="AO42" s="1"/>
      <c r="AP42" s="1"/>
      <c r="AQ42" s="1"/>
      <c r="AR42" s="1"/>
      <c r="AS42" s="1"/>
      <c r="AT42" s="1"/>
      <c r="AU42" s="1"/>
      <c r="AV42" s="1"/>
      <c r="AW42" s="1"/>
      <c r="AX42" s="1"/>
      <c r="AY42" s="1"/>
      <c r="AZ42" s="1"/>
      <c r="BA42" s="1"/>
      <c r="BB42" s="1"/>
      <c r="BC42" s="274"/>
      <c r="BD42" s="224"/>
      <c r="BE42" s="224"/>
      <c r="BF42" s="317"/>
      <c r="BW42" s="1"/>
      <c r="BX42" s="1"/>
      <c r="BY42" s="1"/>
      <c r="BZ42" s="1"/>
      <c r="CA42" s="1"/>
      <c r="CB42" s="1"/>
      <c r="CC42" s="1"/>
      <c r="CD42" s="1"/>
      <c r="CE42" s="1"/>
      <c r="CF42" s="1"/>
      <c r="CG42" s="1"/>
      <c r="CH42" s="1"/>
      <c r="CI42" s="1"/>
    </row>
    <row r="43" spans="1:158" ht="20.25" customHeight="1" x14ac:dyDescent="0.25">
      <c r="F43" s="47" t="s">
        <v>36</v>
      </c>
      <c r="G43" s="694" t="s">
        <v>37</v>
      </c>
      <c r="H43" s="694"/>
      <c r="I43" s="694"/>
      <c r="J43" s="694"/>
      <c r="K43" s="694"/>
      <c r="L43" s="694"/>
      <c r="M43" s="694"/>
      <c r="N43" s="695" t="s">
        <v>38</v>
      </c>
      <c r="O43" s="695"/>
      <c r="P43" s="695"/>
      <c r="Q43" s="695"/>
      <c r="R43" s="695"/>
      <c r="S43" s="695"/>
      <c r="T43" s="695"/>
      <c r="U43" s="311"/>
      <c r="V43" s="312"/>
      <c r="W43" s="312"/>
      <c r="X43" s="312"/>
      <c r="Y43" s="312"/>
      <c r="Z43" s="312"/>
      <c r="AA43" s="312"/>
      <c r="AB43" s="312"/>
      <c r="AC43" s="312"/>
      <c r="AD43" s="312"/>
      <c r="AE43" s="312"/>
      <c r="AF43" s="312"/>
      <c r="AG43" s="312"/>
      <c r="AH43" s="312"/>
      <c r="AI43" s="312"/>
      <c r="AJ43" s="312"/>
      <c r="AK43" s="312"/>
      <c r="AL43" s="312"/>
      <c r="AM43" s="312"/>
      <c r="AN43" s="274">
        <f>AN12+AN19+AN33+AN26</f>
        <v>192054718</v>
      </c>
      <c r="AO43" s="312"/>
      <c r="AP43" s="312"/>
      <c r="AQ43" s="312"/>
      <c r="AR43" s="312"/>
      <c r="AS43" s="312"/>
      <c r="AT43" s="312"/>
      <c r="AU43" s="312"/>
      <c r="AV43" s="312"/>
      <c r="AW43" s="312"/>
      <c r="AX43" s="312"/>
      <c r="AY43" s="312"/>
      <c r="AZ43" s="312"/>
      <c r="BA43" s="312"/>
      <c r="BB43" s="312"/>
      <c r="BC43" s="312"/>
      <c r="BD43" s="312"/>
      <c r="BE43" s="318"/>
    </row>
    <row r="44" spans="1:158" ht="20.25" customHeight="1" x14ac:dyDescent="0.25">
      <c r="F44" s="25">
        <v>13</v>
      </c>
      <c r="G44" s="704" t="s">
        <v>93</v>
      </c>
      <c r="H44" s="704"/>
      <c r="I44" s="704"/>
      <c r="J44" s="704"/>
      <c r="K44" s="704"/>
      <c r="L44" s="704"/>
      <c r="M44" s="704"/>
      <c r="N44" s="705" t="s">
        <v>84</v>
      </c>
      <c r="O44" s="705"/>
      <c r="P44" s="705"/>
      <c r="Q44" s="705"/>
      <c r="R44" s="705"/>
      <c r="S44" s="705"/>
      <c r="T44" s="705"/>
      <c r="U44" s="784"/>
      <c r="V44" s="785"/>
      <c r="W44" s="785"/>
      <c r="X44" s="785"/>
      <c r="Y44" s="785"/>
      <c r="Z44" s="785"/>
      <c r="AA44" s="785"/>
      <c r="AB44" s="785"/>
      <c r="AC44" s="785"/>
      <c r="AD44" s="785"/>
      <c r="AE44" s="785"/>
      <c r="AF44" s="785"/>
      <c r="AG44" s="785"/>
      <c r="AH44" s="785"/>
      <c r="AI44" s="785"/>
      <c r="AJ44" s="785"/>
      <c r="AK44" s="785"/>
      <c r="AL44" s="785"/>
      <c r="AM44" s="785"/>
      <c r="AN44" s="785"/>
      <c r="AO44" s="785"/>
      <c r="AP44" s="785"/>
      <c r="AQ44" s="785"/>
      <c r="AR44" s="785"/>
      <c r="AS44" s="785"/>
      <c r="AT44" s="785"/>
      <c r="AU44" s="785"/>
      <c r="AV44" s="785"/>
      <c r="AW44" s="785"/>
      <c r="AX44" s="785"/>
      <c r="AY44" s="785"/>
      <c r="AZ44" s="785"/>
      <c r="BA44" s="785"/>
      <c r="BB44" s="785"/>
      <c r="BC44" s="785"/>
      <c r="BD44" s="785"/>
      <c r="BE44" s="785"/>
    </row>
    <row r="45" spans="1:158" ht="20.25" customHeight="1" x14ac:dyDescent="0.25">
      <c r="F45" s="25">
        <v>14</v>
      </c>
      <c r="G45" s="704" t="s">
        <v>307</v>
      </c>
      <c r="H45" s="704"/>
      <c r="I45" s="704"/>
      <c r="J45" s="704"/>
      <c r="K45" s="704"/>
      <c r="L45" s="704"/>
      <c r="M45" s="704"/>
      <c r="N45" s="705" t="s">
        <v>384</v>
      </c>
      <c r="O45" s="705"/>
      <c r="P45" s="705"/>
      <c r="Q45" s="705"/>
      <c r="R45" s="705"/>
      <c r="S45" s="705"/>
      <c r="T45" s="70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F45" s="114"/>
    </row>
    <row r="46" spans="1:158" ht="20.25" customHeight="1" x14ac:dyDescent="0.25">
      <c r="AH46" s="115"/>
      <c r="AI46" s="115"/>
      <c r="AJ46" s="115"/>
      <c r="AK46" s="115"/>
      <c r="AL46" s="115"/>
      <c r="AM46" s="115"/>
      <c r="AN46" s="115"/>
      <c r="AO46" s="115"/>
      <c r="AP46" s="115"/>
      <c r="AQ46" s="115"/>
      <c r="AR46" s="115"/>
      <c r="AS46" s="115"/>
      <c r="AT46" s="115"/>
      <c r="AU46" s="115"/>
      <c r="AV46" s="115"/>
      <c r="AW46" s="115"/>
      <c r="AX46" s="115"/>
      <c r="BF46" s="118"/>
      <c r="BG46" s="119"/>
      <c r="BH46" s="119"/>
      <c r="BI46" s="119"/>
      <c r="BJ46" s="119"/>
      <c r="BK46" s="119"/>
      <c r="BL46" s="119"/>
      <c r="BM46" s="119"/>
      <c r="BN46" s="119"/>
      <c r="BO46" s="119"/>
      <c r="BP46" s="119"/>
      <c r="BQ46" s="119"/>
      <c r="BR46" s="119"/>
      <c r="BS46" s="119"/>
      <c r="BT46" s="119"/>
      <c r="BU46" s="119"/>
      <c r="BV46" s="119"/>
      <c r="BW46" s="119"/>
      <c r="BX46" s="119"/>
      <c r="BY46" s="119"/>
      <c r="BZ46" s="119"/>
      <c r="CA46" s="119"/>
      <c r="CB46" s="119"/>
      <c r="CC46" s="119"/>
      <c r="CD46" s="119"/>
      <c r="CE46" s="119"/>
      <c r="CF46" s="119"/>
      <c r="CG46" s="119"/>
      <c r="CH46" s="119"/>
      <c r="CI46" s="119"/>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19"/>
      <c r="DJ46" s="119"/>
      <c r="DK46" s="119"/>
      <c r="DL46" s="119"/>
      <c r="DM46" s="119"/>
      <c r="DN46" s="119"/>
      <c r="DO46" s="119"/>
      <c r="DP46" s="119"/>
      <c r="DQ46" s="119"/>
      <c r="DR46" s="119"/>
      <c r="DS46" s="119"/>
      <c r="DT46" s="119"/>
      <c r="DU46" s="119"/>
      <c r="DV46" s="119"/>
      <c r="DW46" s="119"/>
      <c r="DX46" s="119"/>
      <c r="DY46" s="119"/>
      <c r="DZ46" s="119"/>
      <c r="EA46" s="119"/>
      <c r="EB46" s="119"/>
      <c r="EC46" s="119"/>
      <c r="ED46" s="119"/>
      <c r="EE46" s="119"/>
      <c r="EF46" s="119"/>
    </row>
    <row r="47" spans="1:158" ht="20.25" customHeight="1" x14ac:dyDescent="0.25">
      <c r="BF47" s="121"/>
      <c r="BG47" s="119"/>
      <c r="BH47" s="119"/>
      <c r="BI47" s="119"/>
      <c r="BJ47" s="119"/>
      <c r="BK47" s="119"/>
      <c r="BL47" s="119"/>
      <c r="BM47" s="119"/>
      <c r="BN47" s="119"/>
      <c r="BO47" s="119"/>
      <c r="BP47" s="119"/>
      <c r="BQ47" s="119"/>
      <c r="BR47" s="119"/>
      <c r="BS47" s="119"/>
      <c r="BT47" s="119"/>
      <c r="BU47" s="119"/>
      <c r="BV47" s="119"/>
      <c r="BW47" s="119"/>
      <c r="BX47" s="119"/>
      <c r="BY47" s="119"/>
      <c r="BZ47" s="119"/>
      <c r="CA47" s="119"/>
      <c r="CB47" s="119"/>
      <c r="CC47" s="119"/>
      <c r="CD47" s="119"/>
      <c r="CE47" s="119"/>
      <c r="CF47" s="119"/>
      <c r="CG47" s="119"/>
      <c r="CH47" s="119"/>
      <c r="CI47" s="119"/>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19"/>
      <c r="DJ47" s="119"/>
      <c r="DK47" s="119"/>
      <c r="DL47" s="119"/>
      <c r="DM47" s="119"/>
      <c r="DN47" s="119"/>
      <c r="DO47" s="119"/>
      <c r="DP47" s="119"/>
      <c r="DQ47" s="119"/>
      <c r="DR47" s="119"/>
      <c r="DS47" s="119"/>
      <c r="DT47" s="119"/>
      <c r="DU47" s="119"/>
      <c r="DV47" s="119"/>
      <c r="DW47" s="119"/>
      <c r="DX47" s="119"/>
      <c r="DY47" s="119"/>
      <c r="DZ47" s="119"/>
      <c r="EA47" s="119"/>
      <c r="EB47" s="119"/>
      <c r="EC47" s="119"/>
      <c r="ED47" s="119"/>
      <c r="EE47" s="119"/>
      <c r="EF47" s="119"/>
    </row>
    <row r="48" spans="1:158" ht="20.25" customHeight="1" x14ac:dyDescent="0.25">
      <c r="G48" s="84"/>
      <c r="BF48" s="119"/>
      <c r="BG48" s="119"/>
      <c r="BH48" s="119"/>
      <c r="BI48" s="119"/>
      <c r="BJ48" s="119"/>
      <c r="BK48" s="119"/>
      <c r="BL48" s="119"/>
      <c r="BM48" s="119"/>
      <c r="BN48" s="119"/>
      <c r="BO48" s="119"/>
      <c r="BP48" s="119"/>
      <c r="BQ48" s="119"/>
      <c r="BR48" s="119"/>
      <c r="BS48" s="119"/>
      <c r="BT48" s="119"/>
      <c r="BU48" s="119"/>
      <c r="BV48" s="119"/>
      <c r="BW48" s="119"/>
      <c r="BX48" s="119"/>
      <c r="BY48" s="119"/>
      <c r="BZ48" s="119"/>
      <c r="CA48" s="119"/>
      <c r="CB48" s="119"/>
      <c r="CC48" s="119"/>
      <c r="CD48" s="119"/>
      <c r="CE48" s="119"/>
      <c r="CF48" s="119"/>
      <c r="CG48" s="119"/>
      <c r="CH48" s="119"/>
      <c r="CI48" s="119"/>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19"/>
      <c r="DJ48" s="119"/>
      <c r="DK48" s="119"/>
      <c r="DL48" s="119"/>
      <c r="DM48" s="119"/>
      <c r="DN48" s="120"/>
      <c r="DO48" s="120"/>
      <c r="DP48" s="120"/>
      <c r="DQ48" s="120"/>
      <c r="DR48" s="120"/>
      <c r="DS48" s="120"/>
      <c r="DT48" s="120"/>
      <c r="DU48" s="120"/>
      <c r="DV48" s="120"/>
      <c r="DW48" s="120"/>
      <c r="DX48" s="120"/>
      <c r="DY48" s="120"/>
      <c r="DZ48" s="120"/>
      <c r="EA48" s="120"/>
      <c r="EB48" s="120"/>
      <c r="EC48" s="120"/>
      <c r="ED48" s="120"/>
      <c r="EE48" s="120"/>
      <c r="EF48" s="120"/>
    </row>
    <row r="49" spans="7:136" ht="20.25" customHeight="1" x14ac:dyDescent="0.25">
      <c r="BF49" s="122"/>
      <c r="BG49" s="119"/>
      <c r="BH49" s="119"/>
      <c r="BI49" s="119"/>
      <c r="BJ49" s="119"/>
      <c r="BK49" s="119"/>
      <c r="BL49" s="119"/>
      <c r="BM49" s="119"/>
      <c r="BN49" s="119"/>
      <c r="BO49" s="119"/>
      <c r="BP49" s="119"/>
      <c r="BQ49" s="119"/>
      <c r="BR49" s="119"/>
      <c r="BS49" s="119"/>
      <c r="BT49" s="119"/>
      <c r="BU49" s="119"/>
      <c r="BV49" s="119"/>
      <c r="BW49" s="119"/>
      <c r="BX49" s="119"/>
      <c r="BY49" s="119"/>
      <c r="BZ49" s="119"/>
      <c r="CA49" s="119"/>
      <c r="CB49" s="119"/>
      <c r="CC49" s="119"/>
      <c r="CD49" s="119"/>
      <c r="CE49" s="119"/>
      <c r="CF49" s="119"/>
      <c r="CG49" s="119"/>
      <c r="CH49" s="119"/>
      <c r="CI49" s="119"/>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19"/>
      <c r="DJ49" s="119"/>
      <c r="DK49" s="119"/>
      <c r="DL49" s="119"/>
      <c r="DM49" s="119"/>
      <c r="DN49" s="119"/>
      <c r="DO49" s="119"/>
      <c r="DP49" s="119"/>
      <c r="DQ49" s="119"/>
      <c r="DR49" s="119"/>
      <c r="DS49" s="119"/>
      <c r="DT49" s="119"/>
      <c r="DU49" s="119"/>
      <c r="DV49" s="119"/>
      <c r="DW49" s="119"/>
      <c r="DX49" s="119"/>
      <c r="DY49" s="119"/>
      <c r="DZ49" s="119"/>
      <c r="EA49" s="119"/>
      <c r="EB49" s="119"/>
      <c r="EC49" s="119"/>
      <c r="ED49" s="119"/>
      <c r="EE49" s="119"/>
      <c r="EF49" s="119"/>
    </row>
    <row r="50" spans="7:136" ht="20.25" customHeight="1" x14ac:dyDescent="0.25">
      <c r="G50" s="84"/>
      <c r="Q50" s="84"/>
    </row>
    <row r="51" spans="7:136" ht="20.25" customHeight="1" x14ac:dyDescent="0.25">
      <c r="BF51" s="115"/>
      <c r="CJ51" s="117"/>
      <c r="CK51" s="117"/>
      <c r="CL51" s="117"/>
      <c r="CM51" s="117"/>
      <c r="CN51" s="117"/>
      <c r="CO51" s="117"/>
      <c r="CP51" s="117"/>
      <c r="CQ51" s="117"/>
      <c r="CR51" s="117"/>
      <c r="CS51" s="117"/>
      <c r="CT51" s="117"/>
      <c r="CU51" s="117"/>
      <c r="CV51" s="117"/>
      <c r="CW51" s="117"/>
      <c r="CX51" s="117"/>
      <c r="CY51" s="117"/>
      <c r="CZ51" s="117"/>
      <c r="DA51" s="117"/>
      <c r="DB51" s="117"/>
      <c r="DC51" s="117"/>
      <c r="DD51" s="117"/>
      <c r="DE51" s="117"/>
      <c r="DF51" s="117"/>
      <c r="DG51" s="117"/>
      <c r="DH51" s="117"/>
    </row>
    <row r="53" spans="7:136" ht="20.25" customHeight="1" x14ac:dyDescent="0.25">
      <c r="BF53" s="115"/>
      <c r="CJ53" s="115"/>
      <c r="CK53" s="115"/>
      <c r="CL53" s="115"/>
      <c r="CM53" s="115"/>
      <c r="CN53" s="115"/>
      <c r="CO53" s="115"/>
      <c r="CP53" s="115"/>
      <c r="CQ53" s="115"/>
      <c r="CR53" s="115"/>
      <c r="CS53" s="115"/>
      <c r="CT53" s="115"/>
      <c r="CU53" s="115"/>
      <c r="CV53" s="115"/>
      <c r="CW53" s="115"/>
      <c r="CX53" s="115"/>
      <c r="CY53" s="115"/>
      <c r="CZ53" s="115"/>
      <c r="DA53" s="115"/>
      <c r="DB53" s="115"/>
      <c r="DC53" s="115"/>
      <c r="DD53" s="115"/>
      <c r="DE53" s="115"/>
      <c r="DF53" s="115"/>
      <c r="DG53" s="115"/>
      <c r="DH53" s="115"/>
    </row>
  </sheetData>
  <mergeCells count="85">
    <mergeCell ref="U44:BE44"/>
    <mergeCell ref="G45:M45"/>
    <mergeCell ref="N45:T45"/>
    <mergeCell ref="G43:M43"/>
    <mergeCell ref="N43:T43"/>
    <mergeCell ref="G44:M44"/>
    <mergeCell ref="N44:T44"/>
    <mergeCell ref="A38:E40"/>
    <mergeCell ref="B17:B23"/>
    <mergeCell ref="C17:C23"/>
    <mergeCell ref="EZ31:EZ37"/>
    <mergeCell ref="EY17:EY23"/>
    <mergeCell ref="EY31:EY37"/>
    <mergeCell ref="EW31:EW37"/>
    <mergeCell ref="EX31:EX37"/>
    <mergeCell ref="D31:D37"/>
    <mergeCell ref="E31:E37"/>
    <mergeCell ref="EX17:EX23"/>
    <mergeCell ref="B24:B30"/>
    <mergeCell ref="C24:C30"/>
    <mergeCell ref="D24:D30"/>
    <mergeCell ref="E24:E30"/>
    <mergeCell ref="E17:E23"/>
    <mergeCell ref="D10:D16"/>
    <mergeCell ref="E10:E16"/>
    <mergeCell ref="A10:A37"/>
    <mergeCell ref="C31:C37"/>
    <mergeCell ref="B31:B37"/>
    <mergeCell ref="B10:B16"/>
    <mergeCell ref="C10:C16"/>
    <mergeCell ref="D17:D23"/>
    <mergeCell ref="H7:EQ7"/>
    <mergeCell ref="H8:AA8"/>
    <mergeCell ref="AB8:BE8"/>
    <mergeCell ref="BF8:CI8"/>
    <mergeCell ref="A1:E3"/>
    <mergeCell ref="A4:E4"/>
    <mergeCell ref="A5:E5"/>
    <mergeCell ref="A7:G8"/>
    <mergeCell ref="F1:FA1"/>
    <mergeCell ref="F2:FA2"/>
    <mergeCell ref="F3:EQ3"/>
    <mergeCell ref="EW7:EW9"/>
    <mergeCell ref="ET7:ET9"/>
    <mergeCell ref="ES7:ES9"/>
    <mergeCell ref="ER7:ER9"/>
    <mergeCell ref="EU7:EU9"/>
    <mergeCell ref="ER3:FA3"/>
    <mergeCell ref="EZ17:EZ23"/>
    <mergeCell ref="FA17:FA23"/>
    <mergeCell ref="FA10:FA16"/>
    <mergeCell ref="BK4:CC4"/>
    <mergeCell ref="CD4:CV4"/>
    <mergeCell ref="CW4:DO4"/>
    <mergeCell ref="DP4:EH4"/>
    <mergeCell ref="EI4:FA4"/>
    <mergeCell ref="FA7:FA9"/>
    <mergeCell ref="EY7:EY9"/>
    <mergeCell ref="EZ7:EZ9"/>
    <mergeCell ref="DN8:EQ8"/>
    <mergeCell ref="CJ8:DM8"/>
    <mergeCell ref="EX7:EX9"/>
    <mergeCell ref="EV7:EV9"/>
    <mergeCell ref="FA31:FA37"/>
    <mergeCell ref="EW17:EW23"/>
    <mergeCell ref="FB31:FB37"/>
    <mergeCell ref="FB17:FB23"/>
    <mergeCell ref="EW24:EW30"/>
    <mergeCell ref="EX24:EX30"/>
    <mergeCell ref="EY24:EY30"/>
    <mergeCell ref="EZ24:EZ30"/>
    <mergeCell ref="FA24:FA30"/>
    <mergeCell ref="FB24:FB30"/>
    <mergeCell ref="FB10:FB16"/>
    <mergeCell ref="EZ10:EZ16"/>
    <mergeCell ref="EY10:EY16"/>
    <mergeCell ref="EX10:EX16"/>
    <mergeCell ref="EW10:EW16"/>
    <mergeCell ref="F4:BJ4"/>
    <mergeCell ref="F5:BJ5"/>
    <mergeCell ref="EI5:FA5"/>
    <mergeCell ref="BK5:CC5"/>
    <mergeCell ref="CD5:CV5"/>
    <mergeCell ref="CW5:DO5"/>
    <mergeCell ref="DP5:EH5"/>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14"/>
  <sheetViews>
    <sheetView tabSelected="1" zoomScale="62" zoomScaleNormal="62" zoomScalePageLayoutView="75" workbookViewId="0">
      <selection activeCell="B58" sqref="B58"/>
    </sheetView>
  </sheetViews>
  <sheetFormatPr baseColWidth="10" defaultColWidth="10.85546875" defaultRowHeight="12.75" x14ac:dyDescent="0.25"/>
  <cols>
    <col min="1" max="1" width="11.42578125" style="7" customWidth="1"/>
    <col min="2" max="2" width="16.28515625" style="7" customWidth="1"/>
    <col min="3" max="3" width="34.42578125" style="18" customWidth="1"/>
    <col min="4" max="4" width="7.140625" style="7" customWidth="1"/>
    <col min="5" max="5" width="8.42578125" style="7" customWidth="1"/>
    <col min="6" max="6" width="8" style="7" customWidth="1"/>
    <col min="7" max="7" width="8.42578125" style="7" bestFit="1" customWidth="1"/>
    <col min="8" max="10" width="8" style="7" bestFit="1" customWidth="1"/>
    <col min="11" max="11" width="8.42578125" style="7" bestFit="1" customWidth="1"/>
    <col min="12" max="12" width="8" style="7" bestFit="1" customWidth="1"/>
    <col min="13" max="13" width="8.42578125" style="7" bestFit="1" customWidth="1"/>
    <col min="14" max="15" width="8.42578125" style="8" bestFit="1" customWidth="1"/>
    <col min="16" max="18" width="8" style="8" bestFit="1" customWidth="1"/>
    <col min="19" max="19" width="11.42578125" style="8" customWidth="1"/>
    <col min="20" max="20" width="16.7109375" style="8" customWidth="1"/>
    <col min="21" max="21" width="14.28515625" style="8" customWidth="1"/>
    <col min="22" max="22" width="66" style="88" customWidth="1"/>
    <col min="23" max="24" width="10.85546875" style="11"/>
    <col min="25" max="16384" width="10.85546875" style="7"/>
  </cols>
  <sheetData>
    <row r="1" spans="1:25" s="9" customFormat="1" ht="43.5" customHeight="1" x14ac:dyDescent="0.25">
      <c r="A1" s="739"/>
      <c r="B1" s="740"/>
      <c r="C1" s="740"/>
      <c r="D1" s="822" t="s">
        <v>39</v>
      </c>
      <c r="E1" s="823"/>
      <c r="F1" s="823"/>
      <c r="G1" s="823"/>
      <c r="H1" s="823"/>
      <c r="I1" s="823"/>
      <c r="J1" s="823"/>
      <c r="K1" s="823"/>
      <c r="L1" s="823"/>
      <c r="M1" s="823"/>
      <c r="N1" s="823"/>
      <c r="O1" s="823"/>
      <c r="P1" s="823"/>
      <c r="Q1" s="823"/>
      <c r="R1" s="823"/>
      <c r="S1" s="823"/>
      <c r="T1" s="823"/>
      <c r="U1" s="823"/>
      <c r="V1" s="824"/>
    </row>
    <row r="2" spans="1:25" s="9" customFormat="1" ht="50.25" customHeight="1" x14ac:dyDescent="0.25">
      <c r="A2" s="742"/>
      <c r="B2" s="743"/>
      <c r="C2" s="743"/>
      <c r="D2" s="825" t="s">
        <v>304</v>
      </c>
      <c r="E2" s="826"/>
      <c r="F2" s="826"/>
      <c r="G2" s="826"/>
      <c r="H2" s="826"/>
      <c r="I2" s="826"/>
      <c r="J2" s="826"/>
      <c r="K2" s="826"/>
      <c r="L2" s="826"/>
      <c r="M2" s="826"/>
      <c r="N2" s="826"/>
      <c r="O2" s="826"/>
      <c r="P2" s="826"/>
      <c r="Q2" s="826"/>
      <c r="R2" s="826"/>
      <c r="S2" s="826"/>
      <c r="T2" s="826"/>
      <c r="U2" s="826"/>
      <c r="V2" s="827"/>
    </row>
    <row r="3" spans="1:25" s="9" customFormat="1" ht="43.5" customHeight="1" thickBot="1" x14ac:dyDescent="0.3">
      <c r="A3" s="745"/>
      <c r="B3" s="746"/>
      <c r="C3" s="746"/>
      <c r="D3" s="841" t="s">
        <v>40</v>
      </c>
      <c r="E3" s="842"/>
      <c r="F3" s="842"/>
      <c r="G3" s="842"/>
      <c r="H3" s="842"/>
      <c r="I3" s="842"/>
      <c r="J3" s="842"/>
      <c r="K3" s="842"/>
      <c r="L3" s="842"/>
      <c r="M3" s="842"/>
      <c r="N3" s="842"/>
      <c r="O3" s="842"/>
      <c r="P3" s="842"/>
      <c r="Q3" s="842"/>
      <c r="R3" s="842"/>
      <c r="S3" s="842"/>
      <c r="T3" s="842"/>
      <c r="U3" s="843"/>
      <c r="V3" s="86" t="s">
        <v>281</v>
      </c>
    </row>
    <row r="4" spans="1:25" s="9" customFormat="1" ht="43.5" customHeight="1" thickBot="1" x14ac:dyDescent="0.3">
      <c r="A4" s="676" t="s">
        <v>0</v>
      </c>
      <c r="B4" s="677"/>
      <c r="C4" s="836"/>
      <c r="D4" s="720" t="s">
        <v>316</v>
      </c>
      <c r="E4" s="721"/>
      <c r="F4" s="721"/>
      <c r="G4" s="721"/>
      <c r="H4" s="721"/>
      <c r="I4" s="721"/>
      <c r="J4" s="721"/>
      <c r="K4" s="721"/>
      <c r="L4" s="721"/>
      <c r="M4" s="721"/>
      <c r="N4" s="721"/>
      <c r="O4" s="721"/>
      <c r="P4" s="721"/>
      <c r="Q4" s="721"/>
      <c r="R4" s="721"/>
      <c r="S4" s="721"/>
      <c r="T4" s="721"/>
      <c r="U4" s="721"/>
      <c r="V4" s="722"/>
    </row>
    <row r="5" spans="1:25" s="9" customFormat="1" ht="43.5" customHeight="1" thickBot="1" x14ac:dyDescent="0.3">
      <c r="A5" s="833" t="s">
        <v>2</v>
      </c>
      <c r="B5" s="834"/>
      <c r="C5" s="835"/>
      <c r="D5" s="709" t="s">
        <v>317</v>
      </c>
      <c r="E5" s="710"/>
      <c r="F5" s="710"/>
      <c r="G5" s="710"/>
      <c r="H5" s="710"/>
      <c r="I5" s="710"/>
      <c r="J5" s="710"/>
      <c r="K5" s="710"/>
      <c r="L5" s="710"/>
      <c r="M5" s="710"/>
      <c r="N5" s="710"/>
      <c r="O5" s="710"/>
      <c r="P5" s="710"/>
      <c r="Q5" s="710"/>
      <c r="R5" s="710"/>
      <c r="S5" s="710"/>
      <c r="T5" s="710"/>
      <c r="U5" s="710"/>
      <c r="V5" s="711"/>
    </row>
    <row r="6" spans="1:25" s="9" customFormat="1" ht="18.75" customHeight="1" thickBot="1" x14ac:dyDescent="0.3">
      <c r="A6" s="844"/>
      <c r="B6" s="845"/>
      <c r="C6" s="845"/>
      <c r="D6" s="845"/>
      <c r="E6" s="845"/>
      <c r="F6" s="845"/>
      <c r="G6" s="845"/>
      <c r="H6" s="845"/>
      <c r="I6" s="845"/>
      <c r="J6" s="845"/>
      <c r="K6" s="845"/>
      <c r="L6" s="845"/>
      <c r="M6" s="845"/>
      <c r="N6" s="845"/>
      <c r="O6" s="845"/>
      <c r="P6" s="845"/>
      <c r="Q6" s="845"/>
      <c r="R6" s="845"/>
      <c r="S6" s="845"/>
      <c r="T6" s="845"/>
      <c r="U6" s="845"/>
      <c r="V6" s="846"/>
    </row>
    <row r="7" spans="1:25" s="10" customFormat="1" ht="42.75" customHeight="1" x14ac:dyDescent="0.25">
      <c r="A7" s="837" t="s">
        <v>23</v>
      </c>
      <c r="B7" s="839" t="s">
        <v>24</v>
      </c>
      <c r="C7" s="828" t="s">
        <v>69</v>
      </c>
      <c r="D7" s="830" t="s">
        <v>25</v>
      </c>
      <c r="E7" s="831"/>
      <c r="F7" s="832" t="s">
        <v>214</v>
      </c>
      <c r="G7" s="832"/>
      <c r="H7" s="832"/>
      <c r="I7" s="832"/>
      <c r="J7" s="832"/>
      <c r="K7" s="832"/>
      <c r="L7" s="832"/>
      <c r="M7" s="832"/>
      <c r="N7" s="832"/>
      <c r="O7" s="832"/>
      <c r="P7" s="832"/>
      <c r="Q7" s="832"/>
      <c r="R7" s="832"/>
      <c r="S7" s="832"/>
      <c r="T7" s="839" t="s">
        <v>29</v>
      </c>
      <c r="U7" s="839"/>
      <c r="V7" s="847" t="s">
        <v>482</v>
      </c>
    </row>
    <row r="8" spans="1:25" s="10" customFormat="1" ht="59.25" customHeight="1" thickBot="1" x14ac:dyDescent="0.3">
      <c r="A8" s="838"/>
      <c r="B8" s="840"/>
      <c r="C8" s="829"/>
      <c r="D8" s="51" t="s">
        <v>26</v>
      </c>
      <c r="E8" s="51" t="s">
        <v>27</v>
      </c>
      <c r="F8" s="51" t="s">
        <v>28</v>
      </c>
      <c r="G8" s="459" t="s">
        <v>6</v>
      </c>
      <c r="H8" s="459" t="s">
        <v>7</v>
      </c>
      <c r="I8" s="459" t="s">
        <v>8</v>
      </c>
      <c r="J8" s="459" t="s">
        <v>9</v>
      </c>
      <c r="K8" s="459" t="s">
        <v>10</v>
      </c>
      <c r="L8" s="459" t="s">
        <v>11</v>
      </c>
      <c r="M8" s="459" t="s">
        <v>12</v>
      </c>
      <c r="N8" s="459" t="s">
        <v>13</v>
      </c>
      <c r="O8" s="459" t="s">
        <v>14</v>
      </c>
      <c r="P8" s="459" t="s">
        <v>15</v>
      </c>
      <c r="Q8" s="459" t="s">
        <v>16</v>
      </c>
      <c r="R8" s="459" t="s">
        <v>17</v>
      </c>
      <c r="S8" s="52" t="s">
        <v>18</v>
      </c>
      <c r="T8" s="52" t="s">
        <v>30</v>
      </c>
      <c r="U8" s="52" t="s">
        <v>31</v>
      </c>
      <c r="V8" s="848"/>
    </row>
    <row r="9" spans="1:25" s="11" customFormat="1" ht="51.75" customHeight="1" x14ac:dyDescent="0.25">
      <c r="A9" s="805" t="s">
        <v>382</v>
      </c>
      <c r="B9" s="816" t="s">
        <v>308</v>
      </c>
      <c r="C9" s="814" t="s">
        <v>309</v>
      </c>
      <c r="D9" s="869" t="s">
        <v>310</v>
      </c>
      <c r="E9" s="870" t="s">
        <v>311</v>
      </c>
      <c r="F9" s="214" t="s">
        <v>19</v>
      </c>
      <c r="G9" s="455">
        <v>0.1</v>
      </c>
      <c r="H9" s="455">
        <v>0.03</v>
      </c>
      <c r="I9" s="455">
        <v>0.03</v>
      </c>
      <c r="J9" s="455">
        <v>0.03</v>
      </c>
      <c r="K9" s="455">
        <v>0.03</v>
      </c>
      <c r="L9" s="455">
        <v>0.02</v>
      </c>
      <c r="M9" s="455">
        <v>0.37</v>
      </c>
      <c r="N9" s="455">
        <v>0.23</v>
      </c>
      <c r="O9" s="455">
        <v>0.05</v>
      </c>
      <c r="P9" s="455">
        <v>0.03</v>
      </c>
      <c r="Q9" s="455">
        <v>0.06</v>
      </c>
      <c r="R9" s="455">
        <v>0.02</v>
      </c>
      <c r="S9" s="233">
        <f t="shared" ref="S9:S16" si="0">SUM(G9:R9)</f>
        <v>1</v>
      </c>
      <c r="T9" s="861">
        <f>SUM(U9:U18)</f>
        <v>0.25</v>
      </c>
      <c r="U9" s="807">
        <f>20%*0.25</f>
        <v>0.05</v>
      </c>
      <c r="V9" s="809" t="s">
        <v>449</v>
      </c>
    </row>
    <row r="10" spans="1:25" s="11" customFormat="1" ht="50.1" customHeight="1" thickBot="1" x14ac:dyDescent="0.3">
      <c r="A10" s="805"/>
      <c r="B10" s="817"/>
      <c r="C10" s="795"/>
      <c r="D10" s="786"/>
      <c r="E10" s="858"/>
      <c r="F10" s="215" t="s">
        <v>20</v>
      </c>
      <c r="G10" s="455">
        <v>0.1</v>
      </c>
      <c r="H10" s="455">
        <v>0.03</v>
      </c>
      <c r="I10" s="455">
        <v>0.03</v>
      </c>
      <c r="J10" s="455">
        <v>0.03</v>
      </c>
      <c r="K10" s="455">
        <v>0.03</v>
      </c>
      <c r="L10" s="460">
        <v>0.02</v>
      </c>
      <c r="M10" s="460">
        <v>0.37</v>
      </c>
      <c r="N10" s="460">
        <v>0.23</v>
      </c>
      <c r="O10" s="460">
        <v>0.05</v>
      </c>
      <c r="P10" s="460">
        <v>0.03</v>
      </c>
      <c r="Q10" s="460">
        <v>0.06</v>
      </c>
      <c r="R10" s="460">
        <v>0.02</v>
      </c>
      <c r="S10" s="234">
        <f t="shared" si="0"/>
        <v>1</v>
      </c>
      <c r="T10" s="862"/>
      <c r="U10" s="808"/>
      <c r="V10" s="810"/>
    </row>
    <row r="11" spans="1:25" s="11" customFormat="1" ht="50.1" customHeight="1" x14ac:dyDescent="0.25">
      <c r="A11" s="805"/>
      <c r="B11" s="817"/>
      <c r="C11" s="795" t="s">
        <v>312</v>
      </c>
      <c r="D11" s="786" t="s">
        <v>310</v>
      </c>
      <c r="E11" s="858" t="s">
        <v>311</v>
      </c>
      <c r="F11" s="214" t="s">
        <v>19</v>
      </c>
      <c r="G11" s="455">
        <v>0.33</v>
      </c>
      <c r="H11" s="455">
        <v>0</v>
      </c>
      <c r="I11" s="455">
        <v>0</v>
      </c>
      <c r="J11" s="455">
        <v>0</v>
      </c>
      <c r="K11" s="455">
        <v>0.33</v>
      </c>
      <c r="L11" s="455">
        <v>0</v>
      </c>
      <c r="M11" s="455">
        <v>0</v>
      </c>
      <c r="N11" s="455">
        <v>0</v>
      </c>
      <c r="O11" s="455">
        <v>0.34</v>
      </c>
      <c r="P11" s="455">
        <v>0</v>
      </c>
      <c r="Q11" s="455">
        <v>0</v>
      </c>
      <c r="R11" s="455">
        <v>0</v>
      </c>
      <c r="S11" s="233">
        <f t="shared" si="0"/>
        <v>1</v>
      </c>
      <c r="T11" s="862"/>
      <c r="U11" s="808">
        <f>20%*0.25</f>
        <v>0.05</v>
      </c>
      <c r="V11" s="809" t="s">
        <v>450</v>
      </c>
    </row>
    <row r="12" spans="1:25" s="11" customFormat="1" ht="50.1" customHeight="1" thickBot="1" x14ac:dyDescent="0.3">
      <c r="A12" s="805"/>
      <c r="B12" s="817"/>
      <c r="C12" s="795"/>
      <c r="D12" s="786"/>
      <c r="E12" s="858"/>
      <c r="F12" s="216" t="s">
        <v>20</v>
      </c>
      <c r="G12" s="455">
        <v>0.33</v>
      </c>
      <c r="H12" s="455">
        <v>0</v>
      </c>
      <c r="I12" s="455">
        <v>0</v>
      </c>
      <c r="J12" s="455">
        <v>0</v>
      </c>
      <c r="K12" s="455">
        <v>0.33</v>
      </c>
      <c r="L12" s="460">
        <v>0</v>
      </c>
      <c r="M12" s="460">
        <v>0</v>
      </c>
      <c r="N12" s="460">
        <v>0</v>
      </c>
      <c r="O12" s="460">
        <v>0.34</v>
      </c>
      <c r="P12" s="460">
        <v>0</v>
      </c>
      <c r="Q12" s="460">
        <v>0</v>
      </c>
      <c r="R12" s="460">
        <v>0</v>
      </c>
      <c r="S12" s="234">
        <f t="shared" si="0"/>
        <v>1</v>
      </c>
      <c r="T12" s="862"/>
      <c r="U12" s="808"/>
      <c r="V12" s="810"/>
    </row>
    <row r="13" spans="1:25" s="11" customFormat="1" ht="50.1" customHeight="1" x14ac:dyDescent="0.25">
      <c r="A13" s="805"/>
      <c r="B13" s="817"/>
      <c r="C13" s="795" t="s">
        <v>313</v>
      </c>
      <c r="D13" s="786" t="s">
        <v>310</v>
      </c>
      <c r="E13" s="858"/>
      <c r="F13" s="214" t="s">
        <v>19</v>
      </c>
      <c r="G13" s="455">
        <v>0</v>
      </c>
      <c r="H13" s="455">
        <v>0</v>
      </c>
      <c r="I13" s="455">
        <v>0.13</v>
      </c>
      <c r="J13" s="455">
        <v>0.13</v>
      </c>
      <c r="K13" s="455">
        <v>0.25</v>
      </c>
      <c r="L13" s="455">
        <v>0.13</v>
      </c>
      <c r="M13" s="455">
        <v>0.12</v>
      </c>
      <c r="N13" s="455">
        <v>0.02</v>
      </c>
      <c r="O13" s="455">
        <v>0.02</v>
      </c>
      <c r="P13" s="455">
        <v>0.1</v>
      </c>
      <c r="Q13" s="455">
        <v>0.1</v>
      </c>
      <c r="R13" s="455">
        <v>0</v>
      </c>
      <c r="S13" s="233">
        <f t="shared" si="0"/>
        <v>1</v>
      </c>
      <c r="T13" s="862"/>
      <c r="U13" s="808">
        <f>20%*0.25</f>
        <v>0.05</v>
      </c>
      <c r="V13" s="809" t="s">
        <v>451</v>
      </c>
    </row>
    <row r="14" spans="1:25" s="11" customFormat="1" ht="50.1" customHeight="1" thickBot="1" x14ac:dyDescent="0.3">
      <c r="A14" s="805"/>
      <c r="B14" s="817"/>
      <c r="C14" s="795"/>
      <c r="D14" s="786"/>
      <c r="E14" s="858"/>
      <c r="F14" s="216" t="s">
        <v>20</v>
      </c>
      <c r="G14" s="461">
        <v>0</v>
      </c>
      <c r="H14" s="455">
        <v>0</v>
      </c>
      <c r="I14" s="455">
        <v>0.13</v>
      </c>
      <c r="J14" s="455">
        <v>0.13</v>
      </c>
      <c r="K14" s="455">
        <v>0.25</v>
      </c>
      <c r="L14" s="460">
        <v>0.13</v>
      </c>
      <c r="M14" s="460">
        <v>0.12</v>
      </c>
      <c r="N14" s="460">
        <v>0.02</v>
      </c>
      <c r="O14" s="460">
        <v>0.02</v>
      </c>
      <c r="P14" s="460">
        <v>0.1</v>
      </c>
      <c r="Q14" s="460">
        <v>0.1</v>
      </c>
      <c r="R14" s="460">
        <v>0</v>
      </c>
      <c r="S14" s="234">
        <f t="shared" si="0"/>
        <v>1</v>
      </c>
      <c r="T14" s="862"/>
      <c r="U14" s="808"/>
      <c r="V14" s="810"/>
    </row>
    <row r="15" spans="1:25" s="11" customFormat="1" ht="50.1" customHeight="1" x14ac:dyDescent="0.25">
      <c r="A15" s="805"/>
      <c r="B15" s="817"/>
      <c r="C15" s="795" t="s">
        <v>314</v>
      </c>
      <c r="D15" s="786" t="s">
        <v>310</v>
      </c>
      <c r="E15" s="858" t="s">
        <v>311</v>
      </c>
      <c r="F15" s="214" t="s">
        <v>19</v>
      </c>
      <c r="G15" s="455">
        <v>8.3000000000000004E-2</v>
      </c>
      <c r="H15" s="455">
        <v>8.3000000000000004E-2</v>
      </c>
      <c r="I15" s="455">
        <v>8.3000000000000004E-2</v>
      </c>
      <c r="J15" s="455">
        <v>8.3000000000000004E-2</v>
      </c>
      <c r="K15" s="455">
        <v>8.4000000000000005E-2</v>
      </c>
      <c r="L15" s="455">
        <v>8.4000000000000005E-2</v>
      </c>
      <c r="M15" s="455">
        <v>8.4000000000000005E-2</v>
      </c>
      <c r="N15" s="455">
        <v>8.4000000000000005E-2</v>
      </c>
      <c r="O15" s="455">
        <v>8.3000000000000004E-2</v>
      </c>
      <c r="P15" s="455">
        <v>8.3000000000000004E-2</v>
      </c>
      <c r="Q15" s="455">
        <v>8.3000000000000004E-2</v>
      </c>
      <c r="R15" s="455">
        <v>8.3000000000000004E-2</v>
      </c>
      <c r="S15" s="233">
        <f t="shared" si="0"/>
        <v>0.99999999999999978</v>
      </c>
      <c r="T15" s="862"/>
      <c r="U15" s="808">
        <f>20%*0.25</f>
        <v>0.05</v>
      </c>
      <c r="V15" s="809" t="s">
        <v>452</v>
      </c>
    </row>
    <row r="16" spans="1:25" s="11" customFormat="1" ht="50.1" customHeight="1" thickBot="1" x14ac:dyDescent="0.3">
      <c r="A16" s="805"/>
      <c r="B16" s="817"/>
      <c r="C16" s="795"/>
      <c r="D16" s="786"/>
      <c r="E16" s="858"/>
      <c r="F16" s="216" t="s">
        <v>20</v>
      </c>
      <c r="G16" s="462">
        <v>8.3000000000000004E-2</v>
      </c>
      <c r="H16" s="462">
        <v>8.3000000000000004E-2</v>
      </c>
      <c r="I16" s="455">
        <v>8.3000000000000004E-2</v>
      </c>
      <c r="J16" s="455">
        <v>8.3000000000000004E-2</v>
      </c>
      <c r="K16" s="455">
        <v>8.4000000000000005E-2</v>
      </c>
      <c r="L16" s="460">
        <v>8.4000000000000005E-2</v>
      </c>
      <c r="M16" s="460">
        <v>8.4000000000000005E-2</v>
      </c>
      <c r="N16" s="460">
        <v>8.4000000000000005E-2</v>
      </c>
      <c r="O16" s="460">
        <v>8.3000000000000004E-2</v>
      </c>
      <c r="P16" s="460">
        <v>8.3000000000000004E-2</v>
      </c>
      <c r="Q16" s="460">
        <v>8.3000000000000004E-2</v>
      </c>
      <c r="R16" s="460">
        <v>8.3000000000000004E-2</v>
      </c>
      <c r="S16" s="234">
        <f t="shared" si="0"/>
        <v>0.99999999999999978</v>
      </c>
      <c r="T16" s="862"/>
      <c r="U16" s="808"/>
      <c r="V16" s="810"/>
      <c r="X16" s="10"/>
      <c r="Y16" s="10"/>
    </row>
    <row r="17" spans="1:25" s="11" customFormat="1" ht="79.5" customHeight="1" x14ac:dyDescent="0.25">
      <c r="A17" s="805"/>
      <c r="B17" s="817"/>
      <c r="C17" s="795" t="s">
        <v>315</v>
      </c>
      <c r="D17" s="786" t="s">
        <v>310</v>
      </c>
      <c r="E17" s="858" t="s">
        <v>311</v>
      </c>
      <c r="F17" s="214" t="s">
        <v>19</v>
      </c>
      <c r="G17" s="455">
        <v>8.3000000000000004E-2</v>
      </c>
      <c r="H17" s="455">
        <v>8.3000000000000004E-2</v>
      </c>
      <c r="I17" s="455">
        <v>8.3000000000000004E-2</v>
      </c>
      <c r="J17" s="455">
        <v>8.3000000000000004E-2</v>
      </c>
      <c r="K17" s="455">
        <v>8.4000000000000005E-2</v>
      </c>
      <c r="L17" s="455">
        <v>8.4000000000000005E-2</v>
      </c>
      <c r="M17" s="455">
        <v>8.4000000000000005E-2</v>
      </c>
      <c r="N17" s="455">
        <v>8.4000000000000005E-2</v>
      </c>
      <c r="O17" s="455">
        <v>8.3000000000000004E-2</v>
      </c>
      <c r="P17" s="455">
        <v>8.3000000000000004E-2</v>
      </c>
      <c r="Q17" s="455">
        <v>8.3000000000000004E-2</v>
      </c>
      <c r="R17" s="455">
        <v>8.3000000000000004E-2</v>
      </c>
      <c r="S17" s="233">
        <f>SUM(G17:R17)</f>
        <v>0.99999999999999978</v>
      </c>
      <c r="T17" s="862"/>
      <c r="U17" s="854">
        <f>20%*0.25</f>
        <v>0.05</v>
      </c>
      <c r="V17" s="809" t="s">
        <v>453</v>
      </c>
      <c r="X17" s="857"/>
      <c r="Y17" s="10"/>
    </row>
    <row r="18" spans="1:25" s="11" customFormat="1" ht="65.25" customHeight="1" thickBot="1" x14ac:dyDescent="0.3">
      <c r="A18" s="805"/>
      <c r="B18" s="818"/>
      <c r="C18" s="801"/>
      <c r="D18" s="788"/>
      <c r="E18" s="859"/>
      <c r="F18" s="215" t="s">
        <v>20</v>
      </c>
      <c r="G18" s="462">
        <v>8.3000000000000004E-2</v>
      </c>
      <c r="H18" s="462">
        <v>8.3000000000000004E-2</v>
      </c>
      <c r="I18" s="460">
        <v>8.3000000000000004E-2</v>
      </c>
      <c r="J18" s="460">
        <v>8.3000000000000004E-2</v>
      </c>
      <c r="K18" s="460">
        <v>8.4000000000000005E-2</v>
      </c>
      <c r="L18" s="460">
        <v>8.4000000000000005E-2</v>
      </c>
      <c r="M18" s="460">
        <v>8.4000000000000005E-2</v>
      </c>
      <c r="N18" s="460">
        <v>8.4000000000000005E-2</v>
      </c>
      <c r="O18" s="460">
        <v>8.3000000000000004E-2</v>
      </c>
      <c r="P18" s="460">
        <v>8.3000000000000004E-2</v>
      </c>
      <c r="Q18" s="460">
        <v>8.3000000000000004E-2</v>
      </c>
      <c r="R18" s="460">
        <v>8.3000000000000004E-2</v>
      </c>
      <c r="S18" s="236">
        <f>SUM(G18:R18)</f>
        <v>0.99999999999999978</v>
      </c>
      <c r="T18" s="863"/>
      <c r="U18" s="855"/>
      <c r="V18" s="849"/>
      <c r="W18" s="239"/>
      <c r="X18" s="857"/>
      <c r="Y18" s="10"/>
    </row>
    <row r="19" spans="1:25" s="11" customFormat="1" ht="50.1" customHeight="1" x14ac:dyDescent="0.25">
      <c r="A19" s="811"/>
      <c r="B19" s="804" t="s">
        <v>332</v>
      </c>
      <c r="C19" s="814" t="s">
        <v>333</v>
      </c>
      <c r="D19" s="869" t="s">
        <v>310</v>
      </c>
      <c r="E19" s="852" t="s">
        <v>311</v>
      </c>
      <c r="F19" s="232" t="s">
        <v>19</v>
      </c>
      <c r="G19" s="455">
        <v>8.3000000000000004E-2</v>
      </c>
      <c r="H19" s="455">
        <v>8.3000000000000004E-2</v>
      </c>
      <c r="I19" s="455">
        <v>8.3000000000000004E-2</v>
      </c>
      <c r="J19" s="455">
        <v>8.3000000000000004E-2</v>
      </c>
      <c r="K19" s="455">
        <v>8.4000000000000005E-2</v>
      </c>
      <c r="L19" s="455">
        <v>8.4000000000000005E-2</v>
      </c>
      <c r="M19" s="455">
        <v>8.4000000000000005E-2</v>
      </c>
      <c r="N19" s="455">
        <v>8.4000000000000005E-2</v>
      </c>
      <c r="O19" s="455">
        <v>8.3000000000000004E-2</v>
      </c>
      <c r="P19" s="455">
        <v>8.3000000000000004E-2</v>
      </c>
      <c r="Q19" s="455">
        <v>8.3000000000000004E-2</v>
      </c>
      <c r="R19" s="455">
        <v>8.3000000000000004E-2</v>
      </c>
      <c r="S19" s="235">
        <f>SUM(G19:R19)</f>
        <v>0.99999999999999978</v>
      </c>
      <c r="T19" s="864">
        <f>SUM(U19:U30)</f>
        <v>0.25</v>
      </c>
      <c r="U19" s="860">
        <f>16%*0.25</f>
        <v>0.04</v>
      </c>
      <c r="V19" s="809" t="s">
        <v>454</v>
      </c>
      <c r="W19" s="264"/>
    </row>
    <row r="20" spans="1:25" s="11" customFormat="1" ht="53.25" customHeight="1" thickBot="1" x14ac:dyDescent="0.3">
      <c r="A20" s="811"/>
      <c r="B20" s="805"/>
      <c r="C20" s="795"/>
      <c r="D20" s="786"/>
      <c r="E20" s="787"/>
      <c r="F20" s="231" t="s">
        <v>20</v>
      </c>
      <c r="G20" s="460">
        <v>8.3000000000000004E-2</v>
      </c>
      <c r="H20" s="462">
        <v>8.3000000000000004E-2</v>
      </c>
      <c r="I20" s="462">
        <v>8.3000000000000004E-2</v>
      </c>
      <c r="J20" s="460">
        <v>8.3000000000000004E-2</v>
      </c>
      <c r="K20" s="460">
        <v>8.4000000000000005E-2</v>
      </c>
      <c r="L20" s="460">
        <v>8.4000000000000005E-2</v>
      </c>
      <c r="M20" s="460">
        <v>8.4000000000000005E-2</v>
      </c>
      <c r="N20" s="460">
        <v>8.4000000000000005E-2</v>
      </c>
      <c r="O20" s="460">
        <v>8.3000000000000004E-2</v>
      </c>
      <c r="P20" s="460">
        <v>8.3000000000000004E-2</v>
      </c>
      <c r="Q20" s="460">
        <v>8.3000000000000004E-2</v>
      </c>
      <c r="R20" s="460">
        <v>8.3000000000000004E-2</v>
      </c>
      <c r="S20" s="234">
        <f t="shared" ref="S20:S50" si="1">SUM(G20:R20)</f>
        <v>0.99999999999999978</v>
      </c>
      <c r="T20" s="865"/>
      <c r="U20" s="796"/>
      <c r="V20" s="849"/>
      <c r="W20" s="264"/>
    </row>
    <row r="21" spans="1:25" s="11" customFormat="1" ht="50.1" customHeight="1" x14ac:dyDescent="0.25">
      <c r="A21" s="811"/>
      <c r="B21" s="805"/>
      <c r="C21" s="795" t="s">
        <v>334</v>
      </c>
      <c r="D21" s="786" t="s">
        <v>310</v>
      </c>
      <c r="E21" s="787" t="s">
        <v>311</v>
      </c>
      <c r="F21" s="232" t="s">
        <v>19</v>
      </c>
      <c r="G21" s="455">
        <v>8.3000000000000004E-2</v>
      </c>
      <c r="H21" s="455">
        <v>8.3000000000000004E-2</v>
      </c>
      <c r="I21" s="455">
        <v>8.3000000000000004E-2</v>
      </c>
      <c r="J21" s="455">
        <v>8.3000000000000004E-2</v>
      </c>
      <c r="K21" s="455">
        <v>8.4000000000000005E-2</v>
      </c>
      <c r="L21" s="455">
        <v>8.4000000000000005E-2</v>
      </c>
      <c r="M21" s="455">
        <v>8.4000000000000005E-2</v>
      </c>
      <c r="N21" s="455">
        <v>8.4000000000000005E-2</v>
      </c>
      <c r="O21" s="455">
        <v>8.3000000000000004E-2</v>
      </c>
      <c r="P21" s="455">
        <v>8.3000000000000004E-2</v>
      </c>
      <c r="Q21" s="455">
        <v>8.3000000000000004E-2</v>
      </c>
      <c r="R21" s="455">
        <v>8.3000000000000004E-2</v>
      </c>
      <c r="S21" s="235">
        <f t="shared" si="1"/>
        <v>0.99999999999999978</v>
      </c>
      <c r="T21" s="865"/>
      <c r="U21" s="796">
        <f>17%*0.25</f>
        <v>4.2500000000000003E-2</v>
      </c>
      <c r="V21" s="809" t="s">
        <v>455</v>
      </c>
      <c r="W21" s="264"/>
    </row>
    <row r="22" spans="1:25" s="11" customFormat="1" ht="50.1" customHeight="1" thickBot="1" x14ac:dyDescent="0.3">
      <c r="A22" s="811"/>
      <c r="B22" s="805"/>
      <c r="C22" s="795"/>
      <c r="D22" s="786"/>
      <c r="E22" s="787"/>
      <c r="F22" s="231" t="s">
        <v>20</v>
      </c>
      <c r="G22" s="460">
        <v>8.3000000000000004E-2</v>
      </c>
      <c r="H22" s="462">
        <v>8.3000000000000004E-2</v>
      </c>
      <c r="I22" s="462">
        <v>8.3000000000000004E-2</v>
      </c>
      <c r="J22" s="460">
        <v>8.3000000000000004E-2</v>
      </c>
      <c r="K22" s="460">
        <v>8.4000000000000005E-2</v>
      </c>
      <c r="L22" s="460">
        <v>8.4000000000000005E-2</v>
      </c>
      <c r="M22" s="460">
        <v>8.4000000000000005E-2</v>
      </c>
      <c r="N22" s="460">
        <v>8.4000000000000005E-2</v>
      </c>
      <c r="O22" s="460">
        <v>8.3000000000000004E-2</v>
      </c>
      <c r="P22" s="460">
        <v>8.3000000000000004E-2</v>
      </c>
      <c r="Q22" s="460">
        <v>8.3000000000000004E-2</v>
      </c>
      <c r="R22" s="460">
        <v>8.3000000000000004E-2</v>
      </c>
      <c r="S22" s="234">
        <f t="shared" si="1"/>
        <v>0.99999999999999978</v>
      </c>
      <c r="T22" s="865"/>
      <c r="U22" s="796"/>
      <c r="V22" s="849"/>
      <c r="W22" s="264"/>
    </row>
    <row r="23" spans="1:25" s="11" customFormat="1" ht="50.1" customHeight="1" x14ac:dyDescent="0.25">
      <c r="A23" s="811"/>
      <c r="B23" s="805"/>
      <c r="C23" s="795" t="s">
        <v>335</v>
      </c>
      <c r="D23" s="786" t="s">
        <v>310</v>
      </c>
      <c r="E23" s="787" t="s">
        <v>311</v>
      </c>
      <c r="F23" s="232" t="s">
        <v>19</v>
      </c>
      <c r="G23" s="455">
        <v>8.3000000000000004E-2</v>
      </c>
      <c r="H23" s="455">
        <v>8.3000000000000004E-2</v>
      </c>
      <c r="I23" s="455">
        <v>8.3000000000000004E-2</v>
      </c>
      <c r="J23" s="455">
        <v>8.3000000000000004E-2</v>
      </c>
      <c r="K23" s="455">
        <v>8.4000000000000005E-2</v>
      </c>
      <c r="L23" s="455">
        <v>8.4000000000000005E-2</v>
      </c>
      <c r="M23" s="455">
        <v>8.4000000000000005E-2</v>
      </c>
      <c r="N23" s="455">
        <v>8.4000000000000005E-2</v>
      </c>
      <c r="O23" s="455">
        <v>8.3000000000000004E-2</v>
      </c>
      <c r="P23" s="455">
        <v>8.3000000000000004E-2</v>
      </c>
      <c r="Q23" s="455">
        <v>8.3000000000000004E-2</v>
      </c>
      <c r="R23" s="455">
        <v>8.3000000000000004E-2</v>
      </c>
      <c r="S23" s="235">
        <f t="shared" si="1"/>
        <v>0.99999999999999978</v>
      </c>
      <c r="T23" s="865"/>
      <c r="U23" s="796">
        <f>17%*0.25</f>
        <v>4.2500000000000003E-2</v>
      </c>
      <c r="V23" s="809" t="s">
        <v>456</v>
      </c>
      <c r="W23" s="264"/>
    </row>
    <row r="24" spans="1:25" s="11" customFormat="1" ht="50.1" customHeight="1" thickBot="1" x14ac:dyDescent="0.3">
      <c r="A24" s="811"/>
      <c r="B24" s="805"/>
      <c r="C24" s="795"/>
      <c r="D24" s="786"/>
      <c r="E24" s="787"/>
      <c r="F24" s="231" t="s">
        <v>20</v>
      </c>
      <c r="G24" s="460">
        <v>8.3000000000000004E-2</v>
      </c>
      <c r="H24" s="462">
        <v>8.3000000000000004E-2</v>
      </c>
      <c r="I24" s="462">
        <v>8.3000000000000004E-2</v>
      </c>
      <c r="J24" s="460">
        <v>8.3000000000000004E-2</v>
      </c>
      <c r="K24" s="460">
        <v>8.4000000000000005E-2</v>
      </c>
      <c r="L24" s="460">
        <v>8.4000000000000005E-2</v>
      </c>
      <c r="M24" s="460">
        <v>8.4000000000000005E-2</v>
      </c>
      <c r="N24" s="460">
        <v>8.4000000000000005E-2</v>
      </c>
      <c r="O24" s="460">
        <v>8.3000000000000004E-2</v>
      </c>
      <c r="P24" s="460">
        <v>8.3000000000000004E-2</v>
      </c>
      <c r="Q24" s="460">
        <v>8.3000000000000004E-2</v>
      </c>
      <c r="R24" s="460">
        <v>8.3000000000000004E-2</v>
      </c>
      <c r="S24" s="234">
        <f t="shared" si="1"/>
        <v>0.99999999999999978</v>
      </c>
      <c r="T24" s="865"/>
      <c r="U24" s="796"/>
      <c r="V24" s="849"/>
      <c r="W24" s="264"/>
    </row>
    <row r="25" spans="1:25" s="11" customFormat="1" ht="50.1" customHeight="1" x14ac:dyDescent="0.25">
      <c r="A25" s="811"/>
      <c r="B25" s="805"/>
      <c r="C25" s="795" t="s">
        <v>336</v>
      </c>
      <c r="D25" s="786" t="s">
        <v>310</v>
      </c>
      <c r="E25" s="787" t="s">
        <v>311</v>
      </c>
      <c r="F25" s="232" t="s">
        <v>19</v>
      </c>
      <c r="G25" s="455">
        <v>8.3000000000000004E-2</v>
      </c>
      <c r="H25" s="455">
        <v>8.3000000000000004E-2</v>
      </c>
      <c r="I25" s="455">
        <v>8.3000000000000004E-2</v>
      </c>
      <c r="J25" s="455">
        <v>8.3000000000000004E-2</v>
      </c>
      <c r="K25" s="455">
        <v>8.4000000000000005E-2</v>
      </c>
      <c r="L25" s="455">
        <v>8.4000000000000005E-2</v>
      </c>
      <c r="M25" s="455">
        <v>8.4000000000000005E-2</v>
      </c>
      <c r="N25" s="455">
        <v>8.4000000000000005E-2</v>
      </c>
      <c r="O25" s="455">
        <v>8.3000000000000004E-2</v>
      </c>
      <c r="P25" s="455">
        <v>8.3000000000000004E-2</v>
      </c>
      <c r="Q25" s="455">
        <v>8.3000000000000004E-2</v>
      </c>
      <c r="R25" s="455">
        <v>8.3000000000000004E-2</v>
      </c>
      <c r="S25" s="235">
        <f t="shared" si="1"/>
        <v>0.99999999999999978</v>
      </c>
      <c r="T25" s="865"/>
      <c r="U25" s="796">
        <f>16%*0.25</f>
        <v>0.04</v>
      </c>
      <c r="V25" s="809" t="s">
        <v>457</v>
      </c>
      <c r="W25" s="264"/>
    </row>
    <row r="26" spans="1:25" s="11" customFormat="1" ht="50.1" customHeight="1" thickBot="1" x14ac:dyDescent="0.3">
      <c r="A26" s="811"/>
      <c r="B26" s="805"/>
      <c r="C26" s="795"/>
      <c r="D26" s="786"/>
      <c r="E26" s="787"/>
      <c r="F26" s="231" t="s">
        <v>20</v>
      </c>
      <c r="G26" s="460">
        <v>8.3000000000000004E-2</v>
      </c>
      <c r="H26" s="462">
        <v>8.3000000000000004E-2</v>
      </c>
      <c r="I26" s="462">
        <v>8.3000000000000004E-2</v>
      </c>
      <c r="J26" s="460">
        <v>8.3000000000000004E-2</v>
      </c>
      <c r="K26" s="460">
        <v>8.4000000000000005E-2</v>
      </c>
      <c r="L26" s="460">
        <v>8.4000000000000005E-2</v>
      </c>
      <c r="M26" s="460">
        <v>8.4000000000000005E-2</v>
      </c>
      <c r="N26" s="460">
        <v>8.4000000000000005E-2</v>
      </c>
      <c r="O26" s="460">
        <v>8.3000000000000004E-2</v>
      </c>
      <c r="P26" s="460">
        <v>8.3000000000000004E-2</v>
      </c>
      <c r="Q26" s="460">
        <v>8.3000000000000004E-2</v>
      </c>
      <c r="R26" s="460">
        <v>8.3000000000000004E-2</v>
      </c>
      <c r="S26" s="234">
        <f t="shared" si="1"/>
        <v>0.99999999999999978</v>
      </c>
      <c r="T26" s="865"/>
      <c r="U26" s="796"/>
      <c r="V26" s="849"/>
      <c r="W26" s="264"/>
    </row>
    <row r="27" spans="1:25" s="11" customFormat="1" ht="50.1" customHeight="1" x14ac:dyDescent="0.25">
      <c r="A27" s="811"/>
      <c r="B27" s="805"/>
      <c r="C27" s="795" t="s">
        <v>337</v>
      </c>
      <c r="D27" s="786" t="s">
        <v>310</v>
      </c>
      <c r="E27" s="867" t="s">
        <v>311</v>
      </c>
      <c r="F27" s="232" t="s">
        <v>19</v>
      </c>
      <c r="G27" s="455">
        <v>8.3000000000000004E-2</v>
      </c>
      <c r="H27" s="455">
        <v>8.3000000000000004E-2</v>
      </c>
      <c r="I27" s="455">
        <v>8.3000000000000004E-2</v>
      </c>
      <c r="J27" s="455">
        <v>8.3000000000000004E-2</v>
      </c>
      <c r="K27" s="455">
        <v>8.4000000000000005E-2</v>
      </c>
      <c r="L27" s="455">
        <v>8.4000000000000005E-2</v>
      </c>
      <c r="M27" s="455">
        <v>8.4000000000000005E-2</v>
      </c>
      <c r="N27" s="455">
        <v>8.4000000000000005E-2</v>
      </c>
      <c r="O27" s="455">
        <v>8.3000000000000004E-2</v>
      </c>
      <c r="P27" s="455">
        <v>8.3000000000000004E-2</v>
      </c>
      <c r="Q27" s="455">
        <v>8.3000000000000004E-2</v>
      </c>
      <c r="R27" s="455">
        <v>8.3000000000000004E-2</v>
      </c>
      <c r="S27" s="235">
        <f t="shared" si="1"/>
        <v>0.99999999999999978</v>
      </c>
      <c r="T27" s="865"/>
      <c r="U27" s="796">
        <f>17%*0.25</f>
        <v>4.2500000000000003E-2</v>
      </c>
      <c r="V27" s="809" t="s">
        <v>458</v>
      </c>
      <c r="W27" s="264"/>
    </row>
    <row r="28" spans="1:25" s="11" customFormat="1" ht="50.1" customHeight="1" thickBot="1" x14ac:dyDescent="0.3">
      <c r="A28" s="811"/>
      <c r="B28" s="805"/>
      <c r="C28" s="795"/>
      <c r="D28" s="786"/>
      <c r="E28" s="868"/>
      <c r="F28" s="231" t="s">
        <v>20</v>
      </c>
      <c r="G28" s="460">
        <v>8.3000000000000004E-2</v>
      </c>
      <c r="H28" s="462">
        <v>8.3000000000000004E-2</v>
      </c>
      <c r="I28" s="462">
        <v>8.3000000000000004E-2</v>
      </c>
      <c r="J28" s="460">
        <v>8.3000000000000004E-2</v>
      </c>
      <c r="K28" s="460">
        <v>8.4000000000000005E-2</v>
      </c>
      <c r="L28" s="460">
        <v>8.4000000000000005E-2</v>
      </c>
      <c r="M28" s="460">
        <v>8.4000000000000005E-2</v>
      </c>
      <c r="N28" s="460">
        <v>8.4000000000000005E-2</v>
      </c>
      <c r="O28" s="460">
        <v>8.3000000000000004E-2</v>
      </c>
      <c r="P28" s="460">
        <v>8.3000000000000004E-2</v>
      </c>
      <c r="Q28" s="460">
        <v>8.3000000000000004E-2</v>
      </c>
      <c r="R28" s="460">
        <v>8.3000000000000004E-2</v>
      </c>
      <c r="S28" s="234">
        <f t="shared" si="1"/>
        <v>0.99999999999999978</v>
      </c>
      <c r="T28" s="865"/>
      <c r="U28" s="796"/>
      <c r="V28" s="849"/>
      <c r="W28" s="264"/>
    </row>
    <row r="29" spans="1:25" s="11" customFormat="1" ht="50.1" customHeight="1" x14ac:dyDescent="0.25">
      <c r="A29" s="811"/>
      <c r="B29" s="805"/>
      <c r="C29" s="813" t="s">
        <v>338</v>
      </c>
      <c r="D29" s="786" t="s">
        <v>310</v>
      </c>
      <c r="E29" s="787" t="s">
        <v>311</v>
      </c>
      <c r="F29" s="232" t="s">
        <v>19</v>
      </c>
      <c r="G29" s="455">
        <v>8.3000000000000004E-2</v>
      </c>
      <c r="H29" s="455">
        <v>8.3000000000000004E-2</v>
      </c>
      <c r="I29" s="455">
        <v>8.3000000000000004E-2</v>
      </c>
      <c r="J29" s="455">
        <v>8.3000000000000004E-2</v>
      </c>
      <c r="K29" s="455">
        <v>8.4000000000000005E-2</v>
      </c>
      <c r="L29" s="455">
        <v>8.4000000000000005E-2</v>
      </c>
      <c r="M29" s="455">
        <v>8.4000000000000005E-2</v>
      </c>
      <c r="N29" s="455">
        <v>8.4000000000000005E-2</v>
      </c>
      <c r="O29" s="455">
        <v>8.3000000000000004E-2</v>
      </c>
      <c r="P29" s="455">
        <v>8.3000000000000004E-2</v>
      </c>
      <c r="Q29" s="455">
        <v>8.3000000000000004E-2</v>
      </c>
      <c r="R29" s="455">
        <v>8.3000000000000004E-2</v>
      </c>
      <c r="S29" s="235">
        <f t="shared" si="1"/>
        <v>0.99999999999999978</v>
      </c>
      <c r="T29" s="865"/>
      <c r="U29" s="796">
        <f>17%*0.25</f>
        <v>4.2500000000000003E-2</v>
      </c>
      <c r="V29" s="809" t="s">
        <v>459</v>
      </c>
      <c r="W29" s="264"/>
    </row>
    <row r="30" spans="1:25" s="11" customFormat="1" ht="50.1" customHeight="1" thickBot="1" x14ac:dyDescent="0.3">
      <c r="A30" s="811"/>
      <c r="B30" s="806"/>
      <c r="C30" s="803"/>
      <c r="D30" s="789"/>
      <c r="E30" s="815"/>
      <c r="F30" s="237" t="s">
        <v>20</v>
      </c>
      <c r="G30" s="460">
        <v>8.3000000000000004E-2</v>
      </c>
      <c r="H30" s="462">
        <v>8.3000000000000004E-2</v>
      </c>
      <c r="I30" s="462">
        <v>8.3000000000000004E-2</v>
      </c>
      <c r="J30" s="460">
        <v>8.3000000000000004E-2</v>
      </c>
      <c r="K30" s="460">
        <v>8.4000000000000005E-2</v>
      </c>
      <c r="L30" s="460">
        <v>8.4000000000000005E-2</v>
      </c>
      <c r="M30" s="460">
        <v>8.4000000000000005E-2</v>
      </c>
      <c r="N30" s="460">
        <v>8.4000000000000005E-2</v>
      </c>
      <c r="O30" s="460">
        <v>8.3000000000000004E-2</v>
      </c>
      <c r="P30" s="460">
        <v>8.3000000000000004E-2</v>
      </c>
      <c r="Q30" s="460">
        <v>8.3000000000000004E-2</v>
      </c>
      <c r="R30" s="460">
        <v>8.3000000000000004E-2</v>
      </c>
      <c r="S30" s="238">
        <f t="shared" si="1"/>
        <v>0.99999999999999978</v>
      </c>
      <c r="T30" s="866"/>
      <c r="U30" s="853"/>
      <c r="V30" s="849"/>
      <c r="W30" s="264"/>
    </row>
    <row r="31" spans="1:25" s="11" customFormat="1" ht="50.1" customHeight="1" x14ac:dyDescent="0.25">
      <c r="A31" s="811"/>
      <c r="B31" s="819" t="s">
        <v>361</v>
      </c>
      <c r="C31" s="813" t="s">
        <v>362</v>
      </c>
      <c r="D31" s="802" t="s">
        <v>310</v>
      </c>
      <c r="E31" s="786" t="s">
        <v>311</v>
      </c>
      <c r="F31" s="271" t="s">
        <v>19</v>
      </c>
      <c r="G31" s="455">
        <v>8.3000000000000004E-2</v>
      </c>
      <c r="H31" s="455">
        <v>8.3000000000000004E-2</v>
      </c>
      <c r="I31" s="455">
        <v>8.3000000000000004E-2</v>
      </c>
      <c r="J31" s="455">
        <v>8.3000000000000004E-2</v>
      </c>
      <c r="K31" s="455">
        <v>8.4000000000000005E-2</v>
      </c>
      <c r="L31" s="455">
        <v>8.4000000000000005E-2</v>
      </c>
      <c r="M31" s="455">
        <v>8.4000000000000005E-2</v>
      </c>
      <c r="N31" s="455">
        <v>8.4000000000000005E-2</v>
      </c>
      <c r="O31" s="455">
        <v>8.3000000000000004E-2</v>
      </c>
      <c r="P31" s="455">
        <v>8.3000000000000004E-2</v>
      </c>
      <c r="Q31" s="455">
        <v>8.3000000000000004E-2</v>
      </c>
      <c r="R31" s="455">
        <v>8.3000000000000004E-2</v>
      </c>
      <c r="S31" s="271">
        <v>0.99999999999999978</v>
      </c>
      <c r="T31" s="798">
        <v>0.25</v>
      </c>
      <c r="U31" s="790">
        <v>3.5999999999999997E-2</v>
      </c>
      <c r="V31" s="809" t="s">
        <v>469</v>
      </c>
      <c r="W31" s="264"/>
    </row>
    <row r="32" spans="1:25" s="11" customFormat="1" ht="50.1" customHeight="1" thickBot="1" x14ac:dyDescent="0.3">
      <c r="A32" s="811"/>
      <c r="B32" s="820"/>
      <c r="C32" s="795"/>
      <c r="D32" s="786"/>
      <c r="E32" s="789"/>
      <c r="F32" s="270" t="s">
        <v>20</v>
      </c>
      <c r="G32" s="460">
        <v>8.3000000000000004E-2</v>
      </c>
      <c r="H32" s="462">
        <v>8.3000000000000004E-2</v>
      </c>
      <c r="I32" s="462">
        <v>8.3000000000000004E-2</v>
      </c>
      <c r="J32" s="460">
        <v>8.3000000000000004E-2</v>
      </c>
      <c r="K32" s="460">
        <v>8.3000000000000004E-2</v>
      </c>
      <c r="L32" s="460">
        <v>8.4000000000000005E-2</v>
      </c>
      <c r="M32" s="460">
        <v>8.5000000000000006E-2</v>
      </c>
      <c r="N32" s="460">
        <v>8.4000000000000005E-2</v>
      </c>
      <c r="O32" s="460">
        <v>8.3000000000000004E-2</v>
      </c>
      <c r="P32" s="460">
        <v>8.3000000000000004E-2</v>
      </c>
      <c r="Q32" s="460">
        <v>8.3000000000000004E-2</v>
      </c>
      <c r="R32" s="460">
        <v>8.3000000000000004E-2</v>
      </c>
      <c r="S32" s="238">
        <f t="shared" si="1"/>
        <v>0.99999999999999989</v>
      </c>
      <c r="T32" s="799"/>
      <c r="U32" s="791"/>
      <c r="V32" s="851"/>
    </row>
    <row r="33" spans="1:23" s="11" customFormat="1" ht="50.1" customHeight="1" x14ac:dyDescent="0.25">
      <c r="A33" s="811"/>
      <c r="B33" s="820"/>
      <c r="C33" s="813" t="s">
        <v>363</v>
      </c>
      <c r="D33" s="802" t="s">
        <v>310</v>
      </c>
      <c r="E33" s="786"/>
      <c r="F33" s="271" t="s">
        <v>19</v>
      </c>
      <c r="G33" s="455">
        <v>0.1</v>
      </c>
      <c r="H33" s="455">
        <v>0</v>
      </c>
      <c r="I33" s="455">
        <v>0</v>
      </c>
      <c r="J33" s="455">
        <v>0.1</v>
      </c>
      <c r="K33" s="455">
        <v>0</v>
      </c>
      <c r="L33" s="455">
        <v>0</v>
      </c>
      <c r="M33" s="455">
        <v>0</v>
      </c>
      <c r="N33" s="455">
        <v>0</v>
      </c>
      <c r="O33" s="455">
        <v>0.35</v>
      </c>
      <c r="P33" s="455">
        <v>0</v>
      </c>
      <c r="Q33" s="455">
        <v>0.35</v>
      </c>
      <c r="R33" s="455">
        <v>0.1</v>
      </c>
      <c r="S33" s="271">
        <v>1</v>
      </c>
      <c r="T33" s="799"/>
      <c r="U33" s="790">
        <v>3.5000000000000003E-2</v>
      </c>
      <c r="V33" s="809" t="s">
        <v>465</v>
      </c>
      <c r="W33" s="264"/>
    </row>
    <row r="34" spans="1:23" s="11" customFormat="1" ht="50.1" customHeight="1" thickBot="1" x14ac:dyDescent="0.3">
      <c r="A34" s="811"/>
      <c r="B34" s="820"/>
      <c r="C34" s="795"/>
      <c r="D34" s="786"/>
      <c r="E34" s="789"/>
      <c r="F34" s="270" t="s">
        <v>20</v>
      </c>
      <c r="G34" s="455">
        <v>0.1</v>
      </c>
      <c r="H34" s="455">
        <v>0</v>
      </c>
      <c r="I34" s="462">
        <v>0</v>
      </c>
      <c r="J34" s="460">
        <v>0.1</v>
      </c>
      <c r="K34" s="460">
        <v>0</v>
      </c>
      <c r="L34" s="460">
        <v>0</v>
      </c>
      <c r="M34" s="460">
        <v>0</v>
      </c>
      <c r="N34" s="460">
        <v>0</v>
      </c>
      <c r="O34" s="460">
        <v>0.35</v>
      </c>
      <c r="P34" s="460">
        <v>0</v>
      </c>
      <c r="Q34" s="455">
        <v>0.35</v>
      </c>
      <c r="R34" s="460">
        <v>0.1</v>
      </c>
      <c r="S34" s="238">
        <f t="shared" si="1"/>
        <v>1</v>
      </c>
      <c r="T34" s="799"/>
      <c r="U34" s="791"/>
      <c r="V34" s="851"/>
    </row>
    <row r="35" spans="1:23" s="11" customFormat="1" ht="50.1" customHeight="1" x14ac:dyDescent="0.25">
      <c r="A35" s="811"/>
      <c r="B35" s="820"/>
      <c r="C35" s="795" t="s">
        <v>364</v>
      </c>
      <c r="D35" s="786" t="s">
        <v>310</v>
      </c>
      <c r="E35" s="786"/>
      <c r="F35" s="271" t="s">
        <v>19</v>
      </c>
      <c r="G35" s="455">
        <v>0</v>
      </c>
      <c r="H35" s="455">
        <v>0.16600000000000001</v>
      </c>
      <c r="I35" s="455">
        <v>0</v>
      </c>
      <c r="J35" s="455">
        <v>0.16600000000000001</v>
      </c>
      <c r="K35" s="455">
        <v>0</v>
      </c>
      <c r="L35" s="455">
        <v>0</v>
      </c>
      <c r="M35" s="455">
        <v>0.17</v>
      </c>
      <c r="N35" s="455">
        <v>0</v>
      </c>
      <c r="O35" s="455">
        <v>0.16</v>
      </c>
      <c r="P35" s="455">
        <v>0</v>
      </c>
      <c r="Q35" s="455">
        <v>0.16</v>
      </c>
      <c r="R35" s="455">
        <v>0.17799999999999999</v>
      </c>
      <c r="S35" s="271">
        <v>1</v>
      </c>
      <c r="T35" s="799"/>
      <c r="U35" s="790">
        <v>3.5999999999999997E-2</v>
      </c>
      <c r="V35" s="809" t="s">
        <v>468</v>
      </c>
      <c r="W35" s="264"/>
    </row>
    <row r="36" spans="1:23" s="11" customFormat="1" ht="50.1" customHeight="1" thickBot="1" x14ac:dyDescent="0.3">
      <c r="A36" s="811"/>
      <c r="B36" s="820"/>
      <c r="C36" s="795"/>
      <c r="D36" s="786"/>
      <c r="E36" s="789"/>
      <c r="F36" s="270" t="s">
        <v>20</v>
      </c>
      <c r="G36" s="455">
        <v>0</v>
      </c>
      <c r="H36" s="455">
        <v>0.16600000000000001</v>
      </c>
      <c r="I36" s="462">
        <v>0</v>
      </c>
      <c r="J36" s="460">
        <v>0.16600000000000001</v>
      </c>
      <c r="K36" s="460">
        <v>0</v>
      </c>
      <c r="L36" s="460">
        <v>0</v>
      </c>
      <c r="M36" s="460">
        <v>0.17</v>
      </c>
      <c r="N36" s="460">
        <v>0</v>
      </c>
      <c r="O36" s="460">
        <v>0.16</v>
      </c>
      <c r="P36" s="455">
        <v>0</v>
      </c>
      <c r="Q36" s="455">
        <v>0.16</v>
      </c>
      <c r="R36" s="460">
        <v>0.17799999999999999</v>
      </c>
      <c r="S36" s="238">
        <f t="shared" si="1"/>
        <v>1</v>
      </c>
      <c r="T36" s="799"/>
      <c r="U36" s="791"/>
      <c r="V36" s="851"/>
    </row>
    <row r="37" spans="1:23" s="11" customFormat="1" ht="50.1" customHeight="1" x14ac:dyDescent="0.25">
      <c r="A37" s="811"/>
      <c r="B37" s="820"/>
      <c r="C37" s="795" t="s">
        <v>365</v>
      </c>
      <c r="D37" s="786" t="s">
        <v>310</v>
      </c>
      <c r="E37" s="786" t="s">
        <v>311</v>
      </c>
      <c r="F37" s="271" t="s">
        <v>19</v>
      </c>
      <c r="G37" s="455">
        <v>0.25</v>
      </c>
      <c r="H37" s="455">
        <v>0</v>
      </c>
      <c r="I37" s="455">
        <v>0</v>
      </c>
      <c r="J37" s="455">
        <v>0.125</v>
      </c>
      <c r="K37" s="455">
        <v>0.156</v>
      </c>
      <c r="L37" s="455">
        <v>0</v>
      </c>
      <c r="M37" s="455">
        <v>0.156</v>
      </c>
      <c r="N37" s="455">
        <v>0</v>
      </c>
      <c r="O37" s="455">
        <v>0.156</v>
      </c>
      <c r="P37" s="455">
        <v>0.157</v>
      </c>
      <c r="Q37" s="455">
        <v>0</v>
      </c>
      <c r="R37" s="455">
        <v>0</v>
      </c>
      <c r="S37" s="271">
        <v>1</v>
      </c>
      <c r="T37" s="799"/>
      <c r="U37" s="790">
        <v>3.5000000000000003E-2</v>
      </c>
      <c r="V37" s="809" t="s">
        <v>448</v>
      </c>
      <c r="W37" s="264"/>
    </row>
    <row r="38" spans="1:23" s="11" customFormat="1" ht="50.1" customHeight="1" thickBot="1" x14ac:dyDescent="0.3">
      <c r="A38" s="811"/>
      <c r="B38" s="820"/>
      <c r="C38" s="795"/>
      <c r="D38" s="786"/>
      <c r="E38" s="789"/>
      <c r="F38" s="270" t="s">
        <v>20</v>
      </c>
      <c r="G38" s="456">
        <v>0.25</v>
      </c>
      <c r="H38" s="455">
        <v>0</v>
      </c>
      <c r="I38" s="462">
        <v>0</v>
      </c>
      <c r="J38" s="460">
        <v>0.125</v>
      </c>
      <c r="K38" s="460">
        <v>0.156</v>
      </c>
      <c r="L38" s="460">
        <v>0</v>
      </c>
      <c r="M38" s="460">
        <v>0.156</v>
      </c>
      <c r="N38" s="460">
        <v>0</v>
      </c>
      <c r="O38" s="460">
        <v>0.156</v>
      </c>
      <c r="P38" s="455">
        <v>0.157</v>
      </c>
      <c r="Q38" s="455">
        <v>0</v>
      </c>
      <c r="R38" s="460">
        <v>0</v>
      </c>
      <c r="S38" s="238">
        <f t="shared" si="1"/>
        <v>1</v>
      </c>
      <c r="T38" s="799"/>
      <c r="U38" s="791"/>
      <c r="V38" s="851"/>
    </row>
    <row r="39" spans="1:23" s="9" customFormat="1" ht="50.1" customHeight="1" x14ac:dyDescent="0.25">
      <c r="A39" s="805"/>
      <c r="B39" s="820"/>
      <c r="C39" s="795" t="s">
        <v>366</v>
      </c>
      <c r="D39" s="786" t="s">
        <v>310</v>
      </c>
      <c r="E39" s="786" t="s">
        <v>311</v>
      </c>
      <c r="F39" s="271" t="s">
        <v>19</v>
      </c>
      <c r="G39" s="455">
        <v>0.05</v>
      </c>
      <c r="H39" s="455">
        <v>0.05</v>
      </c>
      <c r="I39" s="455">
        <v>0.05</v>
      </c>
      <c r="J39" s="455">
        <v>0.05</v>
      </c>
      <c r="K39" s="455">
        <v>0.1</v>
      </c>
      <c r="L39" s="455">
        <v>0.1</v>
      </c>
      <c r="M39" s="455">
        <v>0.1</v>
      </c>
      <c r="N39" s="455">
        <v>0.1</v>
      </c>
      <c r="O39" s="455">
        <v>0.1</v>
      </c>
      <c r="P39" s="455">
        <v>0.1</v>
      </c>
      <c r="Q39" s="455">
        <v>0.1</v>
      </c>
      <c r="R39" s="455">
        <v>0.1</v>
      </c>
      <c r="S39" s="271">
        <v>0.99999999999999989</v>
      </c>
      <c r="T39" s="799"/>
      <c r="U39" s="790">
        <v>3.5999999999999997E-2</v>
      </c>
      <c r="V39" s="809" t="s">
        <v>466</v>
      </c>
      <c r="W39" s="264"/>
    </row>
    <row r="40" spans="1:23" s="9" customFormat="1" ht="50.1" customHeight="1" thickBot="1" x14ac:dyDescent="0.3">
      <c r="A40" s="805"/>
      <c r="B40" s="820"/>
      <c r="C40" s="795"/>
      <c r="D40" s="786"/>
      <c r="E40" s="789"/>
      <c r="F40" s="270" t="s">
        <v>20</v>
      </c>
      <c r="G40" s="457">
        <v>0.05</v>
      </c>
      <c r="H40" s="457">
        <v>0.05</v>
      </c>
      <c r="I40" s="462">
        <v>0.05</v>
      </c>
      <c r="J40" s="460">
        <v>0.05</v>
      </c>
      <c r="K40" s="460">
        <v>0.1</v>
      </c>
      <c r="L40" s="460">
        <v>0.1</v>
      </c>
      <c r="M40" s="460">
        <v>0.1</v>
      </c>
      <c r="N40" s="460">
        <v>0.1</v>
      </c>
      <c r="O40" s="460">
        <v>0.1</v>
      </c>
      <c r="P40" s="455">
        <v>0.1</v>
      </c>
      <c r="Q40" s="455">
        <v>0.1</v>
      </c>
      <c r="R40" s="460">
        <v>0.1</v>
      </c>
      <c r="S40" s="238">
        <f t="shared" si="1"/>
        <v>0.99999999999999989</v>
      </c>
      <c r="T40" s="799"/>
      <c r="U40" s="791"/>
      <c r="V40" s="851"/>
    </row>
    <row r="41" spans="1:23" s="9" customFormat="1" ht="50.1" customHeight="1" x14ac:dyDescent="0.25">
      <c r="A41" s="805"/>
      <c r="B41" s="820"/>
      <c r="C41" s="795" t="s">
        <v>367</v>
      </c>
      <c r="D41" s="786" t="s">
        <v>310</v>
      </c>
      <c r="E41" s="786"/>
      <c r="F41" s="271" t="s">
        <v>19</v>
      </c>
      <c r="G41" s="455">
        <v>0</v>
      </c>
      <c r="H41" s="455">
        <v>0</v>
      </c>
      <c r="I41" s="455">
        <v>0</v>
      </c>
      <c r="J41" s="455">
        <v>0.25</v>
      </c>
      <c r="K41" s="455">
        <v>0.375</v>
      </c>
      <c r="L41" s="455">
        <v>0.375</v>
      </c>
      <c r="M41" s="455">
        <v>0</v>
      </c>
      <c r="N41" s="455">
        <v>0</v>
      </c>
      <c r="O41" s="455">
        <v>0</v>
      </c>
      <c r="P41" s="455">
        <v>0</v>
      </c>
      <c r="Q41" s="455">
        <v>0</v>
      </c>
      <c r="R41" s="455">
        <v>0</v>
      </c>
      <c r="S41" s="271">
        <v>1</v>
      </c>
      <c r="T41" s="799"/>
      <c r="U41" s="797">
        <v>3.5999999999999997E-2</v>
      </c>
      <c r="V41" s="850" t="s">
        <v>483</v>
      </c>
      <c r="W41" s="264"/>
    </row>
    <row r="42" spans="1:23" s="9" customFormat="1" ht="53.25" customHeight="1" thickBot="1" x14ac:dyDescent="0.3">
      <c r="A42" s="805"/>
      <c r="B42" s="820"/>
      <c r="C42" s="795"/>
      <c r="D42" s="786"/>
      <c r="E42" s="789"/>
      <c r="F42" s="270" t="s">
        <v>20</v>
      </c>
      <c r="G42" s="457">
        <v>0</v>
      </c>
      <c r="H42" s="457">
        <v>0</v>
      </c>
      <c r="I42" s="462">
        <v>0</v>
      </c>
      <c r="J42" s="460">
        <v>0.25</v>
      </c>
      <c r="K42" s="460">
        <v>0.375</v>
      </c>
      <c r="L42" s="460">
        <v>0.375</v>
      </c>
      <c r="M42" s="460">
        <v>0</v>
      </c>
      <c r="N42" s="460">
        <v>0</v>
      </c>
      <c r="O42" s="460">
        <v>0</v>
      </c>
      <c r="P42" s="455">
        <v>0</v>
      </c>
      <c r="Q42" s="455">
        <v>0</v>
      </c>
      <c r="R42" s="460">
        <v>0</v>
      </c>
      <c r="S42" s="238">
        <f t="shared" si="1"/>
        <v>1</v>
      </c>
      <c r="T42" s="799"/>
      <c r="U42" s="791"/>
      <c r="V42" s="851"/>
    </row>
    <row r="43" spans="1:23" s="9" customFormat="1" ht="50.1" customHeight="1" x14ac:dyDescent="0.25">
      <c r="A43" s="805"/>
      <c r="B43" s="820"/>
      <c r="C43" s="795" t="s">
        <v>368</v>
      </c>
      <c r="D43" s="786" t="s">
        <v>310</v>
      </c>
      <c r="E43" s="786" t="s">
        <v>311</v>
      </c>
      <c r="F43" s="271" t="s">
        <v>19</v>
      </c>
      <c r="G43" s="455">
        <v>0.111</v>
      </c>
      <c r="H43" s="455">
        <v>0</v>
      </c>
      <c r="I43" s="455">
        <v>0.111</v>
      </c>
      <c r="J43" s="455">
        <v>0</v>
      </c>
      <c r="K43" s="455">
        <v>0</v>
      </c>
      <c r="L43" s="455">
        <v>0</v>
      </c>
      <c r="M43" s="455">
        <v>0.16700000000000001</v>
      </c>
      <c r="N43" s="455">
        <v>0</v>
      </c>
      <c r="O43" s="455">
        <v>0.27800000000000002</v>
      </c>
      <c r="P43" s="455">
        <v>0</v>
      </c>
      <c r="Q43" s="455">
        <v>0.16600000000000001</v>
      </c>
      <c r="R43" s="455">
        <v>0.16700000000000001</v>
      </c>
      <c r="S43" s="271">
        <v>1</v>
      </c>
      <c r="T43" s="799"/>
      <c r="U43" s="797">
        <v>3.5999999999999997E-2</v>
      </c>
      <c r="V43" s="850" t="s">
        <v>467</v>
      </c>
      <c r="W43" s="264"/>
    </row>
    <row r="44" spans="1:23" s="9" customFormat="1" ht="60.75" customHeight="1" thickBot="1" x14ac:dyDescent="0.3">
      <c r="A44" s="805"/>
      <c r="B44" s="821"/>
      <c r="C44" s="803"/>
      <c r="D44" s="789"/>
      <c r="E44" s="789"/>
      <c r="F44" s="270" t="s">
        <v>20</v>
      </c>
      <c r="G44" s="460">
        <v>0.111</v>
      </c>
      <c r="H44" s="457">
        <v>0</v>
      </c>
      <c r="I44" s="462">
        <v>0.111</v>
      </c>
      <c r="J44" s="460">
        <v>0</v>
      </c>
      <c r="K44" s="460">
        <v>0</v>
      </c>
      <c r="L44" s="460">
        <v>0</v>
      </c>
      <c r="M44" s="460">
        <v>0.16700000000000001</v>
      </c>
      <c r="N44" s="460">
        <v>0</v>
      </c>
      <c r="O44" s="460">
        <v>0.27800000000000002</v>
      </c>
      <c r="P44" s="460">
        <v>0</v>
      </c>
      <c r="Q44" s="455">
        <v>0.16600000000000001</v>
      </c>
      <c r="R44" s="460">
        <v>0.16700000000000001</v>
      </c>
      <c r="S44" s="238">
        <f t="shared" si="1"/>
        <v>1</v>
      </c>
      <c r="T44" s="800"/>
      <c r="U44" s="791"/>
      <c r="V44" s="851"/>
    </row>
    <row r="45" spans="1:23" s="9" customFormat="1" ht="50.1" customHeight="1" x14ac:dyDescent="0.25">
      <c r="A45" s="805"/>
      <c r="B45" s="792" t="s">
        <v>376</v>
      </c>
      <c r="C45" s="812" t="s">
        <v>377</v>
      </c>
      <c r="D45" s="869" t="s">
        <v>310</v>
      </c>
      <c r="E45" s="852" t="s">
        <v>311</v>
      </c>
      <c r="F45" s="271" t="s">
        <v>19</v>
      </c>
      <c r="G45" s="455">
        <v>8.3000000000000004E-2</v>
      </c>
      <c r="H45" s="455">
        <v>8.3000000000000004E-2</v>
      </c>
      <c r="I45" s="455">
        <v>8.3000000000000004E-2</v>
      </c>
      <c r="J45" s="455">
        <v>8.3000000000000004E-2</v>
      </c>
      <c r="K45" s="455">
        <v>8.4000000000000005E-2</v>
      </c>
      <c r="L45" s="455">
        <v>8.4000000000000005E-2</v>
      </c>
      <c r="M45" s="455">
        <v>8.4000000000000005E-2</v>
      </c>
      <c r="N45" s="455">
        <v>8.4000000000000005E-2</v>
      </c>
      <c r="O45" s="455">
        <v>8.3000000000000004E-2</v>
      </c>
      <c r="P45" s="455">
        <v>8.3000000000000004E-2</v>
      </c>
      <c r="Q45" s="455">
        <v>8.3000000000000004E-2</v>
      </c>
      <c r="R45" s="455">
        <v>8.3000000000000004E-2</v>
      </c>
      <c r="S45" s="235">
        <f t="shared" ref="S45:S53" si="2">SUM(G45:R45)</f>
        <v>0.99999999999999978</v>
      </c>
      <c r="T45" s="864">
        <f>SUM(U45:U54)</f>
        <v>0.25</v>
      </c>
      <c r="U45" s="796">
        <f>20%*0.25</f>
        <v>0.05</v>
      </c>
      <c r="V45" s="850" t="s">
        <v>470</v>
      </c>
    </row>
    <row r="46" spans="1:23" s="9" customFormat="1" ht="50.1" customHeight="1" thickBot="1" x14ac:dyDescent="0.3">
      <c r="A46" s="805"/>
      <c r="B46" s="793"/>
      <c r="C46" s="813"/>
      <c r="D46" s="786"/>
      <c r="E46" s="787"/>
      <c r="F46" s="270" t="s">
        <v>20</v>
      </c>
      <c r="G46" s="458">
        <v>8.3000000000000004E-2</v>
      </c>
      <c r="H46" s="462">
        <v>8.3000000000000004E-2</v>
      </c>
      <c r="I46" s="462">
        <v>8.3000000000000004E-2</v>
      </c>
      <c r="J46" s="462">
        <v>8.3000000000000004E-2</v>
      </c>
      <c r="K46" s="462">
        <v>4.0000000000000001E-3</v>
      </c>
      <c r="L46" s="462">
        <v>8.4000000000000005E-2</v>
      </c>
      <c r="M46" s="462">
        <v>8.4000000000000005E-2</v>
      </c>
      <c r="N46" s="460">
        <v>0</v>
      </c>
      <c r="O46" s="460">
        <v>0.02</v>
      </c>
      <c r="P46" s="460">
        <v>7.0000000000000007E-2</v>
      </c>
      <c r="Q46" s="455">
        <v>0.25</v>
      </c>
      <c r="R46" s="460">
        <v>0.156</v>
      </c>
      <c r="S46" s="238">
        <f t="shared" si="1"/>
        <v>1</v>
      </c>
      <c r="T46" s="865"/>
      <c r="U46" s="796"/>
      <c r="V46" s="851"/>
    </row>
    <row r="47" spans="1:23" s="9" customFormat="1" ht="50.1" customHeight="1" x14ac:dyDescent="0.25">
      <c r="A47" s="805"/>
      <c r="B47" s="793"/>
      <c r="C47" s="795" t="s">
        <v>378</v>
      </c>
      <c r="D47" s="786" t="s">
        <v>310</v>
      </c>
      <c r="E47" s="787" t="s">
        <v>311</v>
      </c>
      <c r="F47" s="271" t="s">
        <v>19</v>
      </c>
      <c r="G47" s="455">
        <v>8.3000000000000004E-2</v>
      </c>
      <c r="H47" s="455">
        <v>8.3000000000000004E-2</v>
      </c>
      <c r="I47" s="455">
        <v>8.3000000000000004E-2</v>
      </c>
      <c r="J47" s="455">
        <v>8.3000000000000004E-2</v>
      </c>
      <c r="K47" s="455">
        <v>8.4000000000000005E-2</v>
      </c>
      <c r="L47" s="455">
        <v>8.4000000000000005E-2</v>
      </c>
      <c r="M47" s="455">
        <v>8.4000000000000005E-2</v>
      </c>
      <c r="N47" s="455">
        <v>8.4000000000000005E-2</v>
      </c>
      <c r="O47" s="455">
        <v>8.3000000000000004E-2</v>
      </c>
      <c r="P47" s="455">
        <v>8.3000000000000004E-2</v>
      </c>
      <c r="Q47" s="455">
        <v>8.3000000000000004E-2</v>
      </c>
      <c r="R47" s="455">
        <v>8.3000000000000004E-2</v>
      </c>
      <c r="S47" s="235">
        <f t="shared" si="2"/>
        <v>0.99999999999999978</v>
      </c>
      <c r="T47" s="865"/>
      <c r="U47" s="796">
        <f>20%*0.25</f>
        <v>0.05</v>
      </c>
      <c r="V47" s="809" t="s">
        <v>472</v>
      </c>
    </row>
    <row r="48" spans="1:23" s="9" customFormat="1" ht="50.1" customHeight="1" thickBot="1" x14ac:dyDescent="0.3">
      <c r="A48" s="805"/>
      <c r="B48" s="793"/>
      <c r="C48" s="795"/>
      <c r="D48" s="786"/>
      <c r="E48" s="787"/>
      <c r="F48" s="270" t="s">
        <v>20</v>
      </c>
      <c r="G48" s="458">
        <v>8.3000000000000004E-2</v>
      </c>
      <c r="H48" s="462">
        <v>8.3000000000000004E-2</v>
      </c>
      <c r="I48" s="462">
        <v>8.3000000000000004E-2</v>
      </c>
      <c r="J48" s="462">
        <v>8.3000000000000004E-2</v>
      </c>
      <c r="K48" s="462">
        <v>8.4000000000000005E-2</v>
      </c>
      <c r="L48" s="462">
        <v>4.0000000000000001E-3</v>
      </c>
      <c r="M48" s="462">
        <v>8.4000000000000005E-2</v>
      </c>
      <c r="N48" s="460">
        <v>8.4000000000000005E-2</v>
      </c>
      <c r="O48" s="460">
        <v>8.3000000000000004E-2</v>
      </c>
      <c r="P48" s="460">
        <v>0.05</v>
      </c>
      <c r="Q48" s="455">
        <v>0.14000000000000001</v>
      </c>
      <c r="R48" s="460">
        <v>0.13900000000000001</v>
      </c>
      <c r="S48" s="238">
        <f t="shared" si="1"/>
        <v>1</v>
      </c>
      <c r="T48" s="865"/>
      <c r="U48" s="796"/>
      <c r="V48" s="851"/>
    </row>
    <row r="49" spans="1:31" s="9" customFormat="1" ht="50.1" customHeight="1" x14ac:dyDescent="0.25">
      <c r="A49" s="805"/>
      <c r="B49" s="793"/>
      <c r="C49" s="795" t="s">
        <v>379</v>
      </c>
      <c r="D49" s="786" t="s">
        <v>310</v>
      </c>
      <c r="E49" s="787" t="s">
        <v>311</v>
      </c>
      <c r="F49" s="271" t="s">
        <v>19</v>
      </c>
      <c r="G49" s="455">
        <v>8.3000000000000004E-2</v>
      </c>
      <c r="H49" s="455">
        <v>8.3000000000000004E-2</v>
      </c>
      <c r="I49" s="455">
        <v>8.3000000000000004E-2</v>
      </c>
      <c r="J49" s="455">
        <v>8.3000000000000004E-2</v>
      </c>
      <c r="K49" s="455">
        <v>8.4000000000000005E-2</v>
      </c>
      <c r="L49" s="455">
        <v>8.4000000000000005E-2</v>
      </c>
      <c r="M49" s="455">
        <v>8.4000000000000005E-2</v>
      </c>
      <c r="N49" s="455">
        <v>8.4000000000000005E-2</v>
      </c>
      <c r="O49" s="455">
        <v>8.3000000000000004E-2</v>
      </c>
      <c r="P49" s="455">
        <v>8.3000000000000004E-2</v>
      </c>
      <c r="Q49" s="455">
        <v>8.3000000000000004E-2</v>
      </c>
      <c r="R49" s="455">
        <v>8.3000000000000004E-2</v>
      </c>
      <c r="S49" s="235">
        <f t="shared" si="2"/>
        <v>0.99999999999999978</v>
      </c>
      <c r="T49" s="865"/>
      <c r="U49" s="796">
        <f>20%*0.25</f>
        <v>0.05</v>
      </c>
      <c r="V49" s="809" t="s">
        <v>471</v>
      </c>
    </row>
    <row r="50" spans="1:31" s="9" customFormat="1" ht="50.1" customHeight="1" thickBot="1" x14ac:dyDescent="0.3">
      <c r="A50" s="805"/>
      <c r="B50" s="793"/>
      <c r="C50" s="795"/>
      <c r="D50" s="786"/>
      <c r="E50" s="787"/>
      <c r="F50" s="270" t="s">
        <v>20</v>
      </c>
      <c r="G50" s="458">
        <v>8.3000000000000004E-2</v>
      </c>
      <c r="H50" s="462">
        <v>8.3000000000000004E-2</v>
      </c>
      <c r="I50" s="462">
        <v>8.3000000000000004E-2</v>
      </c>
      <c r="J50" s="462">
        <v>8.3000000000000004E-2</v>
      </c>
      <c r="K50" s="462">
        <v>8.4000000000000005E-2</v>
      </c>
      <c r="L50" s="462">
        <v>8.4000000000000005E-2</v>
      </c>
      <c r="M50" s="462">
        <v>8.4000000000000005E-2</v>
      </c>
      <c r="N50" s="460">
        <v>8.4000000000000005E-2</v>
      </c>
      <c r="O50" s="460">
        <v>8.3000000000000004E-2</v>
      </c>
      <c r="P50" s="460">
        <v>8.3000000000000004E-2</v>
      </c>
      <c r="Q50" s="455">
        <v>8.3000000000000004E-2</v>
      </c>
      <c r="R50" s="460">
        <v>8.3000000000000004E-2</v>
      </c>
      <c r="S50" s="238">
        <f t="shared" si="1"/>
        <v>0.99999999999999978</v>
      </c>
      <c r="T50" s="865"/>
      <c r="U50" s="796"/>
      <c r="V50" s="851"/>
    </row>
    <row r="51" spans="1:31" s="9" customFormat="1" ht="50.1" customHeight="1" x14ac:dyDescent="0.25">
      <c r="A51" s="805"/>
      <c r="B51" s="793"/>
      <c r="C51" s="795" t="s">
        <v>380</v>
      </c>
      <c r="D51" s="786" t="s">
        <v>310</v>
      </c>
      <c r="E51" s="787" t="s">
        <v>311</v>
      </c>
      <c r="F51" s="271" t="s">
        <v>19</v>
      </c>
      <c r="G51" s="455">
        <v>8.3000000000000004E-2</v>
      </c>
      <c r="H51" s="455">
        <v>8.3000000000000004E-2</v>
      </c>
      <c r="I51" s="455">
        <v>8.3000000000000004E-2</v>
      </c>
      <c r="J51" s="455">
        <v>8.3000000000000004E-2</v>
      </c>
      <c r="K51" s="455">
        <v>8.4000000000000005E-2</v>
      </c>
      <c r="L51" s="455">
        <v>8.4000000000000005E-2</v>
      </c>
      <c r="M51" s="455">
        <v>8.4000000000000005E-2</v>
      </c>
      <c r="N51" s="455">
        <v>8.4000000000000005E-2</v>
      </c>
      <c r="O51" s="455">
        <v>8.3000000000000004E-2</v>
      </c>
      <c r="P51" s="455">
        <v>8.3000000000000004E-2</v>
      </c>
      <c r="Q51" s="455">
        <v>8.3000000000000004E-2</v>
      </c>
      <c r="R51" s="455">
        <v>8.3000000000000004E-2</v>
      </c>
      <c r="S51" s="235">
        <f>SUM(G51:R51)</f>
        <v>0.99999999999999978</v>
      </c>
      <c r="T51" s="865"/>
      <c r="U51" s="796">
        <f>20%*0.25</f>
        <v>0.05</v>
      </c>
      <c r="V51" s="809" t="s">
        <v>485</v>
      </c>
    </row>
    <row r="52" spans="1:31" s="9" customFormat="1" ht="50.1" customHeight="1" thickBot="1" x14ac:dyDescent="0.3">
      <c r="A52" s="805"/>
      <c r="B52" s="793"/>
      <c r="C52" s="795"/>
      <c r="D52" s="786"/>
      <c r="E52" s="787"/>
      <c r="F52" s="270" t="s">
        <v>20</v>
      </c>
      <c r="G52" s="458">
        <v>8.3000000000000004E-2</v>
      </c>
      <c r="H52" s="462">
        <v>8.3000000000000004E-2</v>
      </c>
      <c r="I52" s="462">
        <v>8.3000000000000004E-2</v>
      </c>
      <c r="J52" s="462">
        <v>8.3000000000000004E-2</v>
      </c>
      <c r="K52" s="462">
        <v>8.4000000000000005E-2</v>
      </c>
      <c r="L52" s="462">
        <v>8.4000000000000005E-2</v>
      </c>
      <c r="M52" s="462">
        <v>8.4000000000000005E-2</v>
      </c>
      <c r="N52" s="460">
        <v>8.4000000000000005E-2</v>
      </c>
      <c r="O52" s="460">
        <v>8.3000000000000004E-2</v>
      </c>
      <c r="P52" s="460">
        <v>8.3000000000000004E-2</v>
      </c>
      <c r="Q52" s="455">
        <v>8.3000000000000004E-2</v>
      </c>
      <c r="R52" s="460">
        <v>8.3000000000000004E-2</v>
      </c>
      <c r="S52" s="234">
        <f>SUM(G52:R52)</f>
        <v>0.99999999999999978</v>
      </c>
      <c r="T52" s="865"/>
      <c r="U52" s="796"/>
      <c r="V52" s="851"/>
    </row>
    <row r="53" spans="1:31" s="9" customFormat="1" ht="50.1" customHeight="1" x14ac:dyDescent="0.25">
      <c r="A53" s="805"/>
      <c r="B53" s="793"/>
      <c r="C53" s="795" t="s">
        <v>381</v>
      </c>
      <c r="D53" s="786" t="s">
        <v>310</v>
      </c>
      <c r="E53" s="787" t="s">
        <v>311</v>
      </c>
      <c r="F53" s="271" t="s">
        <v>19</v>
      </c>
      <c r="G53" s="455">
        <v>8.3000000000000004E-2</v>
      </c>
      <c r="H53" s="455">
        <v>8.3000000000000004E-2</v>
      </c>
      <c r="I53" s="455">
        <v>8.3000000000000004E-2</v>
      </c>
      <c r="J53" s="455">
        <v>8.3000000000000004E-2</v>
      </c>
      <c r="K53" s="455">
        <v>8.4000000000000005E-2</v>
      </c>
      <c r="L53" s="455">
        <v>8.4000000000000005E-2</v>
      </c>
      <c r="M53" s="455">
        <v>8.4000000000000005E-2</v>
      </c>
      <c r="N53" s="455">
        <v>8.4000000000000005E-2</v>
      </c>
      <c r="O53" s="455">
        <v>8.3000000000000004E-2</v>
      </c>
      <c r="P53" s="455">
        <v>8.3000000000000004E-2</v>
      </c>
      <c r="Q53" s="455">
        <v>8.3000000000000004E-2</v>
      </c>
      <c r="R53" s="455">
        <v>8.3000000000000004E-2</v>
      </c>
      <c r="S53" s="235">
        <f t="shared" si="2"/>
        <v>0.99999999999999978</v>
      </c>
      <c r="T53" s="865"/>
      <c r="U53" s="797">
        <f>20%*0.25</f>
        <v>0.05</v>
      </c>
      <c r="V53" s="809" t="s">
        <v>473</v>
      </c>
    </row>
    <row r="54" spans="1:31" s="9" customFormat="1" ht="56.25" customHeight="1" thickBot="1" x14ac:dyDescent="0.3">
      <c r="A54" s="805"/>
      <c r="B54" s="794"/>
      <c r="C54" s="803"/>
      <c r="D54" s="789"/>
      <c r="E54" s="815"/>
      <c r="F54" s="270" t="s">
        <v>20</v>
      </c>
      <c r="G54" s="458">
        <v>8.3000000000000004E-2</v>
      </c>
      <c r="H54" s="462">
        <v>8.3000000000000004E-2</v>
      </c>
      <c r="I54" s="462">
        <v>8.3000000000000004E-2</v>
      </c>
      <c r="J54" s="462">
        <v>8.3000000000000004E-2</v>
      </c>
      <c r="K54" s="462">
        <v>8.4000000000000005E-2</v>
      </c>
      <c r="L54" s="462">
        <v>8.4000000000000005E-2</v>
      </c>
      <c r="M54" s="462">
        <v>8.4000000000000005E-2</v>
      </c>
      <c r="N54" s="460">
        <v>8.4000000000000005E-2</v>
      </c>
      <c r="O54" s="460">
        <v>8.3000000000000004E-2</v>
      </c>
      <c r="P54" s="460">
        <v>8.3000000000000004E-2</v>
      </c>
      <c r="Q54" s="455">
        <v>8.3000000000000004E-2</v>
      </c>
      <c r="R54" s="460">
        <v>8.3000000000000004E-2</v>
      </c>
      <c r="S54" s="234">
        <f>SUM(G54:R54)</f>
        <v>0.99999999999999978</v>
      </c>
      <c r="T54" s="866"/>
      <c r="U54" s="877"/>
      <c r="V54" s="851"/>
    </row>
    <row r="55" spans="1:31" s="13" customFormat="1" ht="18.75" customHeight="1" thickBot="1" x14ac:dyDescent="0.3">
      <c r="A55" s="856" t="s">
        <v>280</v>
      </c>
      <c r="B55" s="829"/>
      <c r="C55" s="829"/>
      <c r="D55" s="829"/>
      <c r="E55" s="829"/>
      <c r="F55" s="829"/>
      <c r="G55" s="829"/>
      <c r="H55" s="829"/>
      <c r="I55" s="829"/>
      <c r="J55" s="829"/>
      <c r="K55" s="829"/>
      <c r="L55" s="829"/>
      <c r="M55" s="829"/>
      <c r="N55" s="829"/>
      <c r="O55" s="829"/>
      <c r="P55" s="829"/>
      <c r="Q55" s="829"/>
      <c r="R55" s="829"/>
      <c r="S55" s="829"/>
      <c r="T55" s="112">
        <f>SUM(T9:T54)</f>
        <v>1</v>
      </c>
      <c r="U55" s="112">
        <f>SUM(U9:U54)</f>
        <v>1.0000000000000002</v>
      </c>
      <c r="V55" s="87"/>
      <c r="W55" s="12"/>
      <c r="X55" s="12"/>
    </row>
    <row r="56" spans="1:31" ht="14.25" x14ac:dyDescent="0.25">
      <c r="A56" s="11"/>
      <c r="B56" s="11"/>
      <c r="C56" s="17"/>
      <c r="D56" s="11"/>
      <c r="E56" s="11"/>
      <c r="F56" s="11"/>
      <c r="G56" s="11"/>
      <c r="H56" s="11"/>
      <c r="I56" s="11"/>
      <c r="J56" s="11"/>
      <c r="K56" s="11"/>
      <c r="L56" s="11"/>
      <c r="M56" s="11"/>
      <c r="N56" s="14"/>
      <c r="O56" s="14"/>
      <c r="P56" s="14"/>
      <c r="Q56" s="14"/>
      <c r="R56" s="14"/>
      <c r="S56" s="14"/>
      <c r="T56" s="14"/>
      <c r="U56" s="41"/>
    </row>
    <row r="57" spans="1:31" x14ac:dyDescent="0.25">
      <c r="A57" s="11"/>
      <c r="B57" s="11"/>
      <c r="C57" s="17"/>
      <c r="D57" s="11"/>
      <c r="E57" s="11"/>
      <c r="F57" s="11"/>
      <c r="G57" s="11"/>
      <c r="H57" s="11"/>
      <c r="I57" s="11"/>
      <c r="J57" s="11"/>
      <c r="K57" s="11"/>
      <c r="L57" s="11"/>
      <c r="M57" s="11"/>
      <c r="N57" s="14"/>
      <c r="O57" s="14"/>
      <c r="P57" s="14"/>
      <c r="Q57" s="14"/>
      <c r="R57" s="14"/>
      <c r="S57" s="14"/>
      <c r="T57" s="14"/>
      <c r="U57" s="14"/>
    </row>
    <row r="58" spans="1:31" ht="15" x14ac:dyDescent="0.25">
      <c r="A58" s="11"/>
      <c r="B58" s="1053" t="s">
        <v>35</v>
      </c>
      <c r="C58" s="17"/>
      <c r="D58" s="11"/>
      <c r="E58" s="11"/>
      <c r="F58" s="11"/>
      <c r="G58" s="11"/>
      <c r="H58" s="11"/>
      <c r="I58" s="11"/>
      <c r="J58" s="11"/>
      <c r="K58" s="11"/>
      <c r="L58" s="11"/>
      <c r="M58" s="11"/>
      <c r="N58" s="14"/>
      <c r="O58" s="14"/>
      <c r="P58" s="14"/>
      <c r="Q58" s="14"/>
      <c r="R58" s="14"/>
      <c r="S58" s="14"/>
      <c r="T58" s="14"/>
      <c r="U58" s="14"/>
    </row>
    <row r="59" spans="1:31" ht="26.25" customHeight="1" x14ac:dyDescent="0.25">
      <c r="B59" s="47" t="s">
        <v>36</v>
      </c>
      <c r="C59" s="871" t="s">
        <v>37</v>
      </c>
      <c r="D59" s="872"/>
      <c r="E59" s="872"/>
      <c r="F59" s="872"/>
      <c r="G59" s="872"/>
      <c r="H59" s="872"/>
      <c r="I59" s="873"/>
      <c r="J59" s="874" t="s">
        <v>38</v>
      </c>
      <c r="K59" s="875"/>
      <c r="L59" s="875"/>
      <c r="M59" s="875"/>
      <c r="N59" s="875"/>
      <c r="O59" s="875"/>
      <c r="P59" s="876"/>
      <c r="Q59" s="14"/>
      <c r="R59" s="14"/>
      <c r="S59" s="14"/>
      <c r="T59" s="14"/>
      <c r="U59" s="14"/>
      <c r="Y59" s="11"/>
      <c r="Z59" s="11"/>
      <c r="AA59" s="11"/>
      <c r="AB59" s="11"/>
      <c r="AC59" s="11"/>
      <c r="AD59" s="11"/>
      <c r="AE59" s="11"/>
    </row>
    <row r="60" spans="1:31" ht="38.25" customHeight="1" x14ac:dyDescent="0.25">
      <c r="A60" s="11"/>
      <c r="B60" s="25">
        <v>13</v>
      </c>
      <c r="C60" s="704" t="s">
        <v>93</v>
      </c>
      <c r="D60" s="704"/>
      <c r="E60" s="704"/>
      <c r="F60" s="704"/>
      <c r="G60" s="704"/>
      <c r="H60" s="704"/>
      <c r="I60" s="704"/>
      <c r="J60" s="704" t="s">
        <v>84</v>
      </c>
      <c r="K60" s="704"/>
      <c r="L60" s="704"/>
      <c r="M60" s="704"/>
      <c r="N60" s="704"/>
      <c r="O60" s="704"/>
      <c r="P60" s="704"/>
      <c r="Q60" s="14"/>
      <c r="R60" s="14"/>
      <c r="S60" s="14"/>
      <c r="T60" s="14"/>
      <c r="U60" s="14"/>
      <c r="Y60" s="11"/>
      <c r="Z60" s="11"/>
      <c r="AA60" s="11"/>
      <c r="AB60" s="11"/>
      <c r="AC60" s="11"/>
      <c r="AD60" s="11"/>
      <c r="AE60" s="11"/>
    </row>
    <row r="61" spans="1:31" ht="26.25" customHeight="1" x14ac:dyDescent="0.25">
      <c r="A61" s="11"/>
      <c r="B61" s="25">
        <v>14</v>
      </c>
      <c r="C61" s="704" t="s">
        <v>307</v>
      </c>
      <c r="D61" s="704"/>
      <c r="E61" s="704"/>
      <c r="F61" s="704"/>
      <c r="G61" s="704"/>
      <c r="H61" s="704"/>
      <c r="I61" s="704"/>
      <c r="J61" s="705" t="s">
        <v>384</v>
      </c>
      <c r="K61" s="705"/>
      <c r="L61" s="705"/>
      <c r="M61" s="705"/>
      <c r="N61" s="705"/>
      <c r="O61" s="705"/>
      <c r="P61" s="705"/>
      <c r="Q61" s="14"/>
      <c r="R61" s="14"/>
      <c r="S61" s="14"/>
      <c r="T61" s="14"/>
      <c r="U61" s="14"/>
      <c r="Y61" s="11"/>
      <c r="Z61" s="11"/>
      <c r="AA61" s="11"/>
      <c r="AB61" s="11"/>
      <c r="AC61" s="11"/>
      <c r="AD61" s="11"/>
      <c r="AE61" s="11"/>
    </row>
    <row r="62" spans="1:31" x14ac:dyDescent="0.25">
      <c r="A62" s="11"/>
      <c r="B62" s="11"/>
      <c r="C62" s="17"/>
      <c r="D62" s="11"/>
      <c r="E62" s="11"/>
      <c r="F62" s="11"/>
      <c r="G62" s="11"/>
      <c r="H62" s="11"/>
      <c r="I62" s="11"/>
      <c r="J62" s="11"/>
      <c r="K62" s="11"/>
      <c r="L62" s="11"/>
      <c r="M62" s="11"/>
      <c r="N62" s="14"/>
      <c r="O62" s="14"/>
      <c r="P62" s="14"/>
      <c r="Q62" s="14"/>
      <c r="R62" s="14"/>
      <c r="S62" s="14"/>
      <c r="T62" s="14"/>
      <c r="U62" s="14"/>
    </row>
    <row r="63" spans="1:31" x14ac:dyDescent="0.25">
      <c r="A63" s="11"/>
      <c r="B63" s="11"/>
      <c r="C63" s="17"/>
      <c r="D63" s="11"/>
      <c r="E63" s="11"/>
      <c r="F63" s="11"/>
      <c r="G63" s="11"/>
      <c r="H63" s="11"/>
      <c r="I63" s="11"/>
      <c r="J63" s="11"/>
      <c r="K63" s="11"/>
      <c r="L63" s="11"/>
      <c r="M63" s="11"/>
      <c r="N63" s="14"/>
      <c r="O63" s="14"/>
      <c r="P63" s="14"/>
      <c r="Q63" s="14"/>
      <c r="R63" s="14"/>
      <c r="S63" s="14"/>
      <c r="T63" s="14"/>
      <c r="U63" s="14"/>
    </row>
    <row r="64" spans="1:3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A73" s="11"/>
      <c r="B73" s="11"/>
      <c r="C73" s="17"/>
      <c r="D73" s="11"/>
      <c r="E73" s="11"/>
      <c r="F73" s="11"/>
      <c r="G73" s="11"/>
      <c r="H73" s="11"/>
      <c r="I73" s="11"/>
      <c r="J73" s="11"/>
      <c r="K73" s="11"/>
      <c r="L73" s="11"/>
      <c r="M73" s="11"/>
      <c r="N73" s="14"/>
      <c r="O73" s="14"/>
      <c r="P73" s="14"/>
      <c r="Q73" s="14"/>
      <c r="R73" s="14"/>
      <c r="S73" s="14"/>
      <c r="T73" s="14"/>
      <c r="U73" s="14"/>
    </row>
    <row r="74" spans="1:21" x14ac:dyDescent="0.25">
      <c r="A74" s="11"/>
      <c r="B74" s="11"/>
      <c r="C74" s="17"/>
      <c r="D74" s="11"/>
      <c r="E74" s="11"/>
      <c r="F74" s="11"/>
      <c r="G74" s="11"/>
      <c r="H74" s="11"/>
      <c r="I74" s="11"/>
      <c r="J74" s="11"/>
      <c r="K74" s="11"/>
      <c r="L74" s="11"/>
      <c r="M74" s="11"/>
      <c r="N74" s="14"/>
      <c r="O74" s="14"/>
      <c r="P74" s="14"/>
      <c r="Q74" s="14"/>
      <c r="R74" s="14"/>
      <c r="S74" s="14"/>
      <c r="T74" s="14"/>
      <c r="U74" s="14"/>
    </row>
    <row r="75" spans="1:21" x14ac:dyDescent="0.25">
      <c r="A75" s="11"/>
      <c r="B75" s="11"/>
      <c r="C75" s="17"/>
      <c r="D75" s="11"/>
      <c r="E75" s="11"/>
      <c r="F75" s="11"/>
      <c r="G75" s="11"/>
      <c r="H75" s="11"/>
      <c r="I75" s="11"/>
      <c r="J75" s="11"/>
      <c r="K75" s="11"/>
      <c r="L75" s="11"/>
      <c r="M75" s="11"/>
      <c r="N75" s="14"/>
      <c r="O75" s="14"/>
      <c r="P75" s="14"/>
      <c r="Q75" s="14"/>
      <c r="R75" s="14"/>
      <c r="S75" s="14"/>
      <c r="T75" s="14"/>
      <c r="U75" s="14"/>
    </row>
    <row r="76" spans="1:21" x14ac:dyDescent="0.25">
      <c r="A76" s="11"/>
      <c r="B76" s="11"/>
      <c r="C76" s="17"/>
      <c r="D76" s="11"/>
      <c r="E76" s="11"/>
      <c r="F76" s="11"/>
      <c r="G76" s="11"/>
      <c r="H76" s="11"/>
      <c r="I76" s="11"/>
      <c r="J76" s="11"/>
      <c r="K76" s="11"/>
      <c r="L76" s="11"/>
      <c r="M76" s="11"/>
      <c r="N76" s="14"/>
      <c r="O76" s="14"/>
      <c r="P76" s="14"/>
      <c r="Q76" s="14"/>
      <c r="R76" s="14"/>
      <c r="S76" s="14"/>
      <c r="T76" s="14"/>
      <c r="U76" s="14"/>
    </row>
    <row r="77" spans="1:21" x14ac:dyDescent="0.25">
      <c r="A77" s="11"/>
      <c r="B77" s="11"/>
      <c r="C77" s="17"/>
      <c r="D77" s="11"/>
      <c r="E77" s="11"/>
      <c r="F77" s="11"/>
      <c r="G77" s="11"/>
      <c r="H77" s="11"/>
      <c r="I77" s="11"/>
      <c r="J77" s="11"/>
      <c r="K77" s="11"/>
      <c r="L77" s="11"/>
      <c r="M77" s="11"/>
      <c r="N77" s="14"/>
      <c r="O77" s="14"/>
      <c r="P77" s="14"/>
      <c r="Q77" s="14"/>
      <c r="R77" s="14"/>
      <c r="S77" s="14"/>
      <c r="T77" s="14"/>
      <c r="U77" s="14"/>
    </row>
    <row r="78" spans="1:21" x14ac:dyDescent="0.25">
      <c r="A78" s="11"/>
      <c r="B78" s="11"/>
      <c r="C78" s="17"/>
      <c r="D78" s="11"/>
      <c r="E78" s="11"/>
      <c r="F78" s="11"/>
      <c r="G78" s="11"/>
      <c r="H78" s="11"/>
      <c r="I78" s="11"/>
      <c r="J78" s="11"/>
      <c r="K78" s="11"/>
      <c r="L78" s="11"/>
      <c r="M78" s="11"/>
      <c r="N78" s="14"/>
      <c r="O78" s="14"/>
      <c r="P78" s="14"/>
      <c r="Q78" s="14"/>
      <c r="R78" s="14"/>
      <c r="S78" s="14"/>
      <c r="T78" s="14"/>
      <c r="U78" s="14"/>
    </row>
    <row r="79" spans="1:21" x14ac:dyDescent="0.25">
      <c r="A79" s="11"/>
      <c r="B79" s="11"/>
      <c r="C79" s="17"/>
      <c r="D79" s="11"/>
      <c r="E79" s="11"/>
      <c r="F79" s="11"/>
      <c r="G79" s="11"/>
      <c r="H79" s="11"/>
      <c r="I79" s="11"/>
      <c r="J79" s="11"/>
      <c r="K79" s="11"/>
      <c r="L79" s="11"/>
      <c r="M79" s="11"/>
      <c r="N79" s="14"/>
      <c r="O79" s="14"/>
      <c r="P79" s="14"/>
      <c r="Q79" s="14"/>
      <c r="R79" s="14"/>
      <c r="S79" s="14"/>
      <c r="T79" s="14"/>
      <c r="U79" s="14"/>
    </row>
    <row r="80" spans="1:21" x14ac:dyDescent="0.25">
      <c r="A80" s="11"/>
      <c r="B80" s="11"/>
      <c r="C80" s="17"/>
      <c r="D80" s="11"/>
      <c r="E80" s="11"/>
      <c r="F80" s="11"/>
      <c r="G80" s="11"/>
      <c r="H80" s="11"/>
      <c r="I80" s="11"/>
      <c r="J80" s="11"/>
      <c r="K80" s="11"/>
      <c r="L80" s="11"/>
      <c r="M80" s="11"/>
      <c r="N80" s="14"/>
      <c r="O80" s="14"/>
      <c r="P80" s="14"/>
      <c r="Q80" s="14"/>
      <c r="R80" s="14"/>
      <c r="S80" s="14"/>
      <c r="T80" s="14"/>
      <c r="U80" s="14"/>
    </row>
    <row r="81" spans="1:21" x14ac:dyDescent="0.25">
      <c r="A81" s="11"/>
      <c r="B81" s="11"/>
      <c r="C81" s="17"/>
      <c r="D81" s="11"/>
      <c r="E81" s="11"/>
      <c r="F81" s="11"/>
      <c r="G81" s="11"/>
      <c r="H81" s="11"/>
      <c r="I81" s="11"/>
      <c r="J81" s="11"/>
      <c r="K81" s="11"/>
      <c r="L81" s="11"/>
      <c r="M81" s="11"/>
      <c r="N81" s="14"/>
      <c r="O81" s="14"/>
      <c r="P81" s="14"/>
      <c r="Q81" s="14"/>
      <c r="R81" s="14"/>
      <c r="S81" s="14"/>
      <c r="T81" s="14"/>
      <c r="U81" s="14"/>
    </row>
    <row r="82" spans="1:21" x14ac:dyDescent="0.25">
      <c r="A82" s="11"/>
      <c r="B82" s="11"/>
      <c r="C82" s="17"/>
      <c r="D82" s="11"/>
      <c r="E82" s="11"/>
      <c r="F82" s="11"/>
      <c r="G82" s="11"/>
      <c r="H82" s="11"/>
      <c r="I82" s="11"/>
      <c r="J82" s="11"/>
      <c r="K82" s="11"/>
      <c r="L82" s="11"/>
      <c r="M82" s="11"/>
      <c r="N82" s="14"/>
      <c r="O82" s="14"/>
      <c r="P82" s="14"/>
      <c r="Q82" s="14"/>
      <c r="R82" s="14"/>
      <c r="S82" s="14"/>
      <c r="T82" s="14"/>
      <c r="U82" s="14"/>
    </row>
    <row r="83" spans="1:21" x14ac:dyDescent="0.25">
      <c r="A83" s="11"/>
      <c r="B83" s="11"/>
      <c r="C83" s="17"/>
      <c r="D83" s="11"/>
      <c r="E83" s="11"/>
      <c r="F83" s="11"/>
      <c r="G83" s="11"/>
      <c r="H83" s="11"/>
      <c r="I83" s="11"/>
      <c r="J83" s="11"/>
      <c r="K83" s="11"/>
      <c r="L83" s="11"/>
      <c r="M83" s="11"/>
      <c r="N83" s="14"/>
      <c r="O83" s="14"/>
      <c r="P83" s="14"/>
      <c r="Q83" s="14"/>
      <c r="R83" s="14"/>
      <c r="S83" s="14"/>
      <c r="T83" s="14"/>
      <c r="U83" s="14"/>
    </row>
    <row r="84" spans="1:21" x14ac:dyDescent="0.25">
      <c r="A84" s="11"/>
      <c r="B84" s="11"/>
      <c r="C84" s="17"/>
      <c r="D84" s="11"/>
      <c r="E84" s="11"/>
      <c r="F84" s="11"/>
      <c r="G84" s="11"/>
      <c r="H84" s="11"/>
      <c r="I84" s="11"/>
      <c r="J84" s="11"/>
      <c r="K84" s="11"/>
      <c r="L84" s="11"/>
      <c r="M84" s="11"/>
      <c r="N84" s="14"/>
      <c r="O84" s="14"/>
      <c r="P84" s="14"/>
      <c r="Q84" s="14"/>
      <c r="R84" s="14"/>
      <c r="S84" s="14"/>
      <c r="T84" s="14"/>
      <c r="U84" s="14"/>
    </row>
    <row r="85" spans="1:21" x14ac:dyDescent="0.25">
      <c r="A85" s="11"/>
      <c r="B85" s="11"/>
      <c r="C85" s="17"/>
      <c r="D85" s="11"/>
      <c r="E85" s="11"/>
      <c r="F85" s="11"/>
      <c r="G85" s="11"/>
      <c r="H85" s="11"/>
      <c r="I85" s="11"/>
      <c r="J85" s="11"/>
      <c r="K85" s="11"/>
      <c r="L85" s="11"/>
      <c r="M85" s="11"/>
      <c r="N85" s="14"/>
      <c r="O85" s="14"/>
      <c r="P85" s="14"/>
      <c r="Q85" s="14"/>
      <c r="R85" s="14"/>
      <c r="S85" s="14"/>
      <c r="T85" s="14"/>
      <c r="U85" s="14"/>
    </row>
    <row r="86" spans="1:21" x14ac:dyDescent="0.25">
      <c r="A86" s="11"/>
      <c r="B86" s="11"/>
      <c r="C86" s="17"/>
      <c r="D86" s="11"/>
      <c r="E86" s="11"/>
      <c r="F86" s="11"/>
      <c r="G86" s="11"/>
      <c r="H86" s="11"/>
      <c r="I86" s="11"/>
      <c r="J86" s="11"/>
      <c r="K86" s="11"/>
      <c r="L86" s="11"/>
      <c r="M86" s="11"/>
      <c r="N86" s="14"/>
      <c r="O86" s="14"/>
      <c r="P86" s="14"/>
      <c r="Q86" s="14"/>
      <c r="R86" s="14"/>
      <c r="S86" s="14"/>
      <c r="T86" s="14"/>
      <c r="U86" s="14"/>
    </row>
    <row r="87" spans="1:21" x14ac:dyDescent="0.25">
      <c r="A87" s="11"/>
      <c r="B87" s="11"/>
      <c r="C87" s="17"/>
      <c r="D87" s="11"/>
      <c r="E87" s="11"/>
      <c r="F87" s="11"/>
      <c r="G87" s="11"/>
      <c r="H87" s="11"/>
      <c r="I87" s="11"/>
      <c r="J87" s="11"/>
      <c r="K87" s="11"/>
      <c r="L87" s="11"/>
      <c r="M87" s="11"/>
      <c r="N87" s="14"/>
      <c r="O87" s="14"/>
      <c r="P87" s="14"/>
      <c r="Q87" s="14"/>
      <c r="R87" s="14"/>
      <c r="S87" s="14"/>
      <c r="T87" s="14"/>
      <c r="U87" s="14"/>
    </row>
    <row r="88" spans="1:21" x14ac:dyDescent="0.25">
      <c r="A88" s="11"/>
      <c r="B88" s="11"/>
      <c r="C88" s="17"/>
      <c r="D88" s="11"/>
      <c r="E88" s="11"/>
      <c r="F88" s="11"/>
      <c r="G88" s="11"/>
      <c r="H88" s="11"/>
      <c r="I88" s="11"/>
      <c r="J88" s="11"/>
      <c r="K88" s="11"/>
      <c r="L88" s="11"/>
      <c r="M88" s="11"/>
      <c r="N88" s="14"/>
      <c r="O88" s="14"/>
      <c r="P88" s="14"/>
      <c r="Q88" s="14"/>
      <c r="R88" s="14"/>
      <c r="S88" s="14"/>
      <c r="T88" s="14"/>
      <c r="U88" s="14"/>
    </row>
    <row r="89" spans="1:21" x14ac:dyDescent="0.25">
      <c r="A89" s="11"/>
      <c r="B89" s="11"/>
      <c r="C89" s="17"/>
      <c r="D89" s="11"/>
      <c r="E89" s="11"/>
      <c r="F89" s="11"/>
      <c r="G89" s="11"/>
      <c r="H89" s="11"/>
      <c r="I89" s="11"/>
      <c r="J89" s="11"/>
      <c r="K89" s="11"/>
      <c r="L89" s="11"/>
      <c r="M89" s="11"/>
      <c r="N89" s="14"/>
      <c r="O89" s="14"/>
      <c r="P89" s="14"/>
      <c r="Q89" s="14"/>
      <c r="R89" s="14"/>
      <c r="S89" s="14"/>
      <c r="T89" s="14"/>
      <c r="U89" s="14"/>
    </row>
    <row r="90" spans="1:21" x14ac:dyDescent="0.25">
      <c r="A90" s="11"/>
      <c r="B90" s="11"/>
      <c r="C90" s="17"/>
      <c r="D90" s="11"/>
      <c r="E90" s="11"/>
      <c r="F90" s="11"/>
      <c r="G90" s="11"/>
      <c r="H90" s="11"/>
      <c r="I90" s="11"/>
      <c r="J90" s="11"/>
      <c r="K90" s="11"/>
      <c r="L90" s="11"/>
      <c r="M90" s="11"/>
      <c r="N90" s="14"/>
      <c r="O90" s="14"/>
      <c r="P90" s="14"/>
      <c r="Q90" s="14"/>
      <c r="R90" s="14"/>
      <c r="S90" s="14"/>
      <c r="T90" s="14"/>
      <c r="U90" s="14"/>
    </row>
    <row r="91" spans="1:21" x14ac:dyDescent="0.25">
      <c r="A91" s="11"/>
      <c r="B91" s="11"/>
      <c r="C91" s="17"/>
      <c r="D91" s="11"/>
      <c r="E91" s="11"/>
      <c r="F91" s="11"/>
      <c r="G91" s="11"/>
      <c r="H91" s="11"/>
      <c r="I91" s="11"/>
      <c r="J91" s="11"/>
      <c r="K91" s="11"/>
      <c r="L91" s="11"/>
      <c r="M91" s="11"/>
      <c r="N91" s="14"/>
      <c r="O91" s="14"/>
      <c r="P91" s="14"/>
      <c r="Q91" s="14"/>
      <c r="R91" s="14"/>
      <c r="S91" s="14"/>
      <c r="T91" s="14"/>
      <c r="U91" s="14"/>
    </row>
    <row r="92" spans="1:21" x14ac:dyDescent="0.25">
      <c r="A92" s="11"/>
      <c r="B92" s="11"/>
      <c r="C92" s="17"/>
      <c r="D92" s="11"/>
      <c r="E92" s="11"/>
      <c r="F92" s="11"/>
      <c r="G92" s="11"/>
      <c r="H92" s="11"/>
      <c r="I92" s="11"/>
      <c r="J92" s="11"/>
      <c r="K92" s="11"/>
      <c r="L92" s="11"/>
      <c r="M92" s="11"/>
      <c r="N92" s="14"/>
      <c r="O92" s="14"/>
      <c r="P92" s="14"/>
      <c r="Q92" s="14"/>
      <c r="R92" s="14"/>
      <c r="S92" s="14"/>
      <c r="T92" s="14"/>
      <c r="U92" s="14"/>
    </row>
    <row r="93" spans="1:21" x14ac:dyDescent="0.25">
      <c r="A93" s="11"/>
      <c r="B93" s="11"/>
      <c r="C93" s="17"/>
      <c r="D93" s="11"/>
      <c r="E93" s="11"/>
      <c r="F93" s="11"/>
      <c r="G93" s="11"/>
      <c r="H93" s="11"/>
      <c r="I93" s="11"/>
      <c r="J93" s="11"/>
      <c r="K93" s="11"/>
      <c r="L93" s="11"/>
      <c r="M93" s="11"/>
      <c r="N93" s="14"/>
      <c r="O93" s="14"/>
      <c r="P93" s="14"/>
      <c r="Q93" s="14"/>
      <c r="R93" s="14"/>
      <c r="S93" s="14"/>
      <c r="T93" s="14"/>
      <c r="U93" s="14"/>
    </row>
    <row r="94" spans="1:21" x14ac:dyDescent="0.25">
      <c r="A94" s="11"/>
      <c r="B94" s="11"/>
      <c r="C94" s="17"/>
      <c r="D94" s="11"/>
      <c r="E94" s="11"/>
      <c r="F94" s="11"/>
      <c r="G94" s="11"/>
      <c r="H94" s="11"/>
      <c r="I94" s="11"/>
      <c r="J94" s="11"/>
      <c r="K94" s="11"/>
      <c r="L94" s="11"/>
      <c r="M94" s="11"/>
      <c r="N94" s="14"/>
      <c r="O94" s="14"/>
      <c r="P94" s="14"/>
      <c r="Q94" s="14"/>
      <c r="R94" s="14"/>
      <c r="S94" s="14"/>
      <c r="T94" s="14"/>
      <c r="U94" s="14"/>
    </row>
    <row r="95" spans="1:21" x14ac:dyDescent="0.25">
      <c r="A95" s="11"/>
      <c r="B95" s="11"/>
      <c r="C95" s="17"/>
      <c r="D95" s="11"/>
      <c r="E95" s="11"/>
      <c r="F95" s="11"/>
      <c r="G95" s="11"/>
      <c r="H95" s="11"/>
      <c r="I95" s="11"/>
      <c r="J95" s="11"/>
      <c r="K95" s="11"/>
      <c r="L95" s="11"/>
      <c r="M95" s="11"/>
      <c r="N95" s="14"/>
      <c r="O95" s="14"/>
      <c r="P95" s="14"/>
      <c r="Q95" s="14"/>
      <c r="R95" s="14"/>
      <c r="S95" s="14"/>
      <c r="T95" s="14"/>
      <c r="U95" s="14"/>
    </row>
    <row r="96" spans="1:21" x14ac:dyDescent="0.25">
      <c r="A96" s="11"/>
      <c r="B96" s="11"/>
      <c r="C96" s="17"/>
      <c r="D96" s="11"/>
      <c r="E96" s="11"/>
      <c r="F96" s="11"/>
      <c r="G96" s="11"/>
      <c r="H96" s="11"/>
      <c r="I96" s="11"/>
      <c r="J96" s="11"/>
      <c r="K96" s="11"/>
      <c r="L96" s="11"/>
      <c r="M96" s="11"/>
      <c r="N96" s="14"/>
      <c r="O96" s="14"/>
      <c r="P96" s="14"/>
      <c r="Q96" s="14"/>
      <c r="R96" s="14"/>
      <c r="S96" s="14"/>
      <c r="T96" s="14"/>
      <c r="U96" s="14"/>
    </row>
    <row r="97" spans="1:21" x14ac:dyDescent="0.25">
      <c r="A97" s="11"/>
      <c r="B97" s="11"/>
      <c r="C97" s="17"/>
      <c r="D97" s="11"/>
      <c r="E97" s="11"/>
      <c r="F97" s="11"/>
      <c r="G97" s="11"/>
      <c r="H97" s="11"/>
      <c r="I97" s="11"/>
      <c r="J97" s="11"/>
      <c r="K97" s="11"/>
      <c r="L97" s="11"/>
      <c r="M97" s="11"/>
      <c r="N97" s="14"/>
      <c r="O97" s="14"/>
      <c r="P97" s="14"/>
      <c r="Q97" s="14"/>
      <c r="R97" s="14"/>
      <c r="S97" s="14"/>
      <c r="T97" s="14"/>
      <c r="U97" s="14"/>
    </row>
    <row r="98" spans="1:21" x14ac:dyDescent="0.25">
      <c r="A98" s="11"/>
      <c r="B98" s="11"/>
      <c r="C98" s="17"/>
      <c r="D98" s="11"/>
      <c r="E98" s="11"/>
      <c r="F98" s="11"/>
      <c r="G98" s="11"/>
      <c r="H98" s="11"/>
      <c r="I98" s="11"/>
      <c r="J98" s="11"/>
      <c r="K98" s="11"/>
      <c r="L98" s="11"/>
      <c r="M98" s="11"/>
      <c r="N98" s="14"/>
      <c r="O98" s="14"/>
      <c r="P98" s="14"/>
      <c r="Q98" s="14"/>
      <c r="R98" s="14"/>
      <c r="S98" s="14"/>
      <c r="T98" s="14"/>
      <c r="U98" s="14"/>
    </row>
    <row r="99" spans="1:21" x14ac:dyDescent="0.25">
      <c r="A99" s="11"/>
      <c r="B99" s="11"/>
      <c r="C99" s="17"/>
      <c r="D99" s="11"/>
      <c r="E99" s="11"/>
      <c r="F99" s="11"/>
      <c r="G99" s="11"/>
      <c r="H99" s="11"/>
      <c r="I99" s="11"/>
      <c r="J99" s="11"/>
      <c r="K99" s="11"/>
      <c r="L99" s="11"/>
      <c r="M99" s="11"/>
      <c r="N99" s="14"/>
      <c r="O99" s="14"/>
      <c r="P99" s="14"/>
      <c r="Q99" s="14"/>
      <c r="R99" s="14"/>
      <c r="S99" s="14"/>
      <c r="T99" s="14"/>
      <c r="U99" s="14"/>
    </row>
    <row r="100" spans="1:21" x14ac:dyDescent="0.25">
      <c r="A100" s="11"/>
      <c r="B100" s="11"/>
      <c r="C100" s="17"/>
      <c r="D100" s="11"/>
      <c r="E100" s="11"/>
      <c r="F100" s="11"/>
      <c r="G100" s="11"/>
      <c r="H100" s="11"/>
      <c r="I100" s="11"/>
      <c r="J100" s="11"/>
      <c r="K100" s="11"/>
      <c r="L100" s="11"/>
      <c r="M100" s="11"/>
      <c r="N100" s="14"/>
      <c r="O100" s="14"/>
      <c r="P100" s="14"/>
      <c r="Q100" s="14"/>
      <c r="R100" s="14"/>
      <c r="S100" s="14"/>
      <c r="T100" s="14"/>
      <c r="U100" s="14"/>
    </row>
    <row r="101" spans="1:21" x14ac:dyDescent="0.25">
      <c r="A101" s="11"/>
      <c r="B101" s="11"/>
      <c r="C101" s="17"/>
      <c r="D101" s="11"/>
      <c r="E101" s="11"/>
      <c r="F101" s="11"/>
      <c r="G101" s="11"/>
      <c r="H101" s="11"/>
      <c r="I101" s="11"/>
      <c r="J101" s="11"/>
      <c r="K101" s="11"/>
      <c r="L101" s="11"/>
      <c r="M101" s="11"/>
      <c r="N101" s="14"/>
      <c r="O101" s="14"/>
      <c r="P101" s="14"/>
      <c r="Q101" s="14"/>
      <c r="R101" s="14"/>
      <c r="S101" s="14"/>
      <c r="T101" s="14"/>
      <c r="U101" s="14"/>
    </row>
    <row r="102" spans="1:21" x14ac:dyDescent="0.25">
      <c r="A102" s="11"/>
      <c r="B102" s="11"/>
      <c r="C102" s="17"/>
      <c r="D102" s="11"/>
      <c r="E102" s="11"/>
      <c r="F102" s="11"/>
      <c r="G102" s="11"/>
      <c r="H102" s="11"/>
      <c r="I102" s="11"/>
      <c r="J102" s="11"/>
      <c r="K102" s="11"/>
      <c r="L102" s="11"/>
      <c r="M102" s="11"/>
      <c r="N102" s="14"/>
      <c r="O102" s="14"/>
      <c r="P102" s="14"/>
      <c r="Q102" s="14"/>
      <c r="R102" s="14"/>
      <c r="S102" s="14"/>
      <c r="T102" s="14"/>
      <c r="U102" s="14"/>
    </row>
    <row r="103" spans="1:21" x14ac:dyDescent="0.25">
      <c r="A103" s="11"/>
      <c r="B103" s="11"/>
      <c r="C103" s="17"/>
      <c r="D103" s="11"/>
      <c r="E103" s="11"/>
      <c r="F103" s="11"/>
      <c r="G103" s="11"/>
      <c r="H103" s="11"/>
      <c r="I103" s="11"/>
      <c r="J103" s="11"/>
      <c r="K103" s="11"/>
      <c r="L103" s="11"/>
      <c r="M103" s="11"/>
      <c r="N103" s="14"/>
      <c r="O103" s="14"/>
      <c r="P103" s="14"/>
      <c r="Q103" s="14"/>
      <c r="R103" s="14"/>
      <c r="S103" s="14"/>
      <c r="T103" s="14"/>
      <c r="U103" s="14"/>
    </row>
    <row r="104" spans="1:21" x14ac:dyDescent="0.25">
      <c r="A104" s="11"/>
      <c r="B104" s="11"/>
      <c r="C104" s="17"/>
      <c r="D104" s="11"/>
      <c r="E104" s="11"/>
      <c r="F104" s="11"/>
      <c r="G104" s="11"/>
      <c r="H104" s="11"/>
      <c r="I104" s="11"/>
      <c r="J104" s="11"/>
      <c r="K104" s="11"/>
      <c r="L104" s="11"/>
      <c r="M104" s="11"/>
      <c r="N104" s="14"/>
      <c r="O104" s="14"/>
      <c r="P104" s="14"/>
      <c r="Q104" s="14"/>
      <c r="R104" s="14"/>
      <c r="S104" s="14"/>
      <c r="T104" s="14"/>
      <c r="U104" s="14"/>
    </row>
    <row r="105" spans="1:21" x14ac:dyDescent="0.25">
      <c r="A105" s="11"/>
      <c r="B105" s="11"/>
      <c r="C105" s="17"/>
      <c r="D105" s="11"/>
      <c r="E105" s="11"/>
      <c r="F105" s="11"/>
      <c r="G105" s="11"/>
      <c r="H105" s="11"/>
      <c r="I105" s="11"/>
      <c r="J105" s="11"/>
      <c r="K105" s="11"/>
      <c r="L105" s="11"/>
      <c r="M105" s="11"/>
      <c r="N105" s="14"/>
      <c r="O105" s="14"/>
      <c r="P105" s="14"/>
      <c r="Q105" s="14"/>
      <c r="R105" s="14"/>
      <c r="S105" s="14"/>
      <c r="T105" s="14"/>
      <c r="U105" s="14"/>
    </row>
    <row r="106" spans="1:21" x14ac:dyDescent="0.25">
      <c r="A106" s="11"/>
      <c r="B106" s="11"/>
      <c r="C106" s="17"/>
      <c r="D106" s="11"/>
      <c r="E106" s="11"/>
      <c r="F106" s="11"/>
      <c r="G106" s="11"/>
      <c r="H106" s="11"/>
      <c r="I106" s="11"/>
      <c r="J106" s="11"/>
      <c r="K106" s="11"/>
      <c r="L106" s="11"/>
      <c r="M106" s="11"/>
      <c r="N106" s="14"/>
      <c r="O106" s="14"/>
      <c r="P106" s="14"/>
      <c r="Q106" s="14"/>
      <c r="R106" s="14"/>
      <c r="S106" s="14"/>
      <c r="T106" s="14"/>
      <c r="U106" s="14"/>
    </row>
    <row r="107" spans="1:21" x14ac:dyDescent="0.25">
      <c r="A107" s="11"/>
      <c r="B107" s="11"/>
      <c r="C107" s="17"/>
      <c r="D107" s="11"/>
      <c r="E107" s="11"/>
      <c r="F107" s="11"/>
      <c r="G107" s="11"/>
      <c r="H107" s="11"/>
      <c r="I107" s="11"/>
      <c r="J107" s="11"/>
      <c r="K107" s="11"/>
      <c r="L107" s="11"/>
      <c r="M107" s="11"/>
      <c r="N107" s="14"/>
      <c r="O107" s="14"/>
      <c r="P107" s="14"/>
      <c r="Q107" s="14"/>
      <c r="R107" s="14"/>
      <c r="S107" s="14"/>
      <c r="T107" s="14"/>
      <c r="U107" s="14"/>
    </row>
    <row r="108" spans="1:21" x14ac:dyDescent="0.25">
      <c r="A108" s="11"/>
      <c r="B108" s="11"/>
      <c r="C108" s="17"/>
      <c r="D108" s="11"/>
      <c r="E108" s="11"/>
      <c r="F108" s="11"/>
      <c r="G108" s="11"/>
      <c r="H108" s="11"/>
      <c r="I108" s="11"/>
      <c r="J108" s="11"/>
      <c r="K108" s="11"/>
      <c r="L108" s="11"/>
      <c r="M108" s="11"/>
      <c r="N108" s="14"/>
      <c r="O108" s="14"/>
      <c r="P108" s="14"/>
      <c r="Q108" s="14"/>
      <c r="R108" s="14"/>
      <c r="S108" s="14"/>
      <c r="T108" s="14"/>
      <c r="U108" s="14"/>
    </row>
    <row r="109" spans="1:21" x14ac:dyDescent="0.25">
      <c r="A109" s="11"/>
      <c r="B109" s="11"/>
      <c r="C109" s="17"/>
      <c r="D109" s="11"/>
      <c r="E109" s="11"/>
      <c r="F109" s="11"/>
      <c r="G109" s="11"/>
      <c r="H109" s="11"/>
      <c r="I109" s="11"/>
      <c r="J109" s="11"/>
      <c r="K109" s="11"/>
      <c r="L109" s="11"/>
      <c r="M109" s="11"/>
      <c r="N109" s="14"/>
      <c r="O109" s="14"/>
      <c r="P109" s="14"/>
      <c r="Q109" s="14"/>
      <c r="R109" s="14"/>
      <c r="S109" s="14"/>
      <c r="T109" s="14"/>
      <c r="U109" s="14"/>
    </row>
    <row r="110" spans="1:21" x14ac:dyDescent="0.25">
      <c r="A110" s="11"/>
      <c r="B110" s="11"/>
      <c r="C110" s="17"/>
      <c r="D110" s="11"/>
      <c r="E110" s="11"/>
      <c r="F110" s="11"/>
      <c r="G110" s="11"/>
      <c r="H110" s="11"/>
      <c r="I110" s="11"/>
      <c r="J110" s="11"/>
      <c r="K110" s="11"/>
      <c r="L110" s="11"/>
      <c r="M110" s="11"/>
      <c r="N110" s="14"/>
      <c r="O110" s="14"/>
      <c r="P110" s="14"/>
      <c r="Q110" s="14"/>
      <c r="R110" s="14"/>
      <c r="S110" s="14"/>
      <c r="T110" s="14"/>
      <c r="U110" s="14"/>
    </row>
    <row r="111" spans="1:21" x14ac:dyDescent="0.25">
      <c r="C111" s="17"/>
      <c r="D111" s="11"/>
      <c r="E111" s="11"/>
      <c r="F111" s="11"/>
      <c r="G111" s="11"/>
      <c r="H111" s="11"/>
      <c r="I111" s="11"/>
      <c r="J111" s="11"/>
      <c r="K111" s="11"/>
      <c r="L111" s="11"/>
      <c r="M111" s="11"/>
      <c r="N111" s="14"/>
    </row>
    <row r="112" spans="1:21" x14ac:dyDescent="0.25">
      <c r="C112" s="17"/>
      <c r="D112" s="11"/>
      <c r="E112" s="11"/>
      <c r="F112" s="11"/>
      <c r="G112" s="11"/>
      <c r="H112" s="11"/>
      <c r="I112" s="11"/>
      <c r="J112" s="11"/>
      <c r="K112" s="11"/>
      <c r="L112" s="11"/>
      <c r="M112" s="11"/>
      <c r="N112" s="14"/>
    </row>
    <row r="113" spans="3:14" x14ac:dyDescent="0.25">
      <c r="C113" s="17"/>
      <c r="D113" s="11"/>
      <c r="E113" s="11"/>
      <c r="F113" s="11"/>
      <c r="G113" s="11"/>
      <c r="H113" s="11"/>
      <c r="I113" s="11"/>
      <c r="J113" s="11"/>
      <c r="K113" s="11"/>
      <c r="L113" s="11"/>
      <c r="M113" s="11"/>
      <c r="N113" s="14"/>
    </row>
    <row r="114" spans="3:14" x14ac:dyDescent="0.25">
      <c r="C114" s="17"/>
      <c r="D114" s="11"/>
      <c r="E114" s="11"/>
      <c r="F114" s="11"/>
      <c r="G114" s="11"/>
      <c r="H114" s="11"/>
      <c r="I114" s="11"/>
      <c r="J114" s="11"/>
      <c r="K114" s="11"/>
      <c r="L114" s="11"/>
      <c r="M114" s="11"/>
      <c r="N114" s="14"/>
    </row>
  </sheetData>
  <mergeCells count="148">
    <mergeCell ref="C59:I59"/>
    <mergeCell ref="J59:P59"/>
    <mergeCell ref="D51:D52"/>
    <mergeCell ref="U51:U52"/>
    <mergeCell ref="V19:V20"/>
    <mergeCell ref="D45:D46"/>
    <mergeCell ref="V21:V22"/>
    <mergeCell ref="U45:U46"/>
    <mergeCell ref="U47:U48"/>
    <mergeCell ref="V41:V42"/>
    <mergeCell ref="V43:V44"/>
    <mergeCell ref="T45:T54"/>
    <mergeCell ref="U53:U54"/>
    <mergeCell ref="V25:V26"/>
    <mergeCell ref="D19:D20"/>
    <mergeCell ref="D53:D54"/>
    <mergeCell ref="C31:C32"/>
    <mergeCell ref="D31:D32"/>
    <mergeCell ref="C33:C34"/>
    <mergeCell ref="V31:V32"/>
    <mergeCell ref="V33:V34"/>
    <mergeCell ref="V35:V36"/>
    <mergeCell ref="V37:V38"/>
    <mergeCell ref="V49:V50"/>
    <mergeCell ref="X17:X18"/>
    <mergeCell ref="E11:E12"/>
    <mergeCell ref="E13:E14"/>
    <mergeCell ref="E15:E16"/>
    <mergeCell ref="E17:E18"/>
    <mergeCell ref="E19:E20"/>
    <mergeCell ref="C13:C14"/>
    <mergeCell ref="D13:D14"/>
    <mergeCell ref="V15:V16"/>
    <mergeCell ref="U11:U12"/>
    <mergeCell ref="U13:U14"/>
    <mergeCell ref="C11:C12"/>
    <mergeCell ref="U19:U20"/>
    <mergeCell ref="U15:U16"/>
    <mergeCell ref="T9:T18"/>
    <mergeCell ref="T19:T30"/>
    <mergeCell ref="D27:D28"/>
    <mergeCell ref="E27:E28"/>
    <mergeCell ref="V27:V28"/>
    <mergeCell ref="D9:D10"/>
    <mergeCell ref="E9:E10"/>
    <mergeCell ref="D11:D12"/>
    <mergeCell ref="C15:C16"/>
    <mergeCell ref="C19:C20"/>
    <mergeCell ref="C60:I60"/>
    <mergeCell ref="J60:P60"/>
    <mergeCell ref="C61:I61"/>
    <mergeCell ref="J61:P61"/>
    <mergeCell ref="E53:E54"/>
    <mergeCell ref="V17:V18"/>
    <mergeCell ref="V45:V46"/>
    <mergeCell ref="V47:V48"/>
    <mergeCell ref="V51:V52"/>
    <mergeCell ref="V53:V54"/>
    <mergeCell ref="E45:E46"/>
    <mergeCell ref="E47:E48"/>
    <mergeCell ref="E51:E52"/>
    <mergeCell ref="U21:U22"/>
    <mergeCell ref="U23:U24"/>
    <mergeCell ref="U29:U30"/>
    <mergeCell ref="V39:V40"/>
    <mergeCell ref="V23:V24"/>
    <mergeCell ref="V29:V30"/>
    <mergeCell ref="U25:U26"/>
    <mergeCell ref="U27:U28"/>
    <mergeCell ref="U17:U18"/>
    <mergeCell ref="A55:S55"/>
    <mergeCell ref="U33:U3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B19:B30"/>
    <mergeCell ref="D21:D22"/>
    <mergeCell ref="U9:U10"/>
    <mergeCell ref="V9:V10"/>
    <mergeCell ref="V13:V14"/>
    <mergeCell ref="V11:V12"/>
    <mergeCell ref="A9:A54"/>
    <mergeCell ref="C51:C52"/>
    <mergeCell ref="C53:C54"/>
    <mergeCell ref="C45:C46"/>
    <mergeCell ref="C47:C48"/>
    <mergeCell ref="E21:E22"/>
    <mergeCell ref="D23:D24"/>
    <mergeCell ref="C9:C10"/>
    <mergeCell ref="E23:E24"/>
    <mergeCell ref="D29:D30"/>
    <mergeCell ref="E29:E30"/>
    <mergeCell ref="C21:C22"/>
    <mergeCell ref="C23:C24"/>
    <mergeCell ref="C29:C30"/>
    <mergeCell ref="B9:B18"/>
    <mergeCell ref="C27:C28"/>
    <mergeCell ref="C25:C26"/>
    <mergeCell ref="B31:B44"/>
    <mergeCell ref="C17:C18"/>
    <mergeCell ref="U35:U36"/>
    <mergeCell ref="D33:D34"/>
    <mergeCell ref="E33:E34"/>
    <mergeCell ref="C37:C38"/>
    <mergeCell ref="C43:C44"/>
    <mergeCell ref="C41:C42"/>
    <mergeCell ref="C39:C40"/>
    <mergeCell ref="D35:D36"/>
    <mergeCell ref="E35:E36"/>
    <mergeCell ref="E39:E40"/>
    <mergeCell ref="U39:U40"/>
    <mergeCell ref="D15:D16"/>
    <mergeCell ref="D25:D26"/>
    <mergeCell ref="E25:E26"/>
    <mergeCell ref="D17:D18"/>
    <mergeCell ref="D37:D38"/>
    <mergeCell ref="E37:E38"/>
    <mergeCell ref="U37:U38"/>
    <mergeCell ref="B45:B54"/>
    <mergeCell ref="D47:D48"/>
    <mergeCell ref="C35:C36"/>
    <mergeCell ref="D43:D44"/>
    <mergeCell ref="D41:D42"/>
    <mergeCell ref="C49:C50"/>
    <mergeCell ref="D49:D50"/>
    <mergeCell ref="E49:E50"/>
    <mergeCell ref="U49:U50"/>
    <mergeCell ref="E43:E44"/>
    <mergeCell ref="U43:U44"/>
    <mergeCell ref="T31:T44"/>
    <mergeCell ref="E31:E32"/>
    <mergeCell ref="E41:E42"/>
    <mergeCell ref="U31:U32"/>
    <mergeCell ref="U41:U42"/>
    <mergeCell ref="D39:D4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1632"/>
  <sheetViews>
    <sheetView view="pageBreakPreview" zoomScale="64" zoomScaleNormal="140" zoomScaleSheetLayoutView="64" zoomScalePageLayoutView="140" workbookViewId="0">
      <selection activeCell="R17" sqref="R17"/>
    </sheetView>
  </sheetViews>
  <sheetFormatPr baseColWidth="10" defaultRowHeight="15" x14ac:dyDescent="0.25"/>
  <cols>
    <col min="1" max="1" width="3" customWidth="1"/>
    <col min="2" max="2" width="13.42578125" customWidth="1"/>
    <col min="4" max="4" width="8.7109375" customWidth="1"/>
    <col min="5" max="5" width="21" customWidth="1"/>
    <col min="6" max="6" width="24.42578125" style="95" customWidth="1"/>
    <col min="7" max="9" width="16.28515625" customWidth="1"/>
    <col min="10" max="11" width="16.7109375" customWidth="1"/>
    <col min="12" max="13" width="17.140625" customWidth="1"/>
    <col min="14" max="14" width="31.28515625" customWidth="1"/>
    <col min="15" max="15" width="22" customWidth="1"/>
    <col min="16" max="16" width="26.85546875" customWidth="1"/>
    <col min="17" max="17" width="22.85546875" customWidth="1"/>
    <col min="18" max="18" width="21.5703125" customWidth="1"/>
    <col min="19" max="19" width="8.42578125" customWidth="1"/>
    <col min="20" max="20" width="14.28515625" customWidth="1"/>
    <col min="21" max="21" width="16" customWidth="1"/>
    <col min="22" max="22" width="16.42578125" customWidth="1"/>
    <col min="23" max="23" width="16.7109375" customWidth="1"/>
    <col min="24" max="24" width="17.140625" customWidth="1"/>
    <col min="25" max="25" width="21.42578125" customWidth="1"/>
    <col min="26" max="26" width="21.5703125" customWidth="1"/>
    <col min="27" max="27" width="26.28515625" customWidth="1"/>
    <col min="28" max="28" width="20.7109375" customWidth="1"/>
    <col min="29" max="29" width="21.28515625" customWidth="1"/>
    <col min="30" max="30" width="22.85546875" style="93" customWidth="1"/>
    <col min="31" max="31" width="19.140625" customWidth="1"/>
    <col min="32" max="32" width="25.42578125" customWidth="1"/>
    <col min="33" max="33" width="18.7109375" customWidth="1"/>
    <col min="34" max="34" width="16" customWidth="1"/>
    <col min="35" max="35" width="11.42578125" customWidth="1"/>
    <col min="36" max="36" width="26.7109375" customWidth="1"/>
    <col min="37" max="37" width="21.42578125" customWidth="1"/>
    <col min="38" max="38" width="13.28515625" customWidth="1"/>
    <col min="39" max="39" width="18.85546875" customWidth="1"/>
    <col min="40" max="40" width="15.42578125" customWidth="1"/>
    <col min="41" max="48" width="11.42578125" customWidth="1"/>
    <col min="49" max="49" width="14.85546875" customWidth="1"/>
    <col min="50" max="50" width="15.85546875" customWidth="1"/>
    <col min="51" max="51" width="17.7109375" customWidth="1"/>
  </cols>
  <sheetData>
    <row r="1" spans="1:55" ht="29.25" customHeight="1" x14ac:dyDescent="0.25">
      <c r="A1" s="932"/>
      <c r="B1" s="933"/>
      <c r="C1" s="933"/>
      <c r="D1" s="933"/>
      <c r="E1" s="935" t="s">
        <v>39</v>
      </c>
      <c r="F1" s="935"/>
      <c r="G1" s="935"/>
      <c r="H1" s="935"/>
      <c r="I1" s="935"/>
      <c r="J1" s="935"/>
      <c r="K1" s="935"/>
      <c r="L1" s="935"/>
      <c r="M1" s="935"/>
      <c r="N1" s="935"/>
      <c r="O1" s="935"/>
      <c r="P1" s="935"/>
      <c r="Q1" s="935"/>
      <c r="R1" s="935"/>
      <c r="S1" s="935"/>
      <c r="T1" s="935"/>
      <c r="U1" s="935"/>
      <c r="V1" s="935"/>
      <c r="W1" s="935"/>
      <c r="X1" s="935"/>
      <c r="Y1" s="935"/>
      <c r="Z1" s="935"/>
      <c r="AA1" s="935"/>
      <c r="AB1" s="935"/>
      <c r="AC1" s="935"/>
      <c r="AD1" s="935"/>
      <c r="AE1" s="935"/>
      <c r="AF1" s="935"/>
      <c r="AG1" s="935"/>
      <c r="AH1" s="935"/>
      <c r="AI1" s="935"/>
      <c r="AJ1" s="935"/>
      <c r="AK1" s="935"/>
      <c r="AL1" s="935"/>
      <c r="AM1" s="935"/>
      <c r="AN1" s="935"/>
      <c r="AO1" s="935"/>
      <c r="AP1" s="935"/>
      <c r="AQ1" s="935"/>
      <c r="AR1" s="935"/>
      <c r="AS1" s="935"/>
      <c r="AT1" s="935"/>
      <c r="AU1" s="935"/>
      <c r="AV1" s="935"/>
      <c r="AW1" s="935"/>
      <c r="AX1" s="935"/>
      <c r="AY1" s="935"/>
    </row>
    <row r="2" spans="1:55" ht="50.25" customHeight="1" thickBot="1" x14ac:dyDescent="0.3">
      <c r="A2" s="934"/>
      <c r="B2" s="703"/>
      <c r="C2" s="703"/>
      <c r="D2" s="703"/>
      <c r="E2" s="936" t="s">
        <v>305</v>
      </c>
      <c r="F2" s="936"/>
      <c r="G2" s="936"/>
      <c r="H2" s="936"/>
      <c r="I2" s="936"/>
      <c r="J2" s="936"/>
      <c r="K2" s="936"/>
      <c r="L2" s="936"/>
      <c r="M2" s="936"/>
      <c r="N2" s="936"/>
      <c r="O2" s="936"/>
      <c r="P2" s="936"/>
      <c r="Q2" s="936"/>
      <c r="R2" s="936"/>
      <c r="S2" s="936"/>
      <c r="T2" s="936"/>
      <c r="U2" s="936"/>
      <c r="V2" s="936"/>
      <c r="W2" s="936"/>
      <c r="X2" s="936"/>
      <c r="Y2" s="936"/>
      <c r="Z2" s="936"/>
      <c r="AA2" s="936"/>
      <c r="AB2" s="936"/>
      <c r="AC2" s="936"/>
      <c r="AD2" s="936"/>
      <c r="AE2" s="936"/>
      <c r="AF2" s="936"/>
      <c r="AG2" s="936"/>
      <c r="AH2" s="936"/>
      <c r="AI2" s="936"/>
      <c r="AJ2" s="936"/>
      <c r="AK2" s="936"/>
      <c r="AL2" s="936"/>
      <c r="AM2" s="936"/>
      <c r="AN2" s="936"/>
      <c r="AO2" s="936"/>
      <c r="AP2" s="936"/>
      <c r="AQ2" s="936"/>
      <c r="AR2" s="936"/>
      <c r="AS2" s="936"/>
      <c r="AT2" s="936"/>
      <c r="AU2" s="936"/>
      <c r="AV2" s="936"/>
      <c r="AW2" s="936"/>
      <c r="AX2" s="936"/>
      <c r="AY2" s="936"/>
    </row>
    <row r="3" spans="1:55" ht="27.75" customHeight="1" thickBot="1" x14ac:dyDescent="0.3">
      <c r="A3" s="934"/>
      <c r="B3" s="703"/>
      <c r="C3" s="703"/>
      <c r="D3" s="703"/>
      <c r="E3" s="937" t="s">
        <v>40</v>
      </c>
      <c r="F3" s="938"/>
      <c r="G3" s="938"/>
      <c r="H3" s="938"/>
      <c r="I3" s="938"/>
      <c r="J3" s="938"/>
      <c r="K3" s="938"/>
      <c r="L3" s="938"/>
      <c r="M3" s="938"/>
      <c r="N3" s="938"/>
      <c r="O3" s="938"/>
      <c r="P3" s="938"/>
      <c r="Q3" s="938"/>
      <c r="R3" s="938"/>
      <c r="S3" s="938"/>
      <c r="T3" s="938"/>
      <c r="U3" s="938"/>
      <c r="V3" s="938"/>
      <c r="W3" s="938"/>
      <c r="X3" s="938"/>
      <c r="Y3" s="938"/>
      <c r="Z3" s="938"/>
      <c r="AA3" s="938"/>
      <c r="AB3" s="938"/>
      <c r="AC3" s="938"/>
      <c r="AD3" s="939"/>
      <c r="AE3" s="940" t="s">
        <v>306</v>
      </c>
      <c r="AF3" s="941"/>
      <c r="AG3" s="941"/>
      <c r="AH3" s="941"/>
      <c r="AI3" s="941"/>
      <c r="AJ3" s="941"/>
      <c r="AK3" s="941"/>
      <c r="AL3" s="941"/>
      <c r="AM3" s="941"/>
      <c r="AN3" s="941"/>
      <c r="AO3" s="941"/>
      <c r="AP3" s="941"/>
      <c r="AQ3" s="941"/>
      <c r="AR3" s="941"/>
      <c r="AS3" s="941"/>
      <c r="AT3" s="941"/>
      <c r="AU3" s="941"/>
      <c r="AV3" s="941"/>
      <c r="AW3" s="941"/>
      <c r="AX3" s="941"/>
      <c r="AY3" s="942"/>
    </row>
    <row r="4" spans="1:55" ht="15.75" customHeight="1" thickBot="1" x14ac:dyDescent="0.3">
      <c r="A4" s="968" t="s">
        <v>0</v>
      </c>
      <c r="B4" s="969"/>
      <c r="C4" s="969"/>
      <c r="D4" s="970"/>
      <c r="E4" s="971" t="s">
        <v>316</v>
      </c>
      <c r="F4" s="971"/>
      <c r="G4" s="972"/>
      <c r="H4" s="972"/>
      <c r="I4" s="972"/>
      <c r="J4" s="972"/>
      <c r="K4" s="972"/>
      <c r="L4" s="972"/>
      <c r="M4" s="972"/>
      <c r="N4" s="972"/>
      <c r="O4" s="972"/>
      <c r="P4" s="972"/>
      <c r="Q4" s="972"/>
      <c r="R4" s="972"/>
      <c r="S4" s="972"/>
      <c r="T4" s="972"/>
      <c r="U4" s="972"/>
      <c r="V4" s="972"/>
      <c r="W4" s="972"/>
      <c r="X4" s="972"/>
      <c r="Y4" s="972"/>
      <c r="Z4" s="972"/>
      <c r="AA4" s="972"/>
      <c r="AB4" s="972"/>
      <c r="AC4" s="972"/>
      <c r="AD4" s="972"/>
      <c r="AE4" s="972"/>
      <c r="AF4" s="972"/>
      <c r="AG4" s="972"/>
      <c r="AH4" s="972"/>
      <c r="AI4" s="972"/>
      <c r="AJ4" s="972"/>
      <c r="AK4" s="972"/>
      <c r="AL4" s="972"/>
      <c r="AM4" s="972"/>
      <c r="AN4" s="972"/>
      <c r="AO4" s="972"/>
      <c r="AP4" s="972"/>
      <c r="AQ4" s="972"/>
      <c r="AR4" s="972"/>
      <c r="AS4" s="972"/>
      <c r="AT4" s="972"/>
      <c r="AU4" s="972"/>
      <c r="AV4" s="972"/>
      <c r="AW4" s="972"/>
      <c r="AX4" s="972"/>
      <c r="AY4" s="973"/>
    </row>
    <row r="5" spans="1:55" ht="15.75" customHeight="1" thickBot="1" x14ac:dyDescent="0.3">
      <c r="A5" s="948" t="s">
        <v>2</v>
      </c>
      <c r="B5" s="949"/>
      <c r="C5" s="949"/>
      <c r="D5" s="950"/>
      <c r="E5" s="951" t="s">
        <v>317</v>
      </c>
      <c r="F5" s="951"/>
      <c r="G5" s="952"/>
      <c r="H5" s="952"/>
      <c r="I5" s="952"/>
      <c r="J5" s="952"/>
      <c r="K5" s="952"/>
      <c r="L5" s="952"/>
      <c r="M5" s="952"/>
      <c r="N5" s="952"/>
      <c r="O5" s="952"/>
      <c r="P5" s="952"/>
      <c r="Q5" s="952"/>
      <c r="R5" s="952"/>
      <c r="S5" s="952"/>
      <c r="T5" s="952"/>
      <c r="U5" s="952"/>
      <c r="V5" s="952"/>
      <c r="W5" s="952"/>
      <c r="X5" s="952"/>
      <c r="Y5" s="952"/>
      <c r="Z5" s="952"/>
      <c r="AA5" s="952"/>
      <c r="AB5" s="952"/>
      <c r="AC5" s="952"/>
      <c r="AD5" s="952"/>
      <c r="AE5" s="952"/>
      <c r="AF5" s="952"/>
      <c r="AG5" s="952"/>
      <c r="AH5" s="952"/>
      <c r="AI5" s="952"/>
      <c r="AJ5" s="952"/>
      <c r="AK5" s="952"/>
      <c r="AL5" s="952"/>
      <c r="AM5" s="952"/>
      <c r="AN5" s="952"/>
      <c r="AO5" s="952"/>
      <c r="AP5" s="952"/>
      <c r="AQ5" s="952"/>
      <c r="AR5" s="952"/>
      <c r="AS5" s="952"/>
      <c r="AT5" s="952"/>
      <c r="AU5" s="952"/>
      <c r="AV5" s="952"/>
      <c r="AW5" s="952"/>
      <c r="AX5" s="952"/>
      <c r="AY5" s="953"/>
    </row>
    <row r="6" spans="1:55" ht="15.75" customHeight="1" thickBot="1" x14ac:dyDescent="0.3">
      <c r="A6" s="954" t="s">
        <v>21</v>
      </c>
      <c r="B6" s="955"/>
      <c r="C6" s="955"/>
      <c r="D6" s="956"/>
      <c r="E6" s="957" t="s">
        <v>486</v>
      </c>
      <c r="F6" s="957"/>
      <c r="G6" s="957"/>
      <c r="H6" s="957"/>
      <c r="I6" s="957"/>
      <c r="J6" s="957"/>
      <c r="K6" s="957"/>
      <c r="L6" s="957"/>
      <c r="M6" s="957"/>
      <c r="N6" s="957"/>
      <c r="O6" s="957"/>
      <c r="P6" s="957"/>
      <c r="Q6" s="957"/>
      <c r="R6" s="958"/>
      <c r="S6" s="958"/>
      <c r="T6" s="958"/>
      <c r="U6" s="958"/>
      <c r="V6" s="958"/>
      <c r="W6" s="958"/>
      <c r="X6" s="958"/>
      <c r="Y6" s="958"/>
      <c r="Z6" s="958"/>
      <c r="AA6" s="958"/>
      <c r="AB6" s="958"/>
      <c r="AC6" s="958"/>
      <c r="AD6" s="958"/>
      <c r="AE6" s="958"/>
      <c r="AF6" s="958"/>
      <c r="AG6" s="958"/>
      <c r="AH6" s="958"/>
      <c r="AI6" s="958"/>
      <c r="AJ6" s="958"/>
      <c r="AK6" s="958"/>
      <c r="AL6" s="958"/>
      <c r="AM6" s="958"/>
      <c r="AN6" s="958"/>
      <c r="AO6" s="958"/>
      <c r="AP6" s="958"/>
      <c r="AQ6" s="958"/>
      <c r="AR6" s="958"/>
      <c r="AS6" s="958"/>
      <c r="AT6" s="958"/>
      <c r="AU6" s="958"/>
      <c r="AV6" s="958"/>
      <c r="AW6" s="958"/>
      <c r="AX6" s="958"/>
      <c r="AY6" s="959"/>
    </row>
    <row r="7" spans="1:55" ht="22.5" customHeight="1" thickBot="1" x14ac:dyDescent="0.3">
      <c r="A7" s="960"/>
      <c r="B7" s="961"/>
      <c r="C7" s="961"/>
      <c r="D7" s="961"/>
      <c r="E7" s="961"/>
      <c r="F7" s="961"/>
      <c r="G7" s="961"/>
      <c r="H7" s="961"/>
      <c r="I7" s="961"/>
      <c r="J7" s="961"/>
      <c r="K7" s="961"/>
      <c r="L7" s="961"/>
      <c r="M7" s="961"/>
      <c r="N7" s="961"/>
      <c r="O7" s="961"/>
      <c r="P7" s="961"/>
      <c r="Q7" s="961"/>
      <c r="R7" s="961"/>
      <c r="S7" s="961"/>
      <c r="T7" s="961"/>
      <c r="U7" s="961"/>
      <c r="V7" s="961"/>
      <c r="W7" s="961"/>
      <c r="X7" s="961"/>
      <c r="Y7" s="961"/>
      <c r="Z7" s="961"/>
      <c r="AA7" s="961"/>
      <c r="AB7" s="961"/>
      <c r="AC7" s="961"/>
      <c r="AD7" s="961"/>
      <c r="AE7" s="961"/>
      <c r="AF7" s="961"/>
      <c r="AG7" s="961"/>
      <c r="AH7" s="961"/>
      <c r="AI7" s="961"/>
      <c r="AJ7" s="961"/>
      <c r="AK7" s="961"/>
      <c r="AL7" s="961"/>
      <c r="AM7" s="961"/>
      <c r="AN7" s="961"/>
      <c r="AO7" s="961"/>
      <c r="AP7" s="961"/>
      <c r="AQ7" s="961"/>
      <c r="AR7" s="961"/>
      <c r="AS7" s="961"/>
      <c r="AT7" s="961"/>
      <c r="AU7" s="961"/>
      <c r="AV7" s="961"/>
      <c r="AW7" s="961"/>
      <c r="AX7" s="961"/>
      <c r="AY7" s="962"/>
    </row>
    <row r="8" spans="1:55" ht="46.5" customHeight="1" thickBot="1" x14ac:dyDescent="0.3">
      <c r="A8" s="974" t="s">
        <v>94</v>
      </c>
      <c r="B8" s="975"/>
      <c r="C8" s="975"/>
      <c r="D8" s="975"/>
      <c r="E8" s="975"/>
      <c r="F8" s="976"/>
      <c r="G8" s="963" t="s">
        <v>100</v>
      </c>
      <c r="H8" s="964"/>
      <c r="I8" s="964"/>
      <c r="J8" s="964"/>
      <c r="K8" s="964"/>
      <c r="L8" s="964"/>
      <c r="M8" s="964"/>
      <c r="N8" s="964"/>
      <c r="O8" s="964"/>
      <c r="P8" s="964"/>
      <c r="Q8" s="964"/>
      <c r="R8" s="964"/>
      <c r="S8" s="965"/>
      <c r="T8" s="963" t="s">
        <v>101</v>
      </c>
      <c r="U8" s="964"/>
      <c r="V8" s="964"/>
      <c r="W8" s="964"/>
      <c r="X8" s="964"/>
      <c r="Y8" s="964"/>
      <c r="Z8" s="964"/>
      <c r="AA8" s="964"/>
      <c r="AB8" s="964"/>
      <c r="AC8" s="964"/>
      <c r="AD8" s="964"/>
      <c r="AE8" s="964"/>
      <c r="AF8" s="965"/>
      <c r="AG8" s="966" t="s">
        <v>102</v>
      </c>
      <c r="AH8" s="967"/>
      <c r="AI8" s="967"/>
      <c r="AJ8" s="967"/>
      <c r="AK8" s="967"/>
      <c r="AL8" s="943" t="s">
        <v>108</v>
      </c>
      <c r="AM8" s="944"/>
      <c r="AN8" s="179"/>
      <c r="AO8" s="945" t="s">
        <v>68</v>
      </c>
      <c r="AP8" s="943"/>
      <c r="AQ8" s="943"/>
      <c r="AR8" s="943"/>
      <c r="AS8" s="943"/>
      <c r="AT8" s="943"/>
      <c r="AU8" s="943"/>
      <c r="AV8" s="943"/>
      <c r="AW8" s="943"/>
      <c r="AX8" s="944"/>
      <c r="AY8" s="946" t="s">
        <v>122</v>
      </c>
      <c r="AZ8" s="31"/>
      <c r="BA8" s="31"/>
      <c r="BB8" s="31"/>
      <c r="BC8" s="31"/>
    </row>
    <row r="9" spans="1:55" ht="54" customHeight="1" thickBot="1" x14ac:dyDescent="0.3">
      <c r="A9" s="200" t="s">
        <v>95</v>
      </c>
      <c r="B9" s="201" t="s">
        <v>96</v>
      </c>
      <c r="C9" s="202" t="s">
        <v>97</v>
      </c>
      <c r="D9" s="203" t="s">
        <v>98</v>
      </c>
      <c r="E9" s="204" t="s">
        <v>215</v>
      </c>
      <c r="F9" s="204" t="s">
        <v>99</v>
      </c>
      <c r="G9" s="209" t="s">
        <v>6</v>
      </c>
      <c r="H9" s="209" t="s">
        <v>7</v>
      </c>
      <c r="I9" s="209" t="s">
        <v>8</v>
      </c>
      <c r="J9" s="209" t="s">
        <v>9</v>
      </c>
      <c r="K9" s="209" t="s">
        <v>10</v>
      </c>
      <c r="L9" s="209" t="s">
        <v>11</v>
      </c>
      <c r="M9" s="209" t="s">
        <v>12</v>
      </c>
      <c r="N9" s="209" t="s">
        <v>13</v>
      </c>
      <c r="O9" s="209" t="s">
        <v>14</v>
      </c>
      <c r="P9" s="209" t="s">
        <v>15</v>
      </c>
      <c r="Q9" s="209" t="s">
        <v>16</v>
      </c>
      <c r="R9" s="209" t="s">
        <v>17</v>
      </c>
      <c r="S9" s="210" t="s">
        <v>66</v>
      </c>
      <c r="T9" s="209" t="s">
        <v>6</v>
      </c>
      <c r="U9" s="209" t="s">
        <v>7</v>
      </c>
      <c r="V9" s="209" t="s">
        <v>8</v>
      </c>
      <c r="W9" s="209" t="s">
        <v>9</v>
      </c>
      <c r="X9" s="209" t="s">
        <v>10</v>
      </c>
      <c r="Y9" s="209" t="s">
        <v>11</v>
      </c>
      <c r="Z9" s="209" t="s">
        <v>12</v>
      </c>
      <c r="AA9" s="209" t="s">
        <v>13</v>
      </c>
      <c r="AB9" s="209" t="s">
        <v>14</v>
      </c>
      <c r="AC9" s="209" t="s">
        <v>15</v>
      </c>
      <c r="AD9" s="211" t="s">
        <v>16</v>
      </c>
      <c r="AE9" s="212" t="s">
        <v>17</v>
      </c>
      <c r="AF9" s="213" t="s">
        <v>67</v>
      </c>
      <c r="AG9" s="207" t="s">
        <v>103</v>
      </c>
      <c r="AH9" s="205" t="s">
        <v>104</v>
      </c>
      <c r="AI9" s="205" t="s">
        <v>105</v>
      </c>
      <c r="AJ9" s="205" t="s">
        <v>106</v>
      </c>
      <c r="AK9" s="205" t="s">
        <v>107</v>
      </c>
      <c r="AL9" s="205" t="s">
        <v>109</v>
      </c>
      <c r="AM9" s="205" t="s">
        <v>110</v>
      </c>
      <c r="AN9" s="206" t="s">
        <v>111</v>
      </c>
      <c r="AO9" s="206" t="s">
        <v>112</v>
      </c>
      <c r="AP9" s="206" t="s">
        <v>113</v>
      </c>
      <c r="AQ9" s="206" t="s">
        <v>114</v>
      </c>
      <c r="AR9" s="206" t="s">
        <v>115</v>
      </c>
      <c r="AS9" s="206" t="s">
        <v>116</v>
      </c>
      <c r="AT9" s="206" t="s">
        <v>117</v>
      </c>
      <c r="AU9" s="206" t="s">
        <v>118</v>
      </c>
      <c r="AV9" s="206" t="s">
        <v>119</v>
      </c>
      <c r="AW9" s="206" t="s">
        <v>120</v>
      </c>
      <c r="AX9" s="208" t="s">
        <v>121</v>
      </c>
      <c r="AY9" s="947"/>
      <c r="AZ9" s="31"/>
      <c r="BA9" s="31"/>
      <c r="BB9" s="31"/>
      <c r="BC9" s="31"/>
    </row>
    <row r="10" spans="1:55" ht="50.1" customHeight="1" x14ac:dyDescent="0.25">
      <c r="A10" s="886">
        <v>1</v>
      </c>
      <c r="B10" s="887" t="s">
        <v>308</v>
      </c>
      <c r="C10" s="888" t="s">
        <v>320</v>
      </c>
      <c r="D10" s="226" t="s">
        <v>41</v>
      </c>
      <c r="E10" s="343">
        <v>2</v>
      </c>
      <c r="F10" s="343">
        <v>2</v>
      </c>
      <c r="G10" s="343">
        <v>2</v>
      </c>
      <c r="H10" s="343">
        <v>2</v>
      </c>
      <c r="I10" s="343">
        <v>2</v>
      </c>
      <c r="J10" s="485">
        <v>2</v>
      </c>
      <c r="K10" s="485">
        <v>2</v>
      </c>
      <c r="L10" s="486">
        <v>2</v>
      </c>
      <c r="M10" s="486">
        <v>2</v>
      </c>
      <c r="N10" s="486">
        <v>2</v>
      </c>
      <c r="O10" s="486">
        <v>2</v>
      </c>
      <c r="P10" s="486">
        <v>1.9999999999999998</v>
      </c>
      <c r="Q10" s="486">
        <v>1.9999999999999998</v>
      </c>
      <c r="R10" s="486">
        <v>1.9999999999999998</v>
      </c>
      <c r="S10" s="500"/>
      <c r="T10" s="495">
        <v>0</v>
      </c>
      <c r="U10" s="501">
        <v>0</v>
      </c>
      <c r="V10" s="502">
        <v>0.2</v>
      </c>
      <c r="W10" s="501">
        <v>0.4</v>
      </c>
      <c r="X10" s="501">
        <v>0.60000000000000009</v>
      </c>
      <c r="Y10" s="501">
        <v>0.8</v>
      </c>
      <c r="Z10" s="503">
        <v>1</v>
      </c>
      <c r="AA10" s="503">
        <v>1.2</v>
      </c>
      <c r="AB10" s="503">
        <v>1.4</v>
      </c>
      <c r="AC10" s="503">
        <v>1.5999999999999999</v>
      </c>
      <c r="AD10" s="503">
        <v>1.7999999999999998</v>
      </c>
      <c r="AE10" s="503">
        <v>1.9999999999999998</v>
      </c>
      <c r="AF10" s="977"/>
      <c r="AG10" s="892" t="s">
        <v>321</v>
      </c>
      <c r="AH10" s="893" t="s">
        <v>322</v>
      </c>
      <c r="AI10" s="893" t="s">
        <v>323</v>
      </c>
      <c r="AJ10" s="893" t="s">
        <v>324</v>
      </c>
      <c r="AK10" s="888" t="s">
        <v>325</v>
      </c>
      <c r="AL10" s="911" t="s">
        <v>234</v>
      </c>
      <c r="AM10" s="911" t="s">
        <v>234</v>
      </c>
      <c r="AN10" s="911"/>
      <c r="AO10" s="921" t="s">
        <v>326</v>
      </c>
      <c r="AP10" s="921" t="s">
        <v>326</v>
      </c>
      <c r="AQ10" s="908" t="s">
        <v>327</v>
      </c>
      <c r="AR10" s="905" t="s">
        <v>328</v>
      </c>
      <c r="AS10" s="905" t="s">
        <v>328</v>
      </c>
      <c r="AT10" s="905" t="s">
        <v>329</v>
      </c>
      <c r="AU10" s="905" t="s">
        <v>329</v>
      </c>
      <c r="AV10" s="905" t="s">
        <v>330</v>
      </c>
      <c r="AW10" s="905" t="s">
        <v>330</v>
      </c>
      <c r="AX10" s="916" t="s">
        <v>331</v>
      </c>
      <c r="AY10" s="916"/>
    </row>
    <row r="11" spans="1:55" s="100" customFormat="1" ht="50.1" customHeight="1" x14ac:dyDescent="0.25">
      <c r="A11" s="886"/>
      <c r="B11" s="887"/>
      <c r="C11" s="888"/>
      <c r="D11" s="227" t="s">
        <v>3</v>
      </c>
      <c r="E11" s="346">
        <v>407720000</v>
      </c>
      <c r="F11" s="346">
        <v>407720000</v>
      </c>
      <c r="G11" s="346">
        <v>407720000</v>
      </c>
      <c r="H11" s="346">
        <v>407720000</v>
      </c>
      <c r="I11" s="346">
        <v>407720000</v>
      </c>
      <c r="J11" s="579">
        <v>383438500</v>
      </c>
      <c r="K11" s="579">
        <v>383438500</v>
      </c>
      <c r="L11" s="476">
        <v>383438500</v>
      </c>
      <c r="M11" s="476">
        <v>383438500</v>
      </c>
      <c r="N11" s="476">
        <v>383438500</v>
      </c>
      <c r="O11" s="476">
        <v>383438500</v>
      </c>
      <c r="P11" s="476">
        <v>396697734</v>
      </c>
      <c r="Q11" s="476">
        <v>396697734</v>
      </c>
      <c r="R11" s="476">
        <v>386610734</v>
      </c>
      <c r="S11" s="228"/>
      <c r="T11" s="504">
        <v>0</v>
      </c>
      <c r="U11" s="217">
        <v>0</v>
      </c>
      <c r="V11" s="217">
        <v>300040000</v>
      </c>
      <c r="W11" s="492">
        <v>325978000</v>
      </c>
      <c r="X11" s="492">
        <v>325978000</v>
      </c>
      <c r="Y11" s="492">
        <v>325978000</v>
      </c>
      <c r="Z11" s="505">
        <v>325978000</v>
      </c>
      <c r="AA11" s="505">
        <v>325978000</v>
      </c>
      <c r="AB11" s="505">
        <v>335677067</v>
      </c>
      <c r="AC11" s="505">
        <v>342305667</v>
      </c>
      <c r="AD11" s="505">
        <v>386610734</v>
      </c>
      <c r="AE11" s="505">
        <v>386610734</v>
      </c>
      <c r="AF11" s="978"/>
      <c r="AG11" s="892"/>
      <c r="AH11" s="893"/>
      <c r="AI11" s="893"/>
      <c r="AJ11" s="893"/>
      <c r="AK11" s="888"/>
      <c r="AL11" s="912"/>
      <c r="AM11" s="912"/>
      <c r="AN11" s="912"/>
      <c r="AO11" s="922"/>
      <c r="AP11" s="922"/>
      <c r="AQ11" s="909"/>
      <c r="AR11" s="906"/>
      <c r="AS11" s="906"/>
      <c r="AT11" s="906"/>
      <c r="AU11" s="906"/>
      <c r="AV11" s="906"/>
      <c r="AW11" s="906"/>
      <c r="AX11" s="917"/>
      <c r="AY11" s="917"/>
    </row>
    <row r="12" spans="1:55" ht="47.25" customHeight="1" x14ac:dyDescent="0.25">
      <c r="A12" s="886"/>
      <c r="B12" s="887"/>
      <c r="C12" s="888"/>
      <c r="D12" s="229" t="s">
        <v>42</v>
      </c>
      <c r="E12" s="580">
        <v>0.2</v>
      </c>
      <c r="F12" s="580">
        <v>0.2</v>
      </c>
      <c r="G12" s="580">
        <v>0.2</v>
      </c>
      <c r="H12" s="580">
        <v>0.2</v>
      </c>
      <c r="I12" s="580">
        <v>0.2</v>
      </c>
      <c r="J12" s="495">
        <v>0.2</v>
      </c>
      <c r="K12" s="495">
        <v>0.2</v>
      </c>
      <c r="L12" s="495">
        <v>0.2</v>
      </c>
      <c r="M12" s="495">
        <v>0.2</v>
      </c>
      <c r="N12" s="495">
        <v>0.2</v>
      </c>
      <c r="O12" s="495">
        <v>0.2</v>
      </c>
      <c r="P12" s="495">
        <v>0.2</v>
      </c>
      <c r="Q12" s="495">
        <v>0.2</v>
      </c>
      <c r="R12" s="495">
        <v>0.2</v>
      </c>
      <c r="S12" s="506"/>
      <c r="T12" s="470">
        <v>0.1</v>
      </c>
      <c r="U12" s="347">
        <v>0.2</v>
      </c>
      <c r="V12" s="347">
        <v>0.2</v>
      </c>
      <c r="W12" s="347">
        <v>0.2</v>
      </c>
      <c r="X12" s="347">
        <v>0.2</v>
      </c>
      <c r="Y12" s="347">
        <v>0.2</v>
      </c>
      <c r="Z12" s="507">
        <v>0.2</v>
      </c>
      <c r="AA12" s="507">
        <v>0.2</v>
      </c>
      <c r="AB12" s="507">
        <v>0.2</v>
      </c>
      <c r="AC12" s="507">
        <v>0.2</v>
      </c>
      <c r="AD12" s="507">
        <v>0.2</v>
      </c>
      <c r="AE12" s="507">
        <v>0.2</v>
      </c>
      <c r="AF12" s="978"/>
      <c r="AG12" s="892"/>
      <c r="AH12" s="893"/>
      <c r="AI12" s="893"/>
      <c r="AJ12" s="893"/>
      <c r="AK12" s="888"/>
      <c r="AL12" s="912"/>
      <c r="AM12" s="912"/>
      <c r="AN12" s="912"/>
      <c r="AO12" s="922"/>
      <c r="AP12" s="922"/>
      <c r="AQ12" s="909"/>
      <c r="AR12" s="906"/>
      <c r="AS12" s="906"/>
      <c r="AT12" s="906"/>
      <c r="AU12" s="906"/>
      <c r="AV12" s="906"/>
      <c r="AW12" s="906"/>
      <c r="AX12" s="917"/>
      <c r="AY12" s="917"/>
    </row>
    <row r="13" spans="1:55" s="100" customFormat="1" ht="49.5" customHeight="1" x14ac:dyDescent="0.25">
      <c r="A13" s="886"/>
      <c r="B13" s="887"/>
      <c r="C13" s="888"/>
      <c r="D13" s="227" t="s">
        <v>4</v>
      </c>
      <c r="E13" s="346">
        <v>51381033</v>
      </c>
      <c r="F13" s="346">
        <v>51381033</v>
      </c>
      <c r="G13" s="346">
        <v>51381033</v>
      </c>
      <c r="H13" s="346">
        <v>51381033</v>
      </c>
      <c r="I13" s="346">
        <v>51381033</v>
      </c>
      <c r="J13" s="579">
        <v>51381033</v>
      </c>
      <c r="K13" s="579">
        <v>51381033</v>
      </c>
      <c r="L13" s="476">
        <v>51381033</v>
      </c>
      <c r="M13" s="476">
        <v>51381033</v>
      </c>
      <c r="N13" s="476">
        <v>51381033</v>
      </c>
      <c r="O13" s="476">
        <v>51381033</v>
      </c>
      <c r="P13" s="476">
        <v>51381033</v>
      </c>
      <c r="Q13" s="476">
        <v>51381033</v>
      </c>
      <c r="R13" s="476">
        <v>51381033</v>
      </c>
      <c r="S13" s="506"/>
      <c r="T13" s="508">
        <v>0</v>
      </c>
      <c r="U13" s="217">
        <v>29019433</v>
      </c>
      <c r="V13" s="217">
        <v>45568833</v>
      </c>
      <c r="W13" s="492">
        <v>51381033</v>
      </c>
      <c r="X13" s="492">
        <v>51381033</v>
      </c>
      <c r="Y13" s="492">
        <v>51381033</v>
      </c>
      <c r="Z13" s="509">
        <v>51381033</v>
      </c>
      <c r="AA13" s="509">
        <v>51381033</v>
      </c>
      <c r="AB13" s="509">
        <v>51381033</v>
      </c>
      <c r="AC13" s="509">
        <v>51381033</v>
      </c>
      <c r="AD13" s="509">
        <v>51381033</v>
      </c>
      <c r="AE13" s="509">
        <v>51381033</v>
      </c>
      <c r="AF13" s="978"/>
      <c r="AG13" s="892"/>
      <c r="AH13" s="893"/>
      <c r="AI13" s="893"/>
      <c r="AJ13" s="893"/>
      <c r="AK13" s="888"/>
      <c r="AL13" s="912"/>
      <c r="AM13" s="912"/>
      <c r="AN13" s="912"/>
      <c r="AO13" s="922"/>
      <c r="AP13" s="922"/>
      <c r="AQ13" s="909"/>
      <c r="AR13" s="906"/>
      <c r="AS13" s="906"/>
      <c r="AT13" s="906"/>
      <c r="AU13" s="906"/>
      <c r="AV13" s="906"/>
      <c r="AW13" s="906"/>
      <c r="AX13" s="917"/>
      <c r="AY13" s="917"/>
    </row>
    <row r="14" spans="1:55" ht="32.25" customHeight="1" x14ac:dyDescent="0.25">
      <c r="A14" s="886"/>
      <c r="B14" s="887"/>
      <c r="C14" s="888"/>
      <c r="D14" s="229" t="s">
        <v>43</v>
      </c>
      <c r="E14" s="581">
        <v>2.2000000000000002</v>
      </c>
      <c r="F14" s="581">
        <v>2.2000000000000002</v>
      </c>
      <c r="G14" s="581">
        <v>2.2000000000000002</v>
      </c>
      <c r="H14" s="581">
        <v>2.2000000000000002</v>
      </c>
      <c r="I14" s="581">
        <v>2.2000000000000002</v>
      </c>
      <c r="J14" s="495">
        <f t="shared" ref="J14:O14" si="0">J10+J12</f>
        <v>2.2000000000000002</v>
      </c>
      <c r="K14" s="495">
        <f t="shared" si="0"/>
        <v>2.2000000000000002</v>
      </c>
      <c r="L14" s="495">
        <f t="shared" si="0"/>
        <v>2.2000000000000002</v>
      </c>
      <c r="M14" s="495">
        <f t="shared" si="0"/>
        <v>2.2000000000000002</v>
      </c>
      <c r="N14" s="495">
        <f t="shared" si="0"/>
        <v>2.2000000000000002</v>
      </c>
      <c r="O14" s="495">
        <f t="shared" si="0"/>
        <v>2.2000000000000002</v>
      </c>
      <c r="P14" s="495">
        <v>2.2000000000000002</v>
      </c>
      <c r="Q14" s="495">
        <v>2.2000000000000002</v>
      </c>
      <c r="R14" s="495">
        <f>R10+R12</f>
        <v>2.1999999999999997</v>
      </c>
      <c r="S14" s="506"/>
      <c r="T14" s="470">
        <f>T10+T12</f>
        <v>0.1</v>
      </c>
      <c r="U14" s="510">
        <f>U10+U12</f>
        <v>0.2</v>
      </c>
      <c r="V14" s="510">
        <f>V12+V10</f>
        <v>0.4</v>
      </c>
      <c r="W14" s="510">
        <f>W12+W10</f>
        <v>0.60000000000000009</v>
      </c>
      <c r="X14" s="510">
        <f t="shared" ref="X14:Z15" si="1">X10+X12</f>
        <v>0.8</v>
      </c>
      <c r="Y14" s="510">
        <f t="shared" si="1"/>
        <v>1</v>
      </c>
      <c r="Z14" s="511">
        <f t="shared" si="1"/>
        <v>1.2</v>
      </c>
      <c r="AA14" s="511">
        <f>AA10+AA12</f>
        <v>1.4</v>
      </c>
      <c r="AB14" s="511">
        <f>AB10+AB12</f>
        <v>1.5999999999999999</v>
      </c>
      <c r="AC14" s="511">
        <v>1.7999999999999998</v>
      </c>
      <c r="AD14" s="511">
        <f>AD10+AD12</f>
        <v>1.9999999999999998</v>
      </c>
      <c r="AE14" s="511">
        <f>AE10+AE12</f>
        <v>2.1999999999999997</v>
      </c>
      <c r="AF14" s="978"/>
      <c r="AG14" s="892"/>
      <c r="AH14" s="893"/>
      <c r="AI14" s="893"/>
      <c r="AJ14" s="893"/>
      <c r="AK14" s="888"/>
      <c r="AL14" s="912"/>
      <c r="AM14" s="912"/>
      <c r="AN14" s="912"/>
      <c r="AO14" s="922"/>
      <c r="AP14" s="922"/>
      <c r="AQ14" s="909"/>
      <c r="AR14" s="906"/>
      <c r="AS14" s="906"/>
      <c r="AT14" s="906"/>
      <c r="AU14" s="906"/>
      <c r="AV14" s="906"/>
      <c r="AW14" s="906"/>
      <c r="AX14" s="917"/>
      <c r="AY14" s="917"/>
    </row>
    <row r="15" spans="1:55" s="100" customFormat="1" ht="39.75" customHeight="1" thickBot="1" x14ac:dyDescent="0.3">
      <c r="A15" s="886"/>
      <c r="B15" s="887"/>
      <c r="C15" s="888"/>
      <c r="D15" s="230" t="s">
        <v>45</v>
      </c>
      <c r="E15" s="481">
        <v>459101033</v>
      </c>
      <c r="F15" s="481">
        <v>459101033</v>
      </c>
      <c r="G15" s="481">
        <v>459101033</v>
      </c>
      <c r="H15" s="481">
        <v>459101033</v>
      </c>
      <c r="I15" s="481">
        <v>459101033</v>
      </c>
      <c r="J15" s="495">
        <v>459101033</v>
      </c>
      <c r="K15" s="495">
        <f>K11+K13</f>
        <v>434819533</v>
      </c>
      <c r="L15" s="474">
        <f>L11+L13</f>
        <v>434819533</v>
      </c>
      <c r="M15" s="474">
        <f>M11+M13</f>
        <v>434819533</v>
      </c>
      <c r="N15" s="474">
        <f>N11+N13</f>
        <v>434819533</v>
      </c>
      <c r="O15" s="474">
        <f>O11+O13</f>
        <v>434819533</v>
      </c>
      <c r="P15" s="474">
        <v>448078767</v>
      </c>
      <c r="Q15" s="474">
        <v>448078767</v>
      </c>
      <c r="R15" s="474">
        <f>R11+R13</f>
        <v>437991767</v>
      </c>
      <c r="S15" s="512"/>
      <c r="T15" s="513">
        <f>T11+T13</f>
        <v>0</v>
      </c>
      <c r="U15" s="218">
        <f>U11+U13</f>
        <v>29019433</v>
      </c>
      <c r="V15" s="218">
        <f>V11+V13</f>
        <v>345608833</v>
      </c>
      <c r="W15" s="499">
        <f>W11+W13</f>
        <v>377359033</v>
      </c>
      <c r="X15" s="499">
        <f t="shared" si="1"/>
        <v>377359033</v>
      </c>
      <c r="Y15" s="499">
        <f t="shared" si="1"/>
        <v>377359033</v>
      </c>
      <c r="Z15" s="514">
        <f t="shared" si="1"/>
        <v>377359033</v>
      </c>
      <c r="AA15" s="514">
        <f>AA11+AA13</f>
        <v>377359033</v>
      </c>
      <c r="AB15" s="514">
        <f>AB11+AB13</f>
        <v>387058100</v>
      </c>
      <c r="AC15" s="514">
        <v>393686700</v>
      </c>
      <c r="AD15" s="514">
        <f>AD11+AD13</f>
        <v>437991767</v>
      </c>
      <c r="AE15" s="514">
        <f>AE11+AE13</f>
        <v>437991767</v>
      </c>
      <c r="AF15" s="979"/>
      <c r="AG15" s="892"/>
      <c r="AH15" s="893"/>
      <c r="AI15" s="893"/>
      <c r="AJ15" s="893"/>
      <c r="AK15" s="888"/>
      <c r="AL15" s="912"/>
      <c r="AM15" s="912"/>
      <c r="AN15" s="913"/>
      <c r="AO15" s="922"/>
      <c r="AP15" s="922"/>
      <c r="AQ15" s="910"/>
      <c r="AR15" s="907"/>
      <c r="AS15" s="907"/>
      <c r="AT15" s="907"/>
      <c r="AU15" s="907"/>
      <c r="AV15" s="907"/>
      <c r="AW15" s="907"/>
      <c r="AX15" s="917"/>
      <c r="AY15" s="917"/>
    </row>
    <row r="16" spans="1:55" ht="50.1" customHeight="1" x14ac:dyDescent="0.25">
      <c r="A16" s="883">
        <v>2</v>
      </c>
      <c r="B16" s="887" t="s">
        <v>340</v>
      </c>
      <c r="C16" s="888" t="s">
        <v>341</v>
      </c>
      <c r="D16" s="241" t="s">
        <v>41</v>
      </c>
      <c r="E16" s="559">
        <v>49551</v>
      </c>
      <c r="F16" s="559">
        <v>49551</v>
      </c>
      <c r="G16" s="559">
        <v>49551</v>
      </c>
      <c r="H16" s="559">
        <v>49551</v>
      </c>
      <c r="I16" s="559">
        <v>49551</v>
      </c>
      <c r="J16" s="582">
        <v>39167</v>
      </c>
      <c r="K16" s="582">
        <v>39167</v>
      </c>
      <c r="L16" s="515">
        <v>39167</v>
      </c>
      <c r="M16" s="515">
        <v>39167</v>
      </c>
      <c r="N16" s="515">
        <v>19648</v>
      </c>
      <c r="O16" s="515">
        <v>19648</v>
      </c>
      <c r="P16" s="515">
        <v>19648</v>
      </c>
      <c r="Q16" s="515">
        <v>19648</v>
      </c>
      <c r="R16" s="516">
        <v>19648</v>
      </c>
      <c r="S16" s="517">
        <f>I16/$I$46</f>
        <v>0.33825055293121808</v>
      </c>
      <c r="T16" s="485">
        <v>1292</v>
      </c>
      <c r="U16" s="518">
        <v>2920</v>
      </c>
      <c r="V16" s="485">
        <v>4989</v>
      </c>
      <c r="W16" s="518">
        <v>6838</v>
      </c>
      <c r="X16" s="485">
        <v>8635</v>
      </c>
      <c r="Y16" s="519">
        <v>10445</v>
      </c>
      <c r="Z16" s="519">
        <v>12412</v>
      </c>
      <c r="AA16" s="519">
        <v>14442</v>
      </c>
      <c r="AB16" s="486">
        <v>16257</v>
      </c>
      <c r="AC16" s="520">
        <v>18118</v>
      </c>
      <c r="AD16" s="516">
        <v>20082</v>
      </c>
      <c r="AE16" s="516">
        <v>21396</v>
      </c>
      <c r="AF16" s="927"/>
      <c r="AG16" s="930" t="s">
        <v>342</v>
      </c>
      <c r="AH16" s="931" t="s">
        <v>234</v>
      </c>
      <c r="AI16" s="931" t="s">
        <v>234</v>
      </c>
      <c r="AJ16" s="931" t="s">
        <v>234</v>
      </c>
      <c r="AK16" s="887" t="s">
        <v>343</v>
      </c>
      <c r="AL16" s="887" t="s">
        <v>234</v>
      </c>
      <c r="AM16" s="887" t="s">
        <v>344</v>
      </c>
      <c r="AN16" s="911"/>
      <c r="AO16" s="919">
        <v>5204</v>
      </c>
      <c r="AP16" s="920">
        <v>7760</v>
      </c>
      <c r="AQ16" s="908" t="s">
        <v>327</v>
      </c>
      <c r="AR16" s="905" t="s">
        <v>328</v>
      </c>
      <c r="AS16" s="905" t="s">
        <v>328</v>
      </c>
      <c r="AT16" s="905" t="s">
        <v>329</v>
      </c>
      <c r="AU16" s="905" t="s">
        <v>329</v>
      </c>
      <c r="AV16" s="905" t="s">
        <v>330</v>
      </c>
      <c r="AW16" s="905" t="s">
        <v>330</v>
      </c>
      <c r="AX16" s="915" t="s">
        <v>460</v>
      </c>
      <c r="AY16" s="240">
        <f>5204+7760+8432</f>
        <v>21396</v>
      </c>
    </row>
    <row r="17" spans="1:51" s="100" customFormat="1" ht="50.1" customHeight="1" x14ac:dyDescent="0.25">
      <c r="A17" s="884"/>
      <c r="B17" s="887"/>
      <c r="C17" s="888"/>
      <c r="D17" s="242" t="s">
        <v>3</v>
      </c>
      <c r="E17" s="521">
        <v>397723884</v>
      </c>
      <c r="F17" s="521">
        <v>397723884</v>
      </c>
      <c r="G17" s="521">
        <v>397723884</v>
      </c>
      <c r="H17" s="521">
        <v>397723884</v>
      </c>
      <c r="I17" s="521">
        <v>397723884</v>
      </c>
      <c r="J17" s="583">
        <v>313670020</v>
      </c>
      <c r="K17" s="583">
        <v>313670020</v>
      </c>
      <c r="L17" s="521">
        <v>220256508</v>
      </c>
      <c r="M17" s="521">
        <v>220256508</v>
      </c>
      <c r="N17" s="521">
        <v>169074144</v>
      </c>
      <c r="O17" s="521">
        <v>169074144</v>
      </c>
      <c r="P17" s="521">
        <v>169074144</v>
      </c>
      <c r="Q17" s="521">
        <v>169074144</v>
      </c>
      <c r="R17" s="521">
        <v>169074144</v>
      </c>
      <c r="S17" s="522"/>
      <c r="T17" s="504">
        <v>0</v>
      </c>
      <c r="U17" s="523">
        <v>45600819</v>
      </c>
      <c r="V17" s="504">
        <v>114877407</v>
      </c>
      <c r="W17" s="523">
        <v>114877407</v>
      </c>
      <c r="X17" s="504">
        <v>114877407</v>
      </c>
      <c r="Y17" s="523">
        <f>114877407+12223969</f>
        <v>127101376</v>
      </c>
      <c r="Z17" s="523">
        <f>114877407+12223969</f>
        <v>127101376</v>
      </c>
      <c r="AA17" s="524">
        <f>114877407+12223969</f>
        <v>127101376</v>
      </c>
      <c r="AB17" s="504">
        <v>143624552</v>
      </c>
      <c r="AC17" s="366">
        <v>158345751</v>
      </c>
      <c r="AD17" s="525">
        <v>169074144</v>
      </c>
      <c r="AE17" s="525">
        <v>169074144</v>
      </c>
      <c r="AF17" s="928"/>
      <c r="AG17" s="930"/>
      <c r="AH17" s="931"/>
      <c r="AI17" s="931"/>
      <c r="AJ17" s="931"/>
      <c r="AK17" s="887"/>
      <c r="AL17" s="887"/>
      <c r="AM17" s="887"/>
      <c r="AN17" s="912"/>
      <c r="AO17" s="919"/>
      <c r="AP17" s="920"/>
      <c r="AQ17" s="909"/>
      <c r="AR17" s="906"/>
      <c r="AS17" s="906"/>
      <c r="AT17" s="906"/>
      <c r="AU17" s="906"/>
      <c r="AV17" s="906"/>
      <c r="AW17" s="906"/>
      <c r="AX17" s="915"/>
      <c r="AY17" s="240"/>
    </row>
    <row r="18" spans="1:51" ht="50.1" customHeight="1" x14ac:dyDescent="0.25">
      <c r="A18" s="884"/>
      <c r="B18" s="887"/>
      <c r="C18" s="888"/>
      <c r="D18" s="243" t="s">
        <v>42</v>
      </c>
      <c r="E18" s="521">
        <v>0</v>
      </c>
      <c r="F18" s="521">
        <v>0</v>
      </c>
      <c r="G18" s="521">
        <v>0</v>
      </c>
      <c r="H18" s="521">
        <v>0</v>
      </c>
      <c r="I18" s="521">
        <v>0</v>
      </c>
      <c r="J18" s="583">
        <v>0</v>
      </c>
      <c r="K18" s="583">
        <v>0</v>
      </c>
      <c r="L18" s="470">
        <v>0</v>
      </c>
      <c r="M18" s="470">
        <v>0</v>
      </c>
      <c r="N18" s="470">
        <v>0</v>
      </c>
      <c r="O18" s="470">
        <v>0</v>
      </c>
      <c r="P18" s="470">
        <v>0</v>
      </c>
      <c r="Q18" s="470">
        <v>0</v>
      </c>
      <c r="R18" s="470">
        <v>0</v>
      </c>
      <c r="S18" s="526"/>
      <c r="T18" s="470">
        <v>0</v>
      </c>
      <c r="U18" s="527">
        <v>0</v>
      </c>
      <c r="V18" s="470">
        <v>0</v>
      </c>
      <c r="W18" s="527">
        <v>0</v>
      </c>
      <c r="X18" s="470">
        <v>0</v>
      </c>
      <c r="Y18" s="527">
        <v>0</v>
      </c>
      <c r="Z18" s="527">
        <v>0</v>
      </c>
      <c r="AA18" s="528">
        <v>0</v>
      </c>
      <c r="AB18" s="470">
        <v>0</v>
      </c>
      <c r="AC18" s="527">
        <v>0</v>
      </c>
      <c r="AD18" s="527">
        <v>0</v>
      </c>
      <c r="AE18" s="527">
        <v>0</v>
      </c>
      <c r="AF18" s="928"/>
      <c r="AG18" s="930"/>
      <c r="AH18" s="931"/>
      <c r="AI18" s="931"/>
      <c r="AJ18" s="931"/>
      <c r="AK18" s="887"/>
      <c r="AL18" s="887"/>
      <c r="AM18" s="887"/>
      <c r="AN18" s="912"/>
      <c r="AO18" s="919"/>
      <c r="AP18" s="920"/>
      <c r="AQ18" s="909"/>
      <c r="AR18" s="906"/>
      <c r="AS18" s="906"/>
      <c r="AT18" s="906"/>
      <c r="AU18" s="906"/>
      <c r="AV18" s="906"/>
      <c r="AW18" s="906"/>
      <c r="AX18" s="915"/>
      <c r="AY18" s="240"/>
    </row>
    <row r="19" spans="1:51" s="100" customFormat="1" ht="50.1" customHeight="1" x14ac:dyDescent="0.25">
      <c r="A19" s="884"/>
      <c r="B19" s="887"/>
      <c r="C19" s="888"/>
      <c r="D19" s="242" t="s">
        <v>4</v>
      </c>
      <c r="E19" s="504">
        <v>124091604</v>
      </c>
      <c r="F19" s="504">
        <v>124091604</v>
      </c>
      <c r="G19" s="504">
        <v>124091604</v>
      </c>
      <c r="H19" s="504">
        <v>124091604</v>
      </c>
      <c r="I19" s="504">
        <v>124091604</v>
      </c>
      <c r="J19" s="523">
        <v>124091604</v>
      </c>
      <c r="K19" s="523">
        <f>121982344-2584</f>
        <v>121979760</v>
      </c>
      <c r="L19" s="508">
        <f>121982344-2584</f>
        <v>121979760</v>
      </c>
      <c r="M19" s="508">
        <f>121982344-2584</f>
        <v>121979760</v>
      </c>
      <c r="N19" s="508">
        <v>121979760</v>
      </c>
      <c r="O19" s="508">
        <v>121979760</v>
      </c>
      <c r="P19" s="508">
        <v>121979760</v>
      </c>
      <c r="Q19" s="508">
        <v>121979760</v>
      </c>
      <c r="R19" s="527">
        <v>112574509</v>
      </c>
      <c r="S19" s="529"/>
      <c r="T19" s="508">
        <f>T21</f>
        <v>1607729</v>
      </c>
      <c r="U19" s="530">
        <v>17580738</v>
      </c>
      <c r="V19" s="504">
        <v>32045497</v>
      </c>
      <c r="W19" s="523">
        <v>37473466</v>
      </c>
      <c r="X19" s="504">
        <v>46811679</v>
      </c>
      <c r="Y19" s="523">
        <f>46811679+23659093</f>
        <v>70470772</v>
      </c>
      <c r="Z19" s="523">
        <f>46811679+23659093+11000000</f>
        <v>81470772</v>
      </c>
      <c r="AA19" s="523">
        <v>87307900</v>
      </c>
      <c r="AB19" s="470">
        <v>101168184</v>
      </c>
      <c r="AC19" s="527">
        <v>112574509</v>
      </c>
      <c r="AD19" s="527">
        <v>112574509</v>
      </c>
      <c r="AE19" s="527">
        <v>112574509</v>
      </c>
      <c r="AF19" s="928"/>
      <c r="AG19" s="930"/>
      <c r="AH19" s="931"/>
      <c r="AI19" s="931"/>
      <c r="AJ19" s="931"/>
      <c r="AK19" s="887"/>
      <c r="AL19" s="887"/>
      <c r="AM19" s="887"/>
      <c r="AN19" s="912"/>
      <c r="AO19" s="919"/>
      <c r="AP19" s="920"/>
      <c r="AQ19" s="909"/>
      <c r="AR19" s="906"/>
      <c r="AS19" s="906"/>
      <c r="AT19" s="906"/>
      <c r="AU19" s="906"/>
      <c r="AV19" s="906"/>
      <c r="AW19" s="906"/>
      <c r="AX19" s="915"/>
      <c r="AY19" s="240"/>
    </row>
    <row r="20" spans="1:51" ht="50.1" customHeight="1" thickBot="1" x14ac:dyDescent="0.3">
      <c r="A20" s="884"/>
      <c r="B20" s="887"/>
      <c r="C20" s="888"/>
      <c r="D20" s="243" t="s">
        <v>43</v>
      </c>
      <c r="E20" s="562">
        <f t="shared" ref="E20:J21" si="2">E16+E18</f>
        <v>49551</v>
      </c>
      <c r="F20" s="562">
        <f t="shared" si="2"/>
        <v>49551</v>
      </c>
      <c r="G20" s="562">
        <f t="shared" si="2"/>
        <v>49551</v>
      </c>
      <c r="H20" s="562">
        <f t="shared" si="2"/>
        <v>49551</v>
      </c>
      <c r="I20" s="562">
        <f t="shared" si="2"/>
        <v>49551</v>
      </c>
      <c r="J20" s="584">
        <f t="shared" si="2"/>
        <v>39167</v>
      </c>
      <c r="K20" s="584">
        <v>39167</v>
      </c>
      <c r="L20" s="470">
        <v>39167</v>
      </c>
      <c r="M20" s="470">
        <v>39167</v>
      </c>
      <c r="N20" s="470">
        <v>19648</v>
      </c>
      <c r="O20" s="470">
        <v>19648</v>
      </c>
      <c r="P20" s="531">
        <f>P16+P18</f>
        <v>19648</v>
      </c>
      <c r="Q20" s="531">
        <f>Q16+Q18</f>
        <v>19648</v>
      </c>
      <c r="R20" s="531">
        <v>19648</v>
      </c>
      <c r="S20" s="526"/>
      <c r="T20" s="508">
        <f>T16+T18</f>
        <v>1292</v>
      </c>
      <c r="U20" s="530">
        <f>U16+U18</f>
        <v>2920</v>
      </c>
      <c r="V20" s="508">
        <f>V16+V18</f>
        <v>4989</v>
      </c>
      <c r="W20" s="530">
        <f>W16</f>
        <v>6838</v>
      </c>
      <c r="X20" s="508">
        <f>X16</f>
        <v>8635</v>
      </c>
      <c r="Y20" s="530">
        <f>Y16</f>
        <v>10445</v>
      </c>
      <c r="Z20" s="530">
        <f>Z16</f>
        <v>12412</v>
      </c>
      <c r="AA20" s="532">
        <f>AA16</f>
        <v>14442</v>
      </c>
      <c r="AB20" s="470">
        <f>AB16+AB18</f>
        <v>16257</v>
      </c>
      <c r="AC20" s="533">
        <f>AC16</f>
        <v>18118</v>
      </c>
      <c r="AD20" s="533">
        <f>AD16</f>
        <v>20082</v>
      </c>
      <c r="AE20" s="533">
        <f>AE16</f>
        <v>21396</v>
      </c>
      <c r="AF20" s="928"/>
      <c r="AG20" s="930"/>
      <c r="AH20" s="931"/>
      <c r="AI20" s="931"/>
      <c r="AJ20" s="931"/>
      <c r="AK20" s="887"/>
      <c r="AL20" s="887"/>
      <c r="AM20" s="887"/>
      <c r="AN20" s="912"/>
      <c r="AO20" s="919"/>
      <c r="AP20" s="920"/>
      <c r="AQ20" s="909"/>
      <c r="AR20" s="906"/>
      <c r="AS20" s="906"/>
      <c r="AT20" s="906"/>
      <c r="AU20" s="906"/>
      <c r="AV20" s="906"/>
      <c r="AW20" s="906"/>
      <c r="AX20" s="915"/>
      <c r="AY20" s="240"/>
    </row>
    <row r="21" spans="1:51" s="101" customFormat="1" ht="36.75" thickBot="1" x14ac:dyDescent="0.3">
      <c r="A21" s="884"/>
      <c r="B21" s="887"/>
      <c r="C21" s="888"/>
      <c r="D21" s="244" t="s">
        <v>45</v>
      </c>
      <c r="E21" s="563">
        <f t="shared" si="2"/>
        <v>521815488</v>
      </c>
      <c r="F21" s="563">
        <f t="shared" si="2"/>
        <v>521815488</v>
      </c>
      <c r="G21" s="563">
        <f t="shared" si="2"/>
        <v>521815488</v>
      </c>
      <c r="H21" s="563">
        <f t="shared" si="2"/>
        <v>521815488</v>
      </c>
      <c r="I21" s="563">
        <f t="shared" si="2"/>
        <v>521815488</v>
      </c>
      <c r="J21" s="585">
        <f t="shared" si="2"/>
        <v>437761624</v>
      </c>
      <c r="K21" s="585">
        <v>437761624</v>
      </c>
      <c r="L21" s="534">
        <f>L17+L19</f>
        <v>342236268</v>
      </c>
      <c r="M21" s="534">
        <f>M17+M19</f>
        <v>342236268</v>
      </c>
      <c r="N21" s="534">
        <v>291053904</v>
      </c>
      <c r="O21" s="534">
        <v>291053904</v>
      </c>
      <c r="P21" s="534">
        <v>291053904</v>
      </c>
      <c r="Q21" s="534">
        <v>291053904</v>
      </c>
      <c r="R21" s="534">
        <v>291053904</v>
      </c>
      <c r="S21" s="535"/>
      <c r="T21" s="534">
        <v>1607729</v>
      </c>
      <c r="U21" s="536">
        <f t="shared" ref="U21:Z21" si="3">U17+U19</f>
        <v>63181557</v>
      </c>
      <c r="V21" s="534">
        <f t="shared" si="3"/>
        <v>146922904</v>
      </c>
      <c r="W21" s="536">
        <f t="shared" si="3"/>
        <v>152350873</v>
      </c>
      <c r="X21" s="534">
        <f t="shared" si="3"/>
        <v>161689086</v>
      </c>
      <c r="Y21" s="536">
        <f t="shared" si="3"/>
        <v>197572148</v>
      </c>
      <c r="Z21" s="536">
        <f t="shared" si="3"/>
        <v>208572148</v>
      </c>
      <c r="AA21" s="537">
        <f>AA17+AA19</f>
        <v>214409276</v>
      </c>
      <c r="AB21" s="537">
        <f>AB17+AB19</f>
        <v>244792736</v>
      </c>
      <c r="AC21" s="538">
        <f>AC17+AC19</f>
        <v>270920260</v>
      </c>
      <c r="AD21" s="538">
        <f>AD17+AD19</f>
        <v>281648653</v>
      </c>
      <c r="AE21" s="538">
        <f>AE17+AE19</f>
        <v>281648653</v>
      </c>
      <c r="AF21" s="929"/>
      <c r="AG21" s="930"/>
      <c r="AH21" s="931"/>
      <c r="AI21" s="931"/>
      <c r="AJ21" s="931"/>
      <c r="AK21" s="887"/>
      <c r="AL21" s="887"/>
      <c r="AM21" s="887"/>
      <c r="AN21" s="913"/>
      <c r="AO21" s="919"/>
      <c r="AP21" s="920"/>
      <c r="AQ21" s="910"/>
      <c r="AR21" s="907"/>
      <c r="AS21" s="907"/>
      <c r="AT21" s="907"/>
      <c r="AU21" s="907"/>
      <c r="AV21" s="907"/>
      <c r="AW21" s="907"/>
      <c r="AX21" s="915"/>
      <c r="AY21" s="240"/>
    </row>
    <row r="22" spans="1:51" ht="50.1" customHeight="1" x14ac:dyDescent="0.25">
      <c r="A22" s="884"/>
      <c r="B22" s="887"/>
      <c r="C22" s="888" t="s">
        <v>345</v>
      </c>
      <c r="D22" s="241" t="s">
        <v>41</v>
      </c>
      <c r="E22" s="559">
        <v>8952</v>
      </c>
      <c r="F22" s="559">
        <v>8952</v>
      </c>
      <c r="G22" s="559">
        <v>8952</v>
      </c>
      <c r="H22" s="559">
        <v>8952</v>
      </c>
      <c r="I22" s="559">
        <v>8952</v>
      </c>
      <c r="J22" s="582">
        <v>7076</v>
      </c>
      <c r="K22" s="582">
        <v>7076</v>
      </c>
      <c r="L22" s="539">
        <v>7076</v>
      </c>
      <c r="M22" s="539">
        <v>7076</v>
      </c>
      <c r="N22" s="539">
        <v>3684</v>
      </c>
      <c r="O22" s="539">
        <v>3684</v>
      </c>
      <c r="P22" s="539">
        <v>3684</v>
      </c>
      <c r="Q22" s="539">
        <v>3684</v>
      </c>
      <c r="R22" s="539">
        <v>3684</v>
      </c>
      <c r="S22" s="540">
        <f>I22/$I$46</f>
        <v>6.1109139065614507E-2</v>
      </c>
      <c r="T22" s="485">
        <v>590</v>
      </c>
      <c r="U22" s="485">
        <v>893</v>
      </c>
      <c r="V22" s="485">
        <v>1208</v>
      </c>
      <c r="W22" s="541">
        <v>1507</v>
      </c>
      <c r="X22" s="485">
        <v>1794</v>
      </c>
      <c r="Y22" s="519">
        <v>2096</v>
      </c>
      <c r="Z22" s="519">
        <v>2553</v>
      </c>
      <c r="AA22" s="519">
        <v>3205</v>
      </c>
      <c r="AB22" s="542">
        <v>4091</v>
      </c>
      <c r="AC22" s="529">
        <v>4666</v>
      </c>
      <c r="AD22" s="516">
        <v>5291</v>
      </c>
      <c r="AE22" s="517">
        <v>5743</v>
      </c>
      <c r="AF22" s="984"/>
      <c r="AG22" s="930" t="s">
        <v>346</v>
      </c>
      <c r="AH22" s="931" t="s">
        <v>234</v>
      </c>
      <c r="AI22" s="931" t="s">
        <v>234</v>
      </c>
      <c r="AJ22" s="931" t="s">
        <v>234</v>
      </c>
      <c r="AK22" s="887" t="s">
        <v>347</v>
      </c>
      <c r="AL22" s="887" t="s">
        <v>234</v>
      </c>
      <c r="AM22" s="887" t="s">
        <v>344</v>
      </c>
      <c r="AN22" s="911"/>
      <c r="AO22" s="992">
        <v>1239</v>
      </c>
      <c r="AP22" s="924">
        <v>2034</v>
      </c>
      <c r="AQ22" s="908" t="s">
        <v>327</v>
      </c>
      <c r="AR22" s="905" t="s">
        <v>328</v>
      </c>
      <c r="AS22" s="905" t="s">
        <v>328</v>
      </c>
      <c r="AT22" s="905" t="s">
        <v>329</v>
      </c>
      <c r="AU22" s="905" t="s">
        <v>329</v>
      </c>
      <c r="AV22" s="905" t="s">
        <v>330</v>
      </c>
      <c r="AW22" s="905" t="s">
        <v>330</v>
      </c>
      <c r="AX22" s="915" t="s">
        <v>461</v>
      </c>
      <c r="AY22" s="240">
        <f>1239+2034+2470</f>
        <v>5743</v>
      </c>
    </row>
    <row r="23" spans="1:51" s="43" customFormat="1" ht="50.1" customHeight="1" x14ac:dyDescent="0.25">
      <c r="A23" s="884"/>
      <c r="B23" s="887"/>
      <c r="C23" s="888"/>
      <c r="D23" s="242" t="s">
        <v>3</v>
      </c>
      <c r="E23" s="521">
        <v>71854200</v>
      </c>
      <c r="F23" s="521">
        <v>71854200</v>
      </c>
      <c r="G23" s="521">
        <v>71854200</v>
      </c>
      <c r="H23" s="521">
        <v>71854200</v>
      </c>
      <c r="I23" s="521">
        <v>71854200</v>
      </c>
      <c r="J23" s="583">
        <v>56668362</v>
      </c>
      <c r="K23" s="583">
        <v>56668362</v>
      </c>
      <c r="L23" s="543">
        <v>56668362</v>
      </c>
      <c r="M23" s="543">
        <v>56668362</v>
      </c>
      <c r="N23" s="543">
        <v>31701402</v>
      </c>
      <c r="O23" s="543">
        <v>31701402</v>
      </c>
      <c r="P23" s="543">
        <v>47566193</v>
      </c>
      <c r="Q23" s="543">
        <v>47566193</v>
      </c>
      <c r="R23" s="543">
        <v>47566193</v>
      </c>
      <c r="S23" s="522"/>
      <c r="T23" s="544">
        <v>0</v>
      </c>
      <c r="U23" s="504">
        <v>13945730</v>
      </c>
      <c r="V23" s="504">
        <v>27815576</v>
      </c>
      <c r="W23" s="545">
        <v>27815576</v>
      </c>
      <c r="X23" s="504">
        <v>27815576</v>
      </c>
      <c r="Y23" s="546">
        <v>27815576</v>
      </c>
      <c r="Z23" s="546">
        <v>27815576</v>
      </c>
      <c r="AA23" s="546">
        <v>27815576</v>
      </c>
      <c r="AB23" s="523">
        <v>35603938</v>
      </c>
      <c r="AC23" s="366">
        <v>40152401</v>
      </c>
      <c r="AD23" s="543">
        <v>47566193</v>
      </c>
      <c r="AE23" s="543">
        <v>47566193</v>
      </c>
      <c r="AF23" s="985"/>
      <c r="AG23" s="930"/>
      <c r="AH23" s="931"/>
      <c r="AI23" s="931"/>
      <c r="AJ23" s="931"/>
      <c r="AK23" s="887"/>
      <c r="AL23" s="887"/>
      <c r="AM23" s="887"/>
      <c r="AN23" s="912"/>
      <c r="AO23" s="922"/>
      <c r="AP23" s="925"/>
      <c r="AQ23" s="909"/>
      <c r="AR23" s="906"/>
      <c r="AS23" s="906"/>
      <c r="AT23" s="906"/>
      <c r="AU23" s="906"/>
      <c r="AV23" s="906"/>
      <c r="AW23" s="906"/>
      <c r="AX23" s="915"/>
      <c r="AY23" s="240"/>
    </row>
    <row r="24" spans="1:51" ht="51" customHeight="1" x14ac:dyDescent="0.25">
      <c r="A24" s="884"/>
      <c r="B24" s="887"/>
      <c r="C24" s="888"/>
      <c r="D24" s="243" t="s">
        <v>42</v>
      </c>
      <c r="E24" s="521">
        <v>0</v>
      </c>
      <c r="F24" s="521">
        <v>0</v>
      </c>
      <c r="G24" s="521">
        <v>0</v>
      </c>
      <c r="H24" s="521">
        <v>0</v>
      </c>
      <c r="I24" s="521">
        <v>0</v>
      </c>
      <c r="J24" s="583">
        <v>0</v>
      </c>
      <c r="K24" s="583">
        <v>0</v>
      </c>
      <c r="L24" s="543">
        <v>0</v>
      </c>
      <c r="M24" s="543">
        <v>0</v>
      </c>
      <c r="N24" s="543">
        <v>0</v>
      </c>
      <c r="O24" s="543">
        <v>0</v>
      </c>
      <c r="P24" s="543">
        <v>0</v>
      </c>
      <c r="Q24" s="543">
        <v>0</v>
      </c>
      <c r="R24" s="543">
        <v>0</v>
      </c>
      <c r="S24" s="547"/>
      <c r="T24" s="544">
        <v>0</v>
      </c>
      <c r="U24" s="470">
        <v>0</v>
      </c>
      <c r="V24" s="470">
        <v>0</v>
      </c>
      <c r="W24" s="548">
        <v>0</v>
      </c>
      <c r="X24" s="470">
        <v>0</v>
      </c>
      <c r="Y24" s="549">
        <v>0</v>
      </c>
      <c r="Z24" s="549">
        <v>0</v>
      </c>
      <c r="AA24" s="549">
        <v>0</v>
      </c>
      <c r="AB24" s="549">
        <v>0</v>
      </c>
      <c r="AC24" s="543">
        <v>0</v>
      </c>
      <c r="AD24" s="543">
        <v>0</v>
      </c>
      <c r="AE24" s="543">
        <v>0</v>
      </c>
      <c r="AF24" s="985"/>
      <c r="AG24" s="930"/>
      <c r="AH24" s="931"/>
      <c r="AI24" s="931"/>
      <c r="AJ24" s="931"/>
      <c r="AK24" s="887"/>
      <c r="AL24" s="887"/>
      <c r="AM24" s="887"/>
      <c r="AN24" s="912"/>
      <c r="AO24" s="922"/>
      <c r="AP24" s="925"/>
      <c r="AQ24" s="909"/>
      <c r="AR24" s="906"/>
      <c r="AS24" s="906"/>
      <c r="AT24" s="906"/>
      <c r="AU24" s="906"/>
      <c r="AV24" s="906"/>
      <c r="AW24" s="906"/>
      <c r="AX24" s="915"/>
      <c r="AY24" s="240"/>
    </row>
    <row r="25" spans="1:51" ht="36" customHeight="1" x14ac:dyDescent="0.25">
      <c r="A25" s="884"/>
      <c r="B25" s="887"/>
      <c r="C25" s="888"/>
      <c r="D25" s="242" t="s">
        <v>4</v>
      </c>
      <c r="E25" s="521">
        <v>22418827</v>
      </c>
      <c r="F25" s="521">
        <v>22418827</v>
      </c>
      <c r="G25" s="521">
        <v>22418827</v>
      </c>
      <c r="H25" s="521">
        <v>22418827</v>
      </c>
      <c r="I25" s="521">
        <v>22418827</v>
      </c>
      <c r="J25" s="583">
        <v>22418827</v>
      </c>
      <c r="K25" s="583">
        <v>22418827</v>
      </c>
      <c r="L25" s="543">
        <v>22418827</v>
      </c>
      <c r="M25" s="543">
        <v>22418827</v>
      </c>
      <c r="N25" s="543">
        <v>22418827</v>
      </c>
      <c r="O25" s="543">
        <v>22418827</v>
      </c>
      <c r="P25" s="543">
        <v>22418827</v>
      </c>
      <c r="Q25" s="543">
        <v>22418827</v>
      </c>
      <c r="R25" s="543">
        <v>22418827</v>
      </c>
      <c r="S25" s="547"/>
      <c r="T25" s="543">
        <f>T27</f>
        <v>734180</v>
      </c>
      <c r="U25" s="508">
        <v>5376575</v>
      </c>
      <c r="V25" s="508">
        <v>7759262</v>
      </c>
      <c r="W25" s="545">
        <v>8258630</v>
      </c>
      <c r="X25" s="504">
        <v>8258630</v>
      </c>
      <c r="Y25" s="546">
        <v>8258630</v>
      </c>
      <c r="Z25" s="546">
        <v>11258630</v>
      </c>
      <c r="AA25" s="546">
        <v>17095758</v>
      </c>
      <c r="AB25" s="543">
        <v>22418827</v>
      </c>
      <c r="AC25" s="543">
        <v>22418827</v>
      </c>
      <c r="AD25" s="543">
        <v>22418827</v>
      </c>
      <c r="AE25" s="543">
        <v>22418827</v>
      </c>
      <c r="AF25" s="985"/>
      <c r="AG25" s="930"/>
      <c r="AH25" s="931"/>
      <c r="AI25" s="931"/>
      <c r="AJ25" s="931"/>
      <c r="AK25" s="887"/>
      <c r="AL25" s="887"/>
      <c r="AM25" s="887"/>
      <c r="AN25" s="912"/>
      <c r="AO25" s="922"/>
      <c r="AP25" s="925"/>
      <c r="AQ25" s="909"/>
      <c r="AR25" s="906"/>
      <c r="AS25" s="906"/>
      <c r="AT25" s="906"/>
      <c r="AU25" s="906"/>
      <c r="AV25" s="906"/>
      <c r="AW25" s="906"/>
      <c r="AX25" s="915"/>
      <c r="AY25" s="240"/>
    </row>
    <row r="26" spans="1:51" ht="28.5" customHeight="1" x14ac:dyDescent="0.25">
      <c r="A26" s="884"/>
      <c r="B26" s="887"/>
      <c r="C26" s="888"/>
      <c r="D26" s="243" t="s">
        <v>43</v>
      </c>
      <c r="E26" s="562">
        <f t="shared" ref="E26:J27" si="4">E22+E24</f>
        <v>8952</v>
      </c>
      <c r="F26" s="562">
        <f t="shared" si="4"/>
        <v>8952</v>
      </c>
      <c r="G26" s="562">
        <f t="shared" si="4"/>
        <v>8952</v>
      </c>
      <c r="H26" s="562">
        <f t="shared" si="4"/>
        <v>8952</v>
      </c>
      <c r="I26" s="562">
        <f t="shared" si="4"/>
        <v>8952</v>
      </c>
      <c r="J26" s="584">
        <f t="shared" si="4"/>
        <v>7076</v>
      </c>
      <c r="K26" s="584">
        <v>7076</v>
      </c>
      <c r="L26" s="470">
        <v>7076</v>
      </c>
      <c r="M26" s="470">
        <v>7076</v>
      </c>
      <c r="N26" s="470">
        <v>3684</v>
      </c>
      <c r="O26" s="470">
        <v>3684</v>
      </c>
      <c r="P26" s="470">
        <v>3684</v>
      </c>
      <c r="Q26" s="470">
        <v>3684</v>
      </c>
      <c r="R26" s="470">
        <v>3684</v>
      </c>
      <c r="S26" s="526"/>
      <c r="T26" s="508">
        <f>T22+T24</f>
        <v>590</v>
      </c>
      <c r="U26" s="508">
        <f>U22+U24</f>
        <v>893</v>
      </c>
      <c r="V26" s="508">
        <f>V22+V24</f>
        <v>1208</v>
      </c>
      <c r="W26" s="550">
        <f t="shared" ref="W26:AC26" si="5">W22</f>
        <v>1507</v>
      </c>
      <c r="X26" s="508">
        <f t="shared" si="5"/>
        <v>1794</v>
      </c>
      <c r="Y26" s="533">
        <f t="shared" si="5"/>
        <v>2096</v>
      </c>
      <c r="Z26" s="533">
        <f t="shared" si="5"/>
        <v>2553</v>
      </c>
      <c r="AA26" s="533">
        <f t="shared" si="5"/>
        <v>3205</v>
      </c>
      <c r="AB26" s="533">
        <f t="shared" si="5"/>
        <v>4091</v>
      </c>
      <c r="AC26" s="533">
        <f t="shared" si="5"/>
        <v>4666</v>
      </c>
      <c r="AD26" s="533">
        <f>AD22</f>
        <v>5291</v>
      </c>
      <c r="AE26" s="533">
        <f>AE22</f>
        <v>5743</v>
      </c>
      <c r="AF26" s="985"/>
      <c r="AG26" s="930"/>
      <c r="AH26" s="931"/>
      <c r="AI26" s="931"/>
      <c r="AJ26" s="931"/>
      <c r="AK26" s="887"/>
      <c r="AL26" s="887"/>
      <c r="AM26" s="887"/>
      <c r="AN26" s="912"/>
      <c r="AO26" s="922"/>
      <c r="AP26" s="925"/>
      <c r="AQ26" s="909"/>
      <c r="AR26" s="906"/>
      <c r="AS26" s="906"/>
      <c r="AT26" s="906"/>
      <c r="AU26" s="906"/>
      <c r="AV26" s="906"/>
      <c r="AW26" s="906"/>
      <c r="AX26" s="915"/>
      <c r="AY26" s="240"/>
    </row>
    <row r="27" spans="1:51" ht="50.25" customHeight="1" thickBot="1" x14ac:dyDescent="0.3">
      <c r="A27" s="884"/>
      <c r="B27" s="887"/>
      <c r="C27" s="888"/>
      <c r="D27" s="244" t="s">
        <v>45</v>
      </c>
      <c r="E27" s="563">
        <f t="shared" si="4"/>
        <v>94273027</v>
      </c>
      <c r="F27" s="563">
        <f t="shared" si="4"/>
        <v>94273027</v>
      </c>
      <c r="G27" s="563">
        <f t="shared" si="4"/>
        <v>94273027</v>
      </c>
      <c r="H27" s="563">
        <f t="shared" si="4"/>
        <v>94273027</v>
      </c>
      <c r="I27" s="563">
        <f t="shared" si="4"/>
        <v>94273027</v>
      </c>
      <c r="J27" s="585">
        <f t="shared" si="4"/>
        <v>79087189</v>
      </c>
      <c r="K27" s="585">
        <v>79087189</v>
      </c>
      <c r="L27" s="531">
        <v>79087189</v>
      </c>
      <c r="M27" s="531">
        <v>79087189</v>
      </c>
      <c r="N27" s="531">
        <v>54120229</v>
      </c>
      <c r="O27" s="531">
        <v>54120229</v>
      </c>
      <c r="P27" s="531">
        <f>P23+P25</f>
        <v>69985020</v>
      </c>
      <c r="Q27" s="531">
        <f>Q23+Q25</f>
        <v>69985020</v>
      </c>
      <c r="R27" s="531">
        <f>R23+R25</f>
        <v>69985020</v>
      </c>
      <c r="S27" s="551"/>
      <c r="T27" s="534">
        <v>734180</v>
      </c>
      <c r="U27" s="534">
        <f t="shared" ref="U27:Z27" si="6">U23+U25</f>
        <v>19322305</v>
      </c>
      <c r="V27" s="534">
        <f t="shared" si="6"/>
        <v>35574838</v>
      </c>
      <c r="W27" s="552">
        <f t="shared" si="6"/>
        <v>36074206</v>
      </c>
      <c r="X27" s="534">
        <f t="shared" si="6"/>
        <v>36074206</v>
      </c>
      <c r="Y27" s="538">
        <f t="shared" si="6"/>
        <v>36074206</v>
      </c>
      <c r="Z27" s="538">
        <f t="shared" si="6"/>
        <v>39074206</v>
      </c>
      <c r="AA27" s="538">
        <f>AA23+AA25</f>
        <v>44911334</v>
      </c>
      <c r="AB27" s="538">
        <f>AB23+AB25</f>
        <v>58022765</v>
      </c>
      <c r="AC27" s="538">
        <f>AC23+AC25</f>
        <v>62571228</v>
      </c>
      <c r="AD27" s="538">
        <f>AD23+AD25</f>
        <v>69985020</v>
      </c>
      <c r="AE27" s="538">
        <f>AE23+AE25</f>
        <v>69985020</v>
      </c>
      <c r="AF27" s="986"/>
      <c r="AG27" s="930"/>
      <c r="AH27" s="931"/>
      <c r="AI27" s="931"/>
      <c r="AJ27" s="931"/>
      <c r="AK27" s="887"/>
      <c r="AL27" s="918"/>
      <c r="AM27" s="918"/>
      <c r="AN27" s="913"/>
      <c r="AO27" s="991"/>
      <c r="AP27" s="926"/>
      <c r="AQ27" s="909"/>
      <c r="AR27" s="906"/>
      <c r="AS27" s="907"/>
      <c r="AT27" s="906"/>
      <c r="AU27" s="907"/>
      <c r="AV27" s="906"/>
      <c r="AW27" s="907"/>
      <c r="AX27" s="915"/>
      <c r="AY27" s="240"/>
    </row>
    <row r="28" spans="1:51" ht="18" customHeight="1" x14ac:dyDescent="0.25">
      <c r="A28" s="884"/>
      <c r="B28" s="887"/>
      <c r="C28" s="888" t="s">
        <v>348</v>
      </c>
      <c r="D28" s="241" t="s">
        <v>41</v>
      </c>
      <c r="E28" s="559">
        <v>17878</v>
      </c>
      <c r="F28" s="559">
        <v>17878</v>
      </c>
      <c r="G28" s="559">
        <v>17878</v>
      </c>
      <c r="H28" s="559">
        <v>17878</v>
      </c>
      <c r="I28" s="559">
        <v>17878</v>
      </c>
      <c r="J28" s="582">
        <v>14131</v>
      </c>
      <c r="K28" s="582">
        <v>14131</v>
      </c>
      <c r="L28" s="553">
        <v>14131</v>
      </c>
      <c r="M28" s="553">
        <v>14131</v>
      </c>
      <c r="N28" s="553">
        <v>8596</v>
      </c>
      <c r="O28" s="553">
        <v>8596</v>
      </c>
      <c r="P28" s="553">
        <v>8596</v>
      </c>
      <c r="Q28" s="553">
        <v>8596</v>
      </c>
      <c r="R28" s="517">
        <v>8596</v>
      </c>
      <c r="S28" s="540">
        <f>I28/$I$46</f>
        <v>0.12204079403653442</v>
      </c>
      <c r="T28" s="554">
        <v>902</v>
      </c>
      <c r="U28" s="541">
        <v>1584</v>
      </c>
      <c r="V28" s="485">
        <v>2373</v>
      </c>
      <c r="W28" s="518">
        <v>3131</v>
      </c>
      <c r="X28" s="485">
        <v>3843</v>
      </c>
      <c r="Y28" s="519">
        <v>4566</v>
      </c>
      <c r="Z28" s="519">
        <v>5412</v>
      </c>
      <c r="AA28" s="519">
        <v>6210</v>
      </c>
      <c r="AB28" s="539">
        <v>6750</v>
      </c>
      <c r="AC28" s="520">
        <v>7647</v>
      </c>
      <c r="AD28" s="516">
        <v>8564</v>
      </c>
      <c r="AE28" s="517">
        <v>9135</v>
      </c>
      <c r="AF28" s="927"/>
      <c r="AG28" s="930" t="s">
        <v>349</v>
      </c>
      <c r="AH28" s="931" t="s">
        <v>234</v>
      </c>
      <c r="AI28" s="931" t="s">
        <v>234</v>
      </c>
      <c r="AJ28" s="931" t="s">
        <v>234</v>
      </c>
      <c r="AK28" s="887" t="s">
        <v>350</v>
      </c>
      <c r="AL28" s="887" t="s">
        <v>234</v>
      </c>
      <c r="AM28" s="887" t="s">
        <v>344</v>
      </c>
      <c r="AN28" s="911"/>
      <c r="AO28" s="919">
        <v>1912</v>
      </c>
      <c r="AP28" s="919">
        <v>2447</v>
      </c>
      <c r="AQ28" s="923" t="s">
        <v>327</v>
      </c>
      <c r="AR28" s="888" t="s">
        <v>328</v>
      </c>
      <c r="AS28" s="905" t="s">
        <v>328</v>
      </c>
      <c r="AT28" s="888" t="s">
        <v>329</v>
      </c>
      <c r="AU28" s="905" t="s">
        <v>329</v>
      </c>
      <c r="AV28" s="888" t="s">
        <v>330</v>
      </c>
      <c r="AW28" s="905" t="s">
        <v>330</v>
      </c>
      <c r="AX28" s="915" t="s">
        <v>464</v>
      </c>
      <c r="AY28" s="240">
        <f>1912+2447+4776</f>
        <v>9135</v>
      </c>
    </row>
    <row r="29" spans="1:51" s="100" customFormat="1" ht="27" x14ac:dyDescent="0.25">
      <c r="A29" s="884"/>
      <c r="B29" s="887"/>
      <c r="C29" s="888"/>
      <c r="D29" s="242" t="s">
        <v>3</v>
      </c>
      <c r="E29" s="521">
        <v>143490660</v>
      </c>
      <c r="F29" s="521">
        <v>143490660</v>
      </c>
      <c r="G29" s="521">
        <v>143490660</v>
      </c>
      <c r="H29" s="521">
        <v>143490660</v>
      </c>
      <c r="I29" s="521">
        <v>143490660</v>
      </c>
      <c r="J29" s="583">
        <v>113172139</v>
      </c>
      <c r="K29" s="583">
        <v>113172139</v>
      </c>
      <c r="L29" s="555">
        <v>113172139</v>
      </c>
      <c r="M29" s="555">
        <v>113172139</v>
      </c>
      <c r="N29" s="555">
        <v>73969938</v>
      </c>
      <c r="O29" s="555">
        <v>73969938</v>
      </c>
      <c r="P29" s="555">
        <v>77969938</v>
      </c>
      <c r="Q29" s="555">
        <v>77969938</v>
      </c>
      <c r="R29" s="555">
        <v>77969938</v>
      </c>
      <c r="S29" s="522"/>
      <c r="T29" s="556">
        <v>0</v>
      </c>
      <c r="U29" s="545">
        <v>24736883</v>
      </c>
      <c r="V29" s="504">
        <v>54641028</v>
      </c>
      <c r="W29" s="523">
        <v>54641028</v>
      </c>
      <c r="X29" s="504">
        <v>54641028</v>
      </c>
      <c r="Y29" s="546">
        <v>54641028</v>
      </c>
      <c r="Z29" s="546">
        <v>54641028</v>
      </c>
      <c r="AA29" s="546">
        <v>54641028</v>
      </c>
      <c r="AB29" s="504">
        <v>59558720</v>
      </c>
      <c r="AC29" s="366">
        <v>66654322</v>
      </c>
      <c r="AD29" s="555">
        <v>77969938</v>
      </c>
      <c r="AE29" s="555">
        <v>77969938</v>
      </c>
      <c r="AF29" s="928"/>
      <c r="AG29" s="930"/>
      <c r="AH29" s="931"/>
      <c r="AI29" s="931"/>
      <c r="AJ29" s="931"/>
      <c r="AK29" s="887"/>
      <c r="AL29" s="887"/>
      <c r="AM29" s="887"/>
      <c r="AN29" s="912"/>
      <c r="AO29" s="919"/>
      <c r="AP29" s="919"/>
      <c r="AQ29" s="923"/>
      <c r="AR29" s="888"/>
      <c r="AS29" s="906"/>
      <c r="AT29" s="888"/>
      <c r="AU29" s="906"/>
      <c r="AV29" s="888"/>
      <c r="AW29" s="906"/>
      <c r="AX29" s="915"/>
      <c r="AY29" s="240"/>
    </row>
    <row r="30" spans="1:51" ht="27" x14ac:dyDescent="0.25">
      <c r="A30" s="884"/>
      <c r="B30" s="887"/>
      <c r="C30" s="888"/>
      <c r="D30" s="243" t="s">
        <v>42</v>
      </c>
      <c r="E30" s="521">
        <v>0</v>
      </c>
      <c r="F30" s="521">
        <v>0</v>
      </c>
      <c r="G30" s="521">
        <v>0</v>
      </c>
      <c r="H30" s="521">
        <v>0</v>
      </c>
      <c r="I30" s="521">
        <v>0</v>
      </c>
      <c r="J30" s="583">
        <v>0</v>
      </c>
      <c r="K30" s="583">
        <v>0</v>
      </c>
      <c r="L30" s="555">
        <v>0</v>
      </c>
      <c r="M30" s="555">
        <v>0</v>
      </c>
      <c r="N30" s="555">
        <v>0</v>
      </c>
      <c r="O30" s="555">
        <v>0</v>
      </c>
      <c r="P30" s="555">
        <v>0</v>
      </c>
      <c r="Q30" s="555">
        <v>0</v>
      </c>
      <c r="R30" s="555">
        <v>0</v>
      </c>
      <c r="S30" s="547"/>
      <c r="T30" s="556">
        <v>0</v>
      </c>
      <c r="U30" s="548">
        <v>0</v>
      </c>
      <c r="V30" s="470">
        <v>0</v>
      </c>
      <c r="W30" s="527">
        <v>0</v>
      </c>
      <c r="X30" s="470">
        <v>0</v>
      </c>
      <c r="Y30" s="549">
        <v>0</v>
      </c>
      <c r="Z30" s="549">
        <v>0</v>
      </c>
      <c r="AA30" s="549">
        <v>0</v>
      </c>
      <c r="AB30" s="549">
        <v>0</v>
      </c>
      <c r="AC30" s="543">
        <v>0</v>
      </c>
      <c r="AD30" s="543">
        <v>0</v>
      </c>
      <c r="AE30" s="543">
        <v>0</v>
      </c>
      <c r="AF30" s="928"/>
      <c r="AG30" s="930"/>
      <c r="AH30" s="931"/>
      <c r="AI30" s="931"/>
      <c r="AJ30" s="931"/>
      <c r="AK30" s="887"/>
      <c r="AL30" s="887"/>
      <c r="AM30" s="887"/>
      <c r="AN30" s="912"/>
      <c r="AO30" s="919"/>
      <c r="AP30" s="919"/>
      <c r="AQ30" s="923"/>
      <c r="AR30" s="888"/>
      <c r="AS30" s="906"/>
      <c r="AT30" s="888"/>
      <c r="AU30" s="906"/>
      <c r="AV30" s="888"/>
      <c r="AW30" s="906"/>
      <c r="AX30" s="915"/>
      <c r="AY30" s="240"/>
    </row>
    <row r="31" spans="1:51" s="105" customFormat="1" ht="27" x14ac:dyDescent="0.25">
      <c r="A31" s="884"/>
      <c r="B31" s="887"/>
      <c r="C31" s="888"/>
      <c r="D31" s="242" t="s">
        <v>4</v>
      </c>
      <c r="E31" s="521">
        <v>44769718</v>
      </c>
      <c r="F31" s="521">
        <v>44769718</v>
      </c>
      <c r="G31" s="521">
        <v>44769718</v>
      </c>
      <c r="H31" s="521">
        <v>44769718</v>
      </c>
      <c r="I31" s="521">
        <v>44769718</v>
      </c>
      <c r="J31" s="583">
        <v>44769718</v>
      </c>
      <c r="K31" s="583">
        <v>44769718</v>
      </c>
      <c r="L31" s="521">
        <v>44769718</v>
      </c>
      <c r="M31" s="521">
        <v>44769718</v>
      </c>
      <c r="N31" s="521">
        <v>44769718</v>
      </c>
      <c r="O31" s="521">
        <v>44769718</v>
      </c>
      <c r="P31" s="521">
        <v>44769718</v>
      </c>
      <c r="Q31" s="521">
        <v>44769718</v>
      </c>
      <c r="R31" s="521">
        <f>43808742+1189</f>
        <v>43809931</v>
      </c>
      <c r="S31" s="547"/>
      <c r="T31" s="557">
        <f>T33</f>
        <v>1122424</v>
      </c>
      <c r="U31" s="550">
        <v>9536948</v>
      </c>
      <c r="V31" s="508">
        <v>15242326</v>
      </c>
      <c r="W31" s="523">
        <v>17158441</v>
      </c>
      <c r="X31" s="504">
        <v>17158441</v>
      </c>
      <c r="Y31" s="546">
        <v>17158441</v>
      </c>
      <c r="Z31" s="546">
        <v>22158441</v>
      </c>
      <c r="AA31" s="546">
        <v>27995570</v>
      </c>
      <c r="AB31" s="544">
        <v>36402416.25</v>
      </c>
      <c r="AC31" s="521">
        <f>43808742+1189</f>
        <v>43809931</v>
      </c>
      <c r="AD31" s="521">
        <f>43808742+1189</f>
        <v>43809931</v>
      </c>
      <c r="AE31" s="521">
        <f>43808742+1189</f>
        <v>43809931</v>
      </c>
      <c r="AF31" s="928"/>
      <c r="AG31" s="930"/>
      <c r="AH31" s="931"/>
      <c r="AI31" s="931"/>
      <c r="AJ31" s="931"/>
      <c r="AK31" s="887"/>
      <c r="AL31" s="887"/>
      <c r="AM31" s="887"/>
      <c r="AN31" s="912"/>
      <c r="AO31" s="919"/>
      <c r="AP31" s="919"/>
      <c r="AQ31" s="923"/>
      <c r="AR31" s="888"/>
      <c r="AS31" s="906"/>
      <c r="AT31" s="888"/>
      <c r="AU31" s="906"/>
      <c r="AV31" s="888"/>
      <c r="AW31" s="906"/>
      <c r="AX31" s="915"/>
      <c r="AY31" s="240"/>
    </row>
    <row r="32" spans="1:51" ht="27" x14ac:dyDescent="0.25">
      <c r="A32" s="884"/>
      <c r="B32" s="887"/>
      <c r="C32" s="888"/>
      <c r="D32" s="243" t="s">
        <v>43</v>
      </c>
      <c r="E32" s="562">
        <f t="shared" ref="E32:J33" si="7">E28+E30</f>
        <v>17878</v>
      </c>
      <c r="F32" s="562">
        <f t="shared" si="7"/>
        <v>17878</v>
      </c>
      <c r="G32" s="562">
        <f t="shared" si="7"/>
        <v>17878</v>
      </c>
      <c r="H32" s="562">
        <f t="shared" si="7"/>
        <v>17878</v>
      </c>
      <c r="I32" s="562">
        <f t="shared" si="7"/>
        <v>17878</v>
      </c>
      <c r="J32" s="584">
        <f t="shared" si="7"/>
        <v>14131</v>
      </c>
      <c r="K32" s="584">
        <v>14131</v>
      </c>
      <c r="L32" s="555">
        <v>14131</v>
      </c>
      <c r="M32" s="555">
        <v>14131</v>
      </c>
      <c r="N32" s="555">
        <v>8596</v>
      </c>
      <c r="O32" s="555">
        <v>8596</v>
      </c>
      <c r="P32" s="555">
        <v>8596</v>
      </c>
      <c r="Q32" s="555">
        <v>8596</v>
      </c>
      <c r="R32" s="555">
        <v>8596</v>
      </c>
      <c r="S32" s="547"/>
      <c r="T32" s="557">
        <f>T28+T30</f>
        <v>902</v>
      </c>
      <c r="U32" s="550">
        <f>U28+U30</f>
        <v>1584</v>
      </c>
      <c r="V32" s="508">
        <f>V28+V30</f>
        <v>2373</v>
      </c>
      <c r="W32" s="530">
        <f t="shared" ref="W32:AC32" si="8">W28</f>
        <v>3131</v>
      </c>
      <c r="X32" s="508">
        <f t="shared" si="8"/>
        <v>3843</v>
      </c>
      <c r="Y32" s="533">
        <f t="shared" si="8"/>
        <v>4566</v>
      </c>
      <c r="Z32" s="533">
        <f t="shared" si="8"/>
        <v>5412</v>
      </c>
      <c r="AA32" s="533">
        <f t="shared" si="8"/>
        <v>6210</v>
      </c>
      <c r="AB32" s="533">
        <f t="shared" si="8"/>
        <v>6750</v>
      </c>
      <c r="AC32" s="533">
        <f t="shared" si="8"/>
        <v>7647</v>
      </c>
      <c r="AD32" s="533">
        <f>AD28</f>
        <v>8564</v>
      </c>
      <c r="AE32" s="533">
        <f>AE28</f>
        <v>9135</v>
      </c>
      <c r="AF32" s="928"/>
      <c r="AG32" s="930"/>
      <c r="AH32" s="931"/>
      <c r="AI32" s="931"/>
      <c r="AJ32" s="931"/>
      <c r="AK32" s="887"/>
      <c r="AL32" s="887"/>
      <c r="AM32" s="887"/>
      <c r="AN32" s="912"/>
      <c r="AO32" s="919"/>
      <c r="AP32" s="919"/>
      <c r="AQ32" s="923"/>
      <c r="AR32" s="888"/>
      <c r="AS32" s="906"/>
      <c r="AT32" s="888"/>
      <c r="AU32" s="906"/>
      <c r="AV32" s="888"/>
      <c r="AW32" s="906"/>
      <c r="AX32" s="915"/>
      <c r="AY32" s="240"/>
    </row>
    <row r="33" spans="1:51" s="100" customFormat="1" ht="36.75" thickBot="1" x14ac:dyDescent="0.3">
      <c r="A33" s="884"/>
      <c r="B33" s="887"/>
      <c r="C33" s="888"/>
      <c r="D33" s="244" t="s">
        <v>45</v>
      </c>
      <c r="E33" s="563">
        <f t="shared" si="7"/>
        <v>188260378</v>
      </c>
      <c r="F33" s="563">
        <f t="shared" si="7"/>
        <v>188260378</v>
      </c>
      <c r="G33" s="563">
        <f t="shared" si="7"/>
        <v>188260378</v>
      </c>
      <c r="H33" s="563">
        <f t="shared" si="7"/>
        <v>188260378</v>
      </c>
      <c r="I33" s="563">
        <f t="shared" si="7"/>
        <v>188260378</v>
      </c>
      <c r="J33" s="585">
        <f t="shared" si="7"/>
        <v>157941857</v>
      </c>
      <c r="K33" s="585">
        <v>157941857</v>
      </c>
      <c r="L33" s="558">
        <v>157941857</v>
      </c>
      <c r="M33" s="558">
        <v>157941857</v>
      </c>
      <c r="N33" s="558">
        <v>118739656</v>
      </c>
      <c r="O33" s="558">
        <v>118739656</v>
      </c>
      <c r="P33" s="531">
        <f>P29+P31</f>
        <v>122739656</v>
      </c>
      <c r="Q33" s="531">
        <f>Q29+Q31</f>
        <v>122739656</v>
      </c>
      <c r="R33" s="531">
        <f>R29+R31</f>
        <v>121779869</v>
      </c>
      <c r="S33" s="551"/>
      <c r="T33" s="552">
        <v>1122424</v>
      </c>
      <c r="U33" s="552">
        <f t="shared" ref="U33:Z33" si="9">U29+U31</f>
        <v>34273831</v>
      </c>
      <c r="V33" s="534">
        <f t="shared" si="9"/>
        <v>69883354</v>
      </c>
      <c r="W33" s="536">
        <f t="shared" si="9"/>
        <v>71799469</v>
      </c>
      <c r="X33" s="534">
        <f t="shared" si="9"/>
        <v>71799469</v>
      </c>
      <c r="Y33" s="538">
        <f t="shared" si="9"/>
        <v>71799469</v>
      </c>
      <c r="Z33" s="538">
        <f t="shared" si="9"/>
        <v>76799469</v>
      </c>
      <c r="AA33" s="538">
        <f>AA29+AA31</f>
        <v>82636598</v>
      </c>
      <c r="AB33" s="538">
        <f>AB29+AB31</f>
        <v>95961136.25</v>
      </c>
      <c r="AC33" s="538">
        <f>AC29+AC31</f>
        <v>110464253</v>
      </c>
      <c r="AD33" s="538">
        <f>AD29+AD31</f>
        <v>121779869</v>
      </c>
      <c r="AE33" s="531">
        <f>AE29+AE31</f>
        <v>121779869</v>
      </c>
      <c r="AF33" s="929"/>
      <c r="AG33" s="930"/>
      <c r="AH33" s="931"/>
      <c r="AI33" s="931"/>
      <c r="AJ33" s="931"/>
      <c r="AK33" s="887"/>
      <c r="AL33" s="887"/>
      <c r="AM33" s="887"/>
      <c r="AN33" s="913"/>
      <c r="AO33" s="919"/>
      <c r="AP33" s="919"/>
      <c r="AQ33" s="923"/>
      <c r="AR33" s="888"/>
      <c r="AS33" s="907"/>
      <c r="AT33" s="888"/>
      <c r="AU33" s="907"/>
      <c r="AV33" s="888"/>
      <c r="AW33" s="907"/>
      <c r="AX33" s="915"/>
      <c r="AY33" s="240"/>
    </row>
    <row r="34" spans="1:51" ht="18" customHeight="1" x14ac:dyDescent="0.25">
      <c r="A34" s="884"/>
      <c r="B34" s="887"/>
      <c r="C34" s="888" t="s">
        <v>351</v>
      </c>
      <c r="D34" s="241" t="s">
        <v>41</v>
      </c>
      <c r="E34" s="559">
        <v>7677</v>
      </c>
      <c r="F34" s="559">
        <v>7677</v>
      </c>
      <c r="G34" s="559">
        <v>7677</v>
      </c>
      <c r="H34" s="559">
        <v>7677</v>
      </c>
      <c r="I34" s="559">
        <v>7677</v>
      </c>
      <c r="J34" s="582">
        <v>6069</v>
      </c>
      <c r="K34" s="582">
        <v>6069</v>
      </c>
      <c r="L34" s="539">
        <v>6069</v>
      </c>
      <c r="M34" s="539">
        <v>6069</v>
      </c>
      <c r="N34" s="539">
        <v>3684</v>
      </c>
      <c r="O34" s="539">
        <v>3684</v>
      </c>
      <c r="P34" s="539">
        <v>3684</v>
      </c>
      <c r="Q34" s="539">
        <v>3684</v>
      </c>
      <c r="R34" s="539">
        <v>3684</v>
      </c>
      <c r="S34" s="540">
        <f>I34/$I$46</f>
        <v>5.2405592114245149E-2</v>
      </c>
      <c r="T34" s="541">
        <v>387</v>
      </c>
      <c r="U34" s="541">
        <v>619</v>
      </c>
      <c r="V34" s="485">
        <v>928</v>
      </c>
      <c r="W34" s="518">
        <v>1159</v>
      </c>
      <c r="X34" s="485">
        <v>1393</v>
      </c>
      <c r="Y34" s="519">
        <v>1633</v>
      </c>
      <c r="Z34" s="519">
        <v>1927</v>
      </c>
      <c r="AA34" s="519">
        <v>2282</v>
      </c>
      <c r="AB34" s="517">
        <v>2631</v>
      </c>
      <c r="AC34" s="520">
        <v>3034</v>
      </c>
      <c r="AD34" s="516">
        <v>3405</v>
      </c>
      <c r="AE34" s="517">
        <v>3612</v>
      </c>
      <c r="AF34" s="927"/>
      <c r="AG34" s="930" t="s">
        <v>352</v>
      </c>
      <c r="AH34" s="931" t="s">
        <v>234</v>
      </c>
      <c r="AI34" s="931" t="s">
        <v>234</v>
      </c>
      <c r="AJ34" s="931" t="s">
        <v>234</v>
      </c>
      <c r="AK34" s="887" t="s">
        <v>353</v>
      </c>
      <c r="AL34" s="913" t="s">
        <v>234</v>
      </c>
      <c r="AM34" s="913" t="s">
        <v>344</v>
      </c>
      <c r="AN34" s="911"/>
      <c r="AO34" s="991">
        <v>884</v>
      </c>
      <c r="AP34" s="926">
        <v>1194</v>
      </c>
      <c r="AQ34" s="909" t="s">
        <v>327</v>
      </c>
      <c r="AR34" s="906" t="s">
        <v>328</v>
      </c>
      <c r="AS34" s="905" t="s">
        <v>328</v>
      </c>
      <c r="AT34" s="906" t="s">
        <v>329</v>
      </c>
      <c r="AU34" s="905" t="s">
        <v>329</v>
      </c>
      <c r="AV34" s="906" t="s">
        <v>330</v>
      </c>
      <c r="AW34" s="905" t="s">
        <v>330</v>
      </c>
      <c r="AX34" s="915" t="s">
        <v>462</v>
      </c>
      <c r="AY34" s="240">
        <f>884+1194+1534</f>
        <v>3612</v>
      </c>
    </row>
    <row r="35" spans="1:51" s="105" customFormat="1" ht="27" x14ac:dyDescent="0.25">
      <c r="A35" s="884"/>
      <c r="B35" s="887"/>
      <c r="C35" s="888"/>
      <c r="D35" s="242" t="s">
        <v>3</v>
      </c>
      <c r="E35" s="521">
        <v>61620420</v>
      </c>
      <c r="F35" s="521">
        <v>61620420</v>
      </c>
      <c r="G35" s="521">
        <v>61620420</v>
      </c>
      <c r="H35" s="521">
        <v>61620420</v>
      </c>
      <c r="I35" s="521">
        <v>61620420</v>
      </c>
      <c r="J35" s="583">
        <v>48597299</v>
      </c>
      <c r="K35" s="583">
        <v>48597299</v>
      </c>
      <c r="L35" s="543">
        <v>48597299</v>
      </c>
      <c r="M35" s="543">
        <v>48597299</v>
      </c>
      <c r="N35" s="543">
        <v>31701402</v>
      </c>
      <c r="O35" s="543">
        <v>31701402</v>
      </c>
      <c r="P35" s="543">
        <v>34001402</v>
      </c>
      <c r="Q35" s="543">
        <v>34001402</v>
      </c>
      <c r="R35" s="543">
        <v>34001402</v>
      </c>
      <c r="S35" s="522"/>
      <c r="T35" s="545">
        <v>0</v>
      </c>
      <c r="U35" s="545">
        <v>9666749</v>
      </c>
      <c r="V35" s="504">
        <v>21368257</v>
      </c>
      <c r="W35" s="523">
        <v>21368257</v>
      </c>
      <c r="X35" s="504">
        <v>21368257</v>
      </c>
      <c r="Y35" s="546">
        <v>21368257</v>
      </c>
      <c r="Z35" s="546">
        <v>21368257</v>
      </c>
      <c r="AA35" s="546">
        <v>21368257</v>
      </c>
      <c r="AB35" s="468">
        <v>24573497</v>
      </c>
      <c r="AC35" s="366">
        <v>27761376</v>
      </c>
      <c r="AD35" s="543">
        <v>34001402</v>
      </c>
      <c r="AE35" s="543">
        <v>34001402</v>
      </c>
      <c r="AF35" s="928"/>
      <c r="AG35" s="930"/>
      <c r="AH35" s="931"/>
      <c r="AI35" s="931"/>
      <c r="AJ35" s="931"/>
      <c r="AK35" s="887"/>
      <c r="AL35" s="887"/>
      <c r="AM35" s="887"/>
      <c r="AN35" s="912"/>
      <c r="AO35" s="919"/>
      <c r="AP35" s="920"/>
      <c r="AQ35" s="909"/>
      <c r="AR35" s="906"/>
      <c r="AS35" s="906"/>
      <c r="AT35" s="906"/>
      <c r="AU35" s="906"/>
      <c r="AV35" s="906"/>
      <c r="AW35" s="906"/>
      <c r="AX35" s="915"/>
      <c r="AY35" s="240"/>
    </row>
    <row r="36" spans="1:51" ht="27" x14ac:dyDescent="0.25">
      <c r="A36" s="884"/>
      <c r="B36" s="887"/>
      <c r="C36" s="888"/>
      <c r="D36" s="243" t="s">
        <v>42</v>
      </c>
      <c r="E36" s="521">
        <v>0</v>
      </c>
      <c r="F36" s="521">
        <v>0</v>
      </c>
      <c r="G36" s="521">
        <v>0</v>
      </c>
      <c r="H36" s="521">
        <v>0</v>
      </c>
      <c r="I36" s="521">
        <v>0</v>
      </c>
      <c r="J36" s="583">
        <v>0</v>
      </c>
      <c r="K36" s="583">
        <v>0</v>
      </c>
      <c r="L36" s="543">
        <v>0</v>
      </c>
      <c r="M36" s="543">
        <v>0</v>
      </c>
      <c r="N36" s="543">
        <v>0</v>
      </c>
      <c r="O36" s="543">
        <v>0</v>
      </c>
      <c r="P36" s="543">
        <v>0</v>
      </c>
      <c r="Q36" s="543">
        <v>0</v>
      </c>
      <c r="R36" s="543">
        <v>0</v>
      </c>
      <c r="S36" s="522"/>
      <c r="T36" s="545">
        <v>0</v>
      </c>
      <c r="U36" s="548">
        <v>0</v>
      </c>
      <c r="V36" s="470">
        <v>0</v>
      </c>
      <c r="W36" s="527">
        <v>0</v>
      </c>
      <c r="X36" s="470">
        <v>0</v>
      </c>
      <c r="Y36" s="549">
        <v>0</v>
      </c>
      <c r="Z36" s="549">
        <v>0</v>
      </c>
      <c r="AA36" s="549">
        <v>0</v>
      </c>
      <c r="AB36" s="549">
        <v>0</v>
      </c>
      <c r="AC36" s="366">
        <v>0</v>
      </c>
      <c r="AD36" s="366">
        <v>0</v>
      </c>
      <c r="AE36" s="366">
        <v>0</v>
      </c>
      <c r="AF36" s="928"/>
      <c r="AG36" s="930"/>
      <c r="AH36" s="931"/>
      <c r="AI36" s="931"/>
      <c r="AJ36" s="931"/>
      <c r="AK36" s="887"/>
      <c r="AL36" s="887"/>
      <c r="AM36" s="887"/>
      <c r="AN36" s="912"/>
      <c r="AO36" s="919"/>
      <c r="AP36" s="920"/>
      <c r="AQ36" s="909"/>
      <c r="AR36" s="906"/>
      <c r="AS36" s="906"/>
      <c r="AT36" s="906"/>
      <c r="AU36" s="906"/>
      <c r="AV36" s="906"/>
      <c r="AW36" s="906"/>
      <c r="AX36" s="915"/>
      <c r="AY36" s="240"/>
    </row>
    <row r="37" spans="1:51" s="43" customFormat="1" ht="27" x14ac:dyDescent="0.25">
      <c r="A37" s="884"/>
      <c r="B37" s="887"/>
      <c r="C37" s="888"/>
      <c r="D37" s="242" t="s">
        <v>4</v>
      </c>
      <c r="E37" s="521">
        <v>19225843</v>
      </c>
      <c r="F37" s="521">
        <v>19225843</v>
      </c>
      <c r="G37" s="521">
        <v>19225843</v>
      </c>
      <c r="H37" s="521">
        <v>19225843</v>
      </c>
      <c r="I37" s="521">
        <v>19225843</v>
      </c>
      <c r="J37" s="583">
        <v>19225843</v>
      </c>
      <c r="K37" s="583">
        <v>19225843</v>
      </c>
      <c r="L37" s="543">
        <v>19225843</v>
      </c>
      <c r="M37" s="543">
        <v>19225843</v>
      </c>
      <c r="N37" s="543">
        <v>19225843</v>
      </c>
      <c r="O37" s="543">
        <v>19225843</v>
      </c>
      <c r="P37" s="543">
        <v>19225843</v>
      </c>
      <c r="Q37" s="543">
        <v>19225843</v>
      </c>
      <c r="R37" s="543">
        <v>19225843</v>
      </c>
      <c r="S37" s="547"/>
      <c r="T37" s="545">
        <f>T39</f>
        <v>481572</v>
      </c>
      <c r="U37" s="550">
        <v>3726876</v>
      </c>
      <c r="V37" s="508">
        <v>5960758</v>
      </c>
      <c r="W37" s="523">
        <v>6351528</v>
      </c>
      <c r="X37" s="504">
        <v>6351528</v>
      </c>
      <c r="Y37" s="546">
        <v>6351528</v>
      </c>
      <c r="Z37" s="546">
        <v>7351528</v>
      </c>
      <c r="AA37" s="546">
        <v>13188657</v>
      </c>
      <c r="AB37" s="543">
        <v>19225843</v>
      </c>
      <c r="AC37" s="543">
        <v>19225843</v>
      </c>
      <c r="AD37" s="543">
        <v>19225843</v>
      </c>
      <c r="AE37" s="543">
        <v>19225843</v>
      </c>
      <c r="AF37" s="928"/>
      <c r="AG37" s="930"/>
      <c r="AH37" s="931"/>
      <c r="AI37" s="931"/>
      <c r="AJ37" s="931"/>
      <c r="AK37" s="887"/>
      <c r="AL37" s="887"/>
      <c r="AM37" s="887"/>
      <c r="AN37" s="912"/>
      <c r="AO37" s="919"/>
      <c r="AP37" s="920"/>
      <c r="AQ37" s="909"/>
      <c r="AR37" s="906"/>
      <c r="AS37" s="906"/>
      <c r="AT37" s="906"/>
      <c r="AU37" s="906"/>
      <c r="AV37" s="906"/>
      <c r="AW37" s="906"/>
      <c r="AX37" s="915"/>
      <c r="AY37" s="240"/>
    </row>
    <row r="38" spans="1:51" ht="27" x14ac:dyDescent="0.25">
      <c r="A38" s="884"/>
      <c r="B38" s="887"/>
      <c r="C38" s="888"/>
      <c r="D38" s="243" t="s">
        <v>43</v>
      </c>
      <c r="E38" s="562">
        <f t="shared" ref="E38:J39" si="10">E34+E36</f>
        <v>7677</v>
      </c>
      <c r="F38" s="562">
        <f t="shared" si="10"/>
        <v>7677</v>
      </c>
      <c r="G38" s="562">
        <f t="shared" si="10"/>
        <v>7677</v>
      </c>
      <c r="H38" s="562">
        <f t="shared" si="10"/>
        <v>7677</v>
      </c>
      <c r="I38" s="562">
        <f t="shared" si="10"/>
        <v>7677</v>
      </c>
      <c r="J38" s="584">
        <f t="shared" si="10"/>
        <v>6069</v>
      </c>
      <c r="K38" s="584">
        <v>6069</v>
      </c>
      <c r="L38" s="470">
        <v>6069</v>
      </c>
      <c r="M38" s="470">
        <v>6069</v>
      </c>
      <c r="N38" s="470">
        <v>3684</v>
      </c>
      <c r="O38" s="470">
        <v>3684</v>
      </c>
      <c r="P38" s="470">
        <v>3684</v>
      </c>
      <c r="Q38" s="470">
        <v>3684</v>
      </c>
      <c r="R38" s="470">
        <v>3684</v>
      </c>
      <c r="S38" s="526"/>
      <c r="T38" s="550">
        <f>T34+T36</f>
        <v>387</v>
      </c>
      <c r="U38" s="550">
        <f>U34+U36</f>
        <v>619</v>
      </c>
      <c r="V38" s="508">
        <f>V34+V36</f>
        <v>928</v>
      </c>
      <c r="W38" s="530">
        <f t="shared" ref="W38:AC38" si="11">W34</f>
        <v>1159</v>
      </c>
      <c r="X38" s="508">
        <f t="shared" si="11"/>
        <v>1393</v>
      </c>
      <c r="Y38" s="533">
        <f t="shared" si="11"/>
        <v>1633</v>
      </c>
      <c r="Z38" s="533">
        <f t="shared" si="11"/>
        <v>1927</v>
      </c>
      <c r="AA38" s="533">
        <f t="shared" si="11"/>
        <v>2282</v>
      </c>
      <c r="AB38" s="533">
        <f t="shared" si="11"/>
        <v>2631</v>
      </c>
      <c r="AC38" s="533">
        <f t="shared" si="11"/>
        <v>3034</v>
      </c>
      <c r="AD38" s="533">
        <f>AD34</f>
        <v>3405</v>
      </c>
      <c r="AE38" s="533">
        <f>AE34</f>
        <v>3612</v>
      </c>
      <c r="AF38" s="928"/>
      <c r="AG38" s="930"/>
      <c r="AH38" s="931"/>
      <c r="AI38" s="931"/>
      <c r="AJ38" s="931"/>
      <c r="AK38" s="887"/>
      <c r="AL38" s="887"/>
      <c r="AM38" s="887"/>
      <c r="AN38" s="912"/>
      <c r="AO38" s="919"/>
      <c r="AP38" s="920"/>
      <c r="AQ38" s="909"/>
      <c r="AR38" s="906"/>
      <c r="AS38" s="906"/>
      <c r="AT38" s="906"/>
      <c r="AU38" s="906"/>
      <c r="AV38" s="906"/>
      <c r="AW38" s="906"/>
      <c r="AX38" s="915"/>
      <c r="AY38" s="240"/>
    </row>
    <row r="39" spans="1:51" s="100" customFormat="1" ht="36.75" thickBot="1" x14ac:dyDescent="0.3">
      <c r="A39" s="884"/>
      <c r="B39" s="887"/>
      <c r="C39" s="888"/>
      <c r="D39" s="244" t="s">
        <v>45</v>
      </c>
      <c r="E39" s="563">
        <f t="shared" si="10"/>
        <v>80846263</v>
      </c>
      <c r="F39" s="563">
        <f t="shared" si="10"/>
        <v>80846263</v>
      </c>
      <c r="G39" s="563">
        <f t="shared" si="10"/>
        <v>80846263</v>
      </c>
      <c r="H39" s="563">
        <f t="shared" si="10"/>
        <v>80846263</v>
      </c>
      <c r="I39" s="563">
        <f t="shared" si="10"/>
        <v>80846263</v>
      </c>
      <c r="J39" s="585">
        <f t="shared" si="10"/>
        <v>67823142</v>
      </c>
      <c r="K39" s="585">
        <v>67823142</v>
      </c>
      <c r="L39" s="531">
        <v>67823142</v>
      </c>
      <c r="M39" s="531">
        <v>67823142</v>
      </c>
      <c r="N39" s="531">
        <v>50927245</v>
      </c>
      <c r="O39" s="531">
        <v>50927245</v>
      </c>
      <c r="P39" s="531">
        <f>P35+P37</f>
        <v>53227245</v>
      </c>
      <c r="Q39" s="531">
        <f>Q35+Q37</f>
        <v>53227245</v>
      </c>
      <c r="R39" s="531">
        <f>R35+R37</f>
        <v>53227245</v>
      </c>
      <c r="S39" s="551"/>
      <c r="T39" s="552">
        <v>481572</v>
      </c>
      <c r="U39" s="552">
        <f t="shared" ref="U39:Z39" si="12">U35+U37</f>
        <v>13393625</v>
      </c>
      <c r="V39" s="534">
        <f t="shared" si="12"/>
        <v>27329015</v>
      </c>
      <c r="W39" s="536">
        <f t="shared" si="12"/>
        <v>27719785</v>
      </c>
      <c r="X39" s="534">
        <f t="shared" si="12"/>
        <v>27719785</v>
      </c>
      <c r="Y39" s="538">
        <f t="shared" si="12"/>
        <v>27719785</v>
      </c>
      <c r="Z39" s="538">
        <f t="shared" si="12"/>
        <v>28719785</v>
      </c>
      <c r="AA39" s="538">
        <f>AA35+AA37</f>
        <v>34556914</v>
      </c>
      <c r="AB39" s="538">
        <f>AB35+AB37</f>
        <v>43799340</v>
      </c>
      <c r="AC39" s="538">
        <f>AC35+AC37</f>
        <v>46987219</v>
      </c>
      <c r="AD39" s="538">
        <f>AD35+AD37</f>
        <v>53227245</v>
      </c>
      <c r="AE39" s="538">
        <f>AE35+AE37</f>
        <v>53227245</v>
      </c>
      <c r="AF39" s="929"/>
      <c r="AG39" s="883"/>
      <c r="AH39" s="987"/>
      <c r="AI39" s="987"/>
      <c r="AJ39" s="987"/>
      <c r="AK39" s="918"/>
      <c r="AL39" s="918"/>
      <c r="AM39" s="918"/>
      <c r="AN39" s="912"/>
      <c r="AO39" s="992"/>
      <c r="AP39" s="924"/>
      <c r="AQ39" s="909"/>
      <c r="AR39" s="906"/>
      <c r="AS39" s="906"/>
      <c r="AT39" s="906"/>
      <c r="AU39" s="906"/>
      <c r="AV39" s="906"/>
      <c r="AW39" s="906"/>
      <c r="AX39" s="915"/>
      <c r="AY39" s="240"/>
    </row>
    <row r="40" spans="1:51" ht="45.95" customHeight="1" x14ac:dyDescent="0.25">
      <c r="A40" s="884"/>
      <c r="B40" s="887"/>
      <c r="C40" s="888" t="s">
        <v>354</v>
      </c>
      <c r="D40" s="241" t="s">
        <v>41</v>
      </c>
      <c r="E40" s="559">
        <v>62434</v>
      </c>
      <c r="F40" s="559">
        <v>62434</v>
      </c>
      <c r="G40" s="559">
        <v>62434</v>
      </c>
      <c r="H40" s="559">
        <v>62434</v>
      </c>
      <c r="I40" s="559">
        <v>62434</v>
      </c>
      <c r="J40" s="582">
        <v>49351</v>
      </c>
      <c r="K40" s="582">
        <v>49351</v>
      </c>
      <c r="L40" s="559">
        <v>49351</v>
      </c>
      <c r="M40" s="559">
        <v>49351</v>
      </c>
      <c r="N40" s="559">
        <v>87188</v>
      </c>
      <c r="O40" s="559">
        <v>87188</v>
      </c>
      <c r="P40" s="559">
        <v>87188</v>
      </c>
      <c r="Q40" s="559">
        <v>87188</v>
      </c>
      <c r="R40" s="559">
        <v>87188</v>
      </c>
      <c r="S40" s="540">
        <f>I40/$I$46</f>
        <v>0.42619392185238786</v>
      </c>
      <c r="T40" s="541">
        <v>5142</v>
      </c>
      <c r="U40" s="541">
        <f>14131+252</f>
        <v>14383</v>
      </c>
      <c r="V40" s="485">
        <v>21163</v>
      </c>
      <c r="W40" s="518">
        <v>28915</v>
      </c>
      <c r="X40" s="485">
        <v>37181</v>
      </c>
      <c r="Y40" s="519">
        <v>45271</v>
      </c>
      <c r="Z40" s="519">
        <v>53845</v>
      </c>
      <c r="AA40" s="519">
        <f>736+58384</f>
        <v>59120</v>
      </c>
      <c r="AB40" s="516">
        <v>67801</v>
      </c>
      <c r="AC40" s="520">
        <v>75943</v>
      </c>
      <c r="AD40" s="516">
        <v>84044</v>
      </c>
      <c r="AE40" s="517">
        <v>90557</v>
      </c>
      <c r="AF40" s="981"/>
      <c r="AG40" s="980" t="s">
        <v>355</v>
      </c>
      <c r="AH40" s="931" t="s">
        <v>234</v>
      </c>
      <c r="AI40" s="931" t="s">
        <v>234</v>
      </c>
      <c r="AJ40" s="931" t="s">
        <v>234</v>
      </c>
      <c r="AK40" s="888" t="s">
        <v>325</v>
      </c>
      <c r="AL40" s="911" t="s">
        <v>234</v>
      </c>
      <c r="AM40" s="911" t="s">
        <v>234</v>
      </c>
      <c r="AN40" s="911"/>
      <c r="AO40" s="921" t="s">
        <v>356</v>
      </c>
      <c r="AP40" s="921" t="s">
        <v>356</v>
      </c>
      <c r="AQ40" s="908" t="s">
        <v>327</v>
      </c>
      <c r="AR40" s="905" t="s">
        <v>328</v>
      </c>
      <c r="AS40" s="905" t="s">
        <v>328</v>
      </c>
      <c r="AT40" s="905" t="s">
        <v>329</v>
      </c>
      <c r="AU40" s="905" t="s">
        <v>329</v>
      </c>
      <c r="AV40" s="905" t="s">
        <v>330</v>
      </c>
      <c r="AW40" s="905" t="s">
        <v>330</v>
      </c>
      <c r="AX40" s="914" t="s">
        <v>463</v>
      </c>
      <c r="AY40" s="240">
        <f>793+89764</f>
        <v>90557</v>
      </c>
    </row>
    <row r="41" spans="1:51" ht="27" x14ac:dyDescent="0.25">
      <c r="A41" s="884"/>
      <c r="B41" s="887"/>
      <c r="C41" s="888"/>
      <c r="D41" s="242" t="s">
        <v>3</v>
      </c>
      <c r="E41" s="521">
        <v>501106836</v>
      </c>
      <c r="F41" s="521">
        <v>501106836</v>
      </c>
      <c r="G41" s="521">
        <v>501106836</v>
      </c>
      <c r="H41" s="521">
        <v>501106836</v>
      </c>
      <c r="I41" s="521">
        <v>501106836</v>
      </c>
      <c r="J41" s="583">
        <v>395222580</v>
      </c>
      <c r="K41" s="583">
        <v>395222580</v>
      </c>
      <c r="L41" s="521">
        <v>488636092</v>
      </c>
      <c r="M41" s="521">
        <v>488636092</v>
      </c>
      <c r="N41" s="521">
        <v>750266514</v>
      </c>
      <c r="O41" s="521">
        <v>750266514</v>
      </c>
      <c r="P41" s="521">
        <v>757466514</v>
      </c>
      <c r="Q41" s="521">
        <v>757466514</v>
      </c>
      <c r="R41" s="521">
        <v>750913023</v>
      </c>
      <c r="S41" s="522"/>
      <c r="T41" s="557">
        <v>0</v>
      </c>
      <c r="U41" s="545">
        <v>224615266</v>
      </c>
      <c r="V41" s="504">
        <v>487302179</v>
      </c>
      <c r="W41" s="523">
        <v>487959010</v>
      </c>
      <c r="X41" s="504">
        <v>488636092</v>
      </c>
      <c r="Y41" s="546">
        <v>488636092</v>
      </c>
      <c r="Z41" s="546">
        <v>488636092</v>
      </c>
      <c r="AA41" s="546">
        <v>488636092</v>
      </c>
      <c r="AB41" s="560">
        <v>560587423</v>
      </c>
      <c r="AC41" s="366">
        <v>624993658</v>
      </c>
      <c r="AD41" s="366">
        <v>673176997</v>
      </c>
      <c r="AE41" s="366">
        <v>729492343</v>
      </c>
      <c r="AF41" s="982"/>
      <c r="AG41" s="980"/>
      <c r="AH41" s="931"/>
      <c r="AI41" s="931"/>
      <c r="AJ41" s="931"/>
      <c r="AK41" s="888"/>
      <c r="AL41" s="912"/>
      <c r="AM41" s="912"/>
      <c r="AN41" s="912"/>
      <c r="AO41" s="922"/>
      <c r="AP41" s="922"/>
      <c r="AQ41" s="909"/>
      <c r="AR41" s="906"/>
      <c r="AS41" s="906"/>
      <c r="AT41" s="906"/>
      <c r="AU41" s="906"/>
      <c r="AV41" s="906"/>
      <c r="AW41" s="906"/>
      <c r="AX41" s="914"/>
      <c r="AY41" s="240"/>
    </row>
    <row r="42" spans="1:51" ht="27" x14ac:dyDescent="0.25">
      <c r="A42" s="884"/>
      <c r="B42" s="887"/>
      <c r="C42" s="888"/>
      <c r="D42" s="243" t="s">
        <v>42</v>
      </c>
      <c r="E42" s="521">
        <v>0</v>
      </c>
      <c r="F42" s="521">
        <v>0</v>
      </c>
      <c r="G42" s="521">
        <v>0</v>
      </c>
      <c r="H42" s="521">
        <v>0</v>
      </c>
      <c r="I42" s="521">
        <v>0</v>
      </c>
      <c r="J42" s="583">
        <v>0</v>
      </c>
      <c r="K42" s="583">
        <v>0</v>
      </c>
      <c r="L42" s="521">
        <v>0</v>
      </c>
      <c r="M42" s="521">
        <v>0</v>
      </c>
      <c r="N42" s="521">
        <v>0</v>
      </c>
      <c r="O42" s="521">
        <v>0</v>
      </c>
      <c r="P42" s="521">
        <v>0</v>
      </c>
      <c r="Q42" s="521">
        <v>0</v>
      </c>
      <c r="R42" s="561">
        <v>0</v>
      </c>
      <c r="S42" s="547"/>
      <c r="T42" s="557">
        <v>0</v>
      </c>
      <c r="U42" s="548">
        <v>0</v>
      </c>
      <c r="V42" s="470">
        <v>0</v>
      </c>
      <c r="W42" s="527">
        <v>0</v>
      </c>
      <c r="X42" s="470">
        <v>0</v>
      </c>
      <c r="Y42" s="549">
        <v>0</v>
      </c>
      <c r="Z42" s="549">
        <v>0</v>
      </c>
      <c r="AA42" s="549">
        <v>0</v>
      </c>
      <c r="AB42" s="549">
        <v>0</v>
      </c>
      <c r="AC42" s="366">
        <v>0</v>
      </c>
      <c r="AD42" s="366">
        <v>0</v>
      </c>
      <c r="AE42" s="366">
        <v>0</v>
      </c>
      <c r="AF42" s="982"/>
      <c r="AG42" s="980"/>
      <c r="AH42" s="931"/>
      <c r="AI42" s="931"/>
      <c r="AJ42" s="931"/>
      <c r="AK42" s="888"/>
      <c r="AL42" s="912"/>
      <c r="AM42" s="912"/>
      <c r="AN42" s="912"/>
      <c r="AO42" s="922"/>
      <c r="AP42" s="922"/>
      <c r="AQ42" s="909"/>
      <c r="AR42" s="906"/>
      <c r="AS42" s="906"/>
      <c r="AT42" s="906"/>
      <c r="AU42" s="906"/>
      <c r="AV42" s="906"/>
      <c r="AW42" s="906"/>
      <c r="AX42" s="914"/>
      <c r="AY42" s="240"/>
    </row>
    <row r="43" spans="1:51" s="100" customFormat="1" ht="27" x14ac:dyDescent="0.25">
      <c r="A43" s="884"/>
      <c r="B43" s="887"/>
      <c r="C43" s="888"/>
      <c r="D43" s="242" t="s">
        <v>4</v>
      </c>
      <c r="E43" s="521">
        <v>156347541</v>
      </c>
      <c r="F43" s="521">
        <v>156347541</v>
      </c>
      <c r="G43" s="521">
        <v>156347541</v>
      </c>
      <c r="H43" s="521">
        <v>156347541</v>
      </c>
      <c r="I43" s="521">
        <v>156347541</v>
      </c>
      <c r="J43" s="583">
        <v>156347541</v>
      </c>
      <c r="K43" s="583">
        <v>158459385</v>
      </c>
      <c r="L43" s="521">
        <v>158459385</v>
      </c>
      <c r="M43" s="521">
        <v>158459385</v>
      </c>
      <c r="N43" s="521">
        <v>158459385</v>
      </c>
      <c r="O43" s="521">
        <v>158459385</v>
      </c>
      <c r="P43" s="521">
        <v>158459385</v>
      </c>
      <c r="Q43" s="521">
        <v>158459385</v>
      </c>
      <c r="R43" s="546">
        <v>158459385</v>
      </c>
      <c r="S43" s="547"/>
      <c r="T43" s="557">
        <f>T45</f>
        <v>6398562</v>
      </c>
      <c r="U43" s="550">
        <v>86597174</v>
      </c>
      <c r="V43" s="508">
        <v>135934825</v>
      </c>
      <c r="W43" s="523">
        <v>158459385</v>
      </c>
      <c r="X43" s="504">
        <v>158459385</v>
      </c>
      <c r="Y43" s="546">
        <v>158459385</v>
      </c>
      <c r="Z43" s="546">
        <v>158459385</v>
      </c>
      <c r="AA43" s="546">
        <v>158459385</v>
      </c>
      <c r="AB43" s="546">
        <v>158459385</v>
      </c>
      <c r="AC43" s="543">
        <v>158459385</v>
      </c>
      <c r="AD43" s="543">
        <v>158459385</v>
      </c>
      <c r="AE43" s="543">
        <v>158459385</v>
      </c>
      <c r="AF43" s="982"/>
      <c r="AG43" s="980"/>
      <c r="AH43" s="931"/>
      <c r="AI43" s="931"/>
      <c r="AJ43" s="931"/>
      <c r="AK43" s="888"/>
      <c r="AL43" s="912"/>
      <c r="AM43" s="912"/>
      <c r="AN43" s="912"/>
      <c r="AO43" s="922"/>
      <c r="AP43" s="922"/>
      <c r="AQ43" s="909"/>
      <c r="AR43" s="906"/>
      <c r="AS43" s="906"/>
      <c r="AT43" s="906"/>
      <c r="AU43" s="906"/>
      <c r="AV43" s="906"/>
      <c r="AW43" s="906"/>
      <c r="AX43" s="914"/>
      <c r="AY43" s="240"/>
    </row>
    <row r="44" spans="1:51" ht="27" x14ac:dyDescent="0.25">
      <c r="A44" s="884"/>
      <c r="B44" s="887"/>
      <c r="C44" s="888"/>
      <c r="D44" s="243" t="s">
        <v>43</v>
      </c>
      <c r="E44" s="562">
        <f t="shared" ref="E44:J45" si="13">E40+E42</f>
        <v>62434</v>
      </c>
      <c r="F44" s="562">
        <f t="shared" si="13"/>
        <v>62434</v>
      </c>
      <c r="G44" s="562">
        <f t="shared" si="13"/>
        <v>62434</v>
      </c>
      <c r="H44" s="562">
        <f t="shared" si="13"/>
        <v>62434</v>
      </c>
      <c r="I44" s="562">
        <f t="shared" si="13"/>
        <v>62434</v>
      </c>
      <c r="J44" s="584">
        <f t="shared" si="13"/>
        <v>49351</v>
      </c>
      <c r="K44" s="584">
        <v>49351</v>
      </c>
      <c r="L44" s="562">
        <v>49351</v>
      </c>
      <c r="M44" s="562">
        <v>49351</v>
      </c>
      <c r="N44" s="562">
        <v>87188</v>
      </c>
      <c r="O44" s="562">
        <v>87188</v>
      </c>
      <c r="P44" s="562">
        <v>87188</v>
      </c>
      <c r="Q44" s="562">
        <v>87188</v>
      </c>
      <c r="R44" s="562">
        <v>87188</v>
      </c>
      <c r="S44" s="547"/>
      <c r="T44" s="557">
        <f>T40+T42</f>
        <v>5142</v>
      </c>
      <c r="U44" s="550">
        <f>U40+U42</f>
        <v>14383</v>
      </c>
      <c r="V44" s="508">
        <f>V40+V42</f>
        <v>21163</v>
      </c>
      <c r="W44" s="530">
        <f t="shared" ref="W44:AB44" si="14">W40</f>
        <v>28915</v>
      </c>
      <c r="X44" s="508">
        <f t="shared" si="14"/>
        <v>37181</v>
      </c>
      <c r="Y44" s="533">
        <f t="shared" si="14"/>
        <v>45271</v>
      </c>
      <c r="Z44" s="533">
        <f t="shared" si="14"/>
        <v>53845</v>
      </c>
      <c r="AA44" s="533">
        <f t="shared" si="14"/>
        <v>59120</v>
      </c>
      <c r="AB44" s="533">
        <f t="shared" si="14"/>
        <v>67801</v>
      </c>
      <c r="AC44" s="533">
        <f>AC40</f>
        <v>75943</v>
      </c>
      <c r="AD44" s="533">
        <f>AD40</f>
        <v>84044</v>
      </c>
      <c r="AE44" s="533">
        <f>AE40</f>
        <v>90557</v>
      </c>
      <c r="AF44" s="982"/>
      <c r="AG44" s="980"/>
      <c r="AH44" s="931"/>
      <c r="AI44" s="931"/>
      <c r="AJ44" s="931"/>
      <c r="AK44" s="888"/>
      <c r="AL44" s="912"/>
      <c r="AM44" s="912"/>
      <c r="AN44" s="912"/>
      <c r="AO44" s="922"/>
      <c r="AP44" s="922"/>
      <c r="AQ44" s="909"/>
      <c r="AR44" s="906"/>
      <c r="AS44" s="906"/>
      <c r="AT44" s="906"/>
      <c r="AU44" s="906"/>
      <c r="AV44" s="906"/>
      <c r="AW44" s="906"/>
      <c r="AX44" s="914"/>
      <c r="AY44" s="240"/>
    </row>
    <row r="45" spans="1:51" s="100" customFormat="1" ht="36.75" thickBot="1" x14ac:dyDescent="0.3">
      <c r="A45" s="884"/>
      <c r="B45" s="887"/>
      <c r="C45" s="888"/>
      <c r="D45" s="244" t="s">
        <v>45</v>
      </c>
      <c r="E45" s="563">
        <f t="shared" si="13"/>
        <v>657454377</v>
      </c>
      <c r="F45" s="563">
        <f t="shared" si="13"/>
        <v>657454377</v>
      </c>
      <c r="G45" s="563">
        <f t="shared" si="13"/>
        <v>657454377</v>
      </c>
      <c r="H45" s="563">
        <f t="shared" si="13"/>
        <v>657454377</v>
      </c>
      <c r="I45" s="563">
        <f t="shared" si="13"/>
        <v>657454377</v>
      </c>
      <c r="J45" s="585">
        <f t="shared" si="13"/>
        <v>551570121</v>
      </c>
      <c r="K45" s="585">
        <v>551570121</v>
      </c>
      <c r="L45" s="563">
        <f>L41+L43</f>
        <v>647095477</v>
      </c>
      <c r="M45" s="563">
        <f>M41+M43</f>
        <v>647095477</v>
      </c>
      <c r="N45" s="563">
        <v>908725899</v>
      </c>
      <c r="O45" s="563">
        <v>908725899</v>
      </c>
      <c r="P45" s="531">
        <f>P41+P43</f>
        <v>915925899</v>
      </c>
      <c r="Q45" s="531">
        <f>Q41+Q43</f>
        <v>915925899</v>
      </c>
      <c r="R45" s="531">
        <f>R41+R43</f>
        <v>909372408</v>
      </c>
      <c r="S45" s="551"/>
      <c r="T45" s="552">
        <v>6398562</v>
      </c>
      <c r="U45" s="552">
        <f t="shared" ref="U45:Z45" si="15">U41+U43</f>
        <v>311212440</v>
      </c>
      <c r="V45" s="534">
        <f t="shared" si="15"/>
        <v>623237004</v>
      </c>
      <c r="W45" s="536">
        <f t="shared" si="15"/>
        <v>646418395</v>
      </c>
      <c r="X45" s="534">
        <f t="shared" si="15"/>
        <v>647095477</v>
      </c>
      <c r="Y45" s="538">
        <f t="shared" si="15"/>
        <v>647095477</v>
      </c>
      <c r="Z45" s="538">
        <f t="shared" si="15"/>
        <v>647095477</v>
      </c>
      <c r="AA45" s="538">
        <f>AA41+AA43</f>
        <v>647095477</v>
      </c>
      <c r="AB45" s="538">
        <f>AB41+AB43</f>
        <v>719046808</v>
      </c>
      <c r="AC45" s="538">
        <f>AC41+AC43</f>
        <v>783453043</v>
      </c>
      <c r="AD45" s="538">
        <f>AD41+AD43</f>
        <v>831636382</v>
      </c>
      <c r="AE45" s="538">
        <f>AE41+AE43</f>
        <v>887951728</v>
      </c>
      <c r="AF45" s="983"/>
      <c r="AG45" s="980"/>
      <c r="AH45" s="931"/>
      <c r="AI45" s="931"/>
      <c r="AJ45" s="931"/>
      <c r="AK45" s="888"/>
      <c r="AL45" s="912"/>
      <c r="AM45" s="912"/>
      <c r="AN45" s="913"/>
      <c r="AO45" s="922"/>
      <c r="AP45" s="922"/>
      <c r="AQ45" s="910"/>
      <c r="AR45" s="907"/>
      <c r="AS45" s="907"/>
      <c r="AT45" s="907"/>
      <c r="AU45" s="907"/>
      <c r="AV45" s="907"/>
      <c r="AW45" s="907"/>
      <c r="AX45" s="914"/>
      <c r="AY45" s="240"/>
    </row>
    <row r="46" spans="1:51" ht="18" customHeight="1" x14ac:dyDescent="0.25">
      <c r="A46" s="884"/>
      <c r="B46" s="887"/>
      <c r="C46" s="990" t="s">
        <v>18</v>
      </c>
      <c r="D46" s="243" t="s">
        <v>357</v>
      </c>
      <c r="E46" s="564">
        <f t="shared" ref="E46:I49" si="16">E16+E22+E28+E34+E40</f>
        <v>146492</v>
      </c>
      <c r="F46" s="564">
        <f t="shared" si="16"/>
        <v>146492</v>
      </c>
      <c r="G46" s="564">
        <f t="shared" si="16"/>
        <v>146492</v>
      </c>
      <c r="H46" s="564">
        <f t="shared" si="16"/>
        <v>146492</v>
      </c>
      <c r="I46" s="564">
        <f t="shared" si="16"/>
        <v>146492</v>
      </c>
      <c r="J46" s="564">
        <v>115794</v>
      </c>
      <c r="K46" s="586">
        <f t="shared" ref="K46:M47" si="17">K40+K34+K28+K22+K16</f>
        <v>115794</v>
      </c>
      <c r="L46" s="564">
        <f t="shared" si="17"/>
        <v>115794</v>
      </c>
      <c r="M46" s="564">
        <f t="shared" si="17"/>
        <v>115794</v>
      </c>
      <c r="N46" s="564">
        <v>122800</v>
      </c>
      <c r="O46" s="564">
        <v>122800</v>
      </c>
      <c r="P46" s="564">
        <v>122800</v>
      </c>
      <c r="Q46" s="564">
        <v>122800</v>
      </c>
      <c r="R46" s="565">
        <f>R40+R34+R28+R22+R16</f>
        <v>122800</v>
      </c>
      <c r="S46" s="566"/>
      <c r="T46" s="567">
        <v>8313</v>
      </c>
      <c r="U46" s="567">
        <f>U16+U22+U28+U34+U40</f>
        <v>20399</v>
      </c>
      <c r="V46" s="466">
        <f>V16+V22+V28+V34+V40</f>
        <v>30661</v>
      </c>
      <c r="W46" s="568">
        <v>41550</v>
      </c>
      <c r="X46" s="568">
        <f t="shared" ref="X46:AD46" si="18">X40+X34+X28+X22+X16</f>
        <v>52846</v>
      </c>
      <c r="Y46" s="568">
        <f t="shared" si="18"/>
        <v>64011</v>
      </c>
      <c r="Z46" s="565">
        <f t="shared" si="18"/>
        <v>76149</v>
      </c>
      <c r="AA46" s="565">
        <f t="shared" si="18"/>
        <v>85259</v>
      </c>
      <c r="AB46" s="565">
        <f t="shared" si="18"/>
        <v>97530</v>
      </c>
      <c r="AC46" s="565">
        <f t="shared" si="18"/>
        <v>109408</v>
      </c>
      <c r="AD46" s="565">
        <f t="shared" si="18"/>
        <v>121386</v>
      </c>
      <c r="AE46" s="565">
        <f>AE40+AE34+AE28+AE22+AE16</f>
        <v>130443</v>
      </c>
      <c r="AF46" s="569"/>
      <c r="AG46" s="245"/>
      <c r="AH46" s="246"/>
      <c r="AI46" s="246"/>
      <c r="AJ46" s="246"/>
      <c r="AK46" s="246"/>
      <c r="AL46" s="246"/>
      <c r="AM46" s="246"/>
      <c r="AN46" s="246"/>
      <c r="AO46" s="897"/>
      <c r="AP46" s="897"/>
      <c r="AQ46" s="246"/>
      <c r="AR46" s="246"/>
      <c r="AS46" s="246"/>
      <c r="AT46" s="246"/>
      <c r="AU46" s="246"/>
      <c r="AV46" s="246"/>
      <c r="AW46" s="246"/>
      <c r="AX46" s="897"/>
      <c r="AY46" s="240"/>
    </row>
    <row r="47" spans="1:51" s="100" customFormat="1" ht="27" x14ac:dyDescent="0.25">
      <c r="A47" s="884"/>
      <c r="B47" s="887"/>
      <c r="C47" s="990"/>
      <c r="D47" s="242" t="s">
        <v>358</v>
      </c>
      <c r="E47" s="564">
        <f t="shared" si="16"/>
        <v>1175796000</v>
      </c>
      <c r="F47" s="564">
        <f t="shared" si="16"/>
        <v>1175796000</v>
      </c>
      <c r="G47" s="564">
        <f t="shared" si="16"/>
        <v>1175796000</v>
      </c>
      <c r="H47" s="564">
        <f t="shared" si="16"/>
        <v>1175796000</v>
      </c>
      <c r="I47" s="564">
        <f t="shared" si="16"/>
        <v>1175796000</v>
      </c>
      <c r="J47" s="564">
        <v>927330400</v>
      </c>
      <c r="K47" s="586">
        <f t="shared" si="17"/>
        <v>927330400</v>
      </c>
      <c r="L47" s="564">
        <f t="shared" si="17"/>
        <v>927330400</v>
      </c>
      <c r="M47" s="564">
        <f t="shared" si="17"/>
        <v>927330400</v>
      </c>
      <c r="N47" s="564">
        <v>1056713400</v>
      </c>
      <c r="O47" s="564">
        <v>1056713400</v>
      </c>
      <c r="P47" s="564">
        <v>1089578191</v>
      </c>
      <c r="Q47" s="564">
        <v>1089578191</v>
      </c>
      <c r="R47" s="564">
        <f>R41+R35+R29+R23+R17</f>
        <v>1079524700</v>
      </c>
      <c r="S47" s="566"/>
      <c r="T47" s="570">
        <v>0</v>
      </c>
      <c r="U47" s="570">
        <f>U17+U23+U29+U35+U41</f>
        <v>318565447</v>
      </c>
      <c r="V47" s="466">
        <f>V17+V23+V29+V35+V41</f>
        <v>706004447</v>
      </c>
      <c r="W47" s="568">
        <v>706661278</v>
      </c>
      <c r="X47" s="568">
        <f t="shared" ref="X47:Y49" si="19">X41+X35+X29+X23+X17</f>
        <v>707338360</v>
      </c>
      <c r="Y47" s="568">
        <f t="shared" si="19"/>
        <v>719562329</v>
      </c>
      <c r="Z47" s="571">
        <f t="shared" ref="Z47:AE49" si="20">Z41+Z35+Z29+Z23+Z17</f>
        <v>719562329</v>
      </c>
      <c r="AA47" s="571">
        <f t="shared" si="20"/>
        <v>719562329</v>
      </c>
      <c r="AB47" s="571">
        <f t="shared" si="20"/>
        <v>823948130</v>
      </c>
      <c r="AC47" s="571">
        <f t="shared" si="20"/>
        <v>917907508</v>
      </c>
      <c r="AD47" s="571">
        <f t="shared" si="20"/>
        <v>1001788674</v>
      </c>
      <c r="AE47" s="571">
        <f t="shared" si="20"/>
        <v>1058104020</v>
      </c>
      <c r="AF47" s="569"/>
      <c r="AG47" s="245"/>
      <c r="AH47" s="246"/>
      <c r="AI47" s="246"/>
      <c r="AJ47" s="246"/>
      <c r="AK47" s="246"/>
      <c r="AL47" s="246"/>
      <c r="AM47" s="246"/>
      <c r="AN47" s="246"/>
      <c r="AO47" s="898"/>
      <c r="AP47" s="898"/>
      <c r="AQ47" s="246"/>
      <c r="AR47" s="246"/>
      <c r="AS47" s="246"/>
      <c r="AT47" s="246"/>
      <c r="AU47" s="246"/>
      <c r="AV47" s="246"/>
      <c r="AW47" s="246"/>
      <c r="AX47" s="898"/>
      <c r="AY47" s="240"/>
    </row>
    <row r="48" spans="1:51" ht="27" x14ac:dyDescent="0.25">
      <c r="A48" s="884"/>
      <c r="B48" s="887"/>
      <c r="C48" s="990"/>
      <c r="D48" s="243" t="s">
        <v>359</v>
      </c>
      <c r="E48" s="564">
        <f t="shared" si="16"/>
        <v>0</v>
      </c>
      <c r="F48" s="564">
        <f t="shared" si="16"/>
        <v>0</v>
      </c>
      <c r="G48" s="564">
        <f t="shared" si="16"/>
        <v>0</v>
      </c>
      <c r="H48" s="564">
        <f t="shared" si="16"/>
        <v>0</v>
      </c>
      <c r="I48" s="564">
        <f t="shared" si="16"/>
        <v>0</v>
      </c>
      <c r="J48" s="564">
        <v>0</v>
      </c>
      <c r="K48" s="586">
        <v>0</v>
      </c>
      <c r="L48" s="564">
        <v>0</v>
      </c>
      <c r="M48" s="564">
        <v>0</v>
      </c>
      <c r="N48" s="564">
        <v>0</v>
      </c>
      <c r="O48" s="564">
        <v>0</v>
      </c>
      <c r="P48" s="564">
        <v>0</v>
      </c>
      <c r="Q48" s="564">
        <v>0</v>
      </c>
      <c r="R48" s="564">
        <v>0</v>
      </c>
      <c r="S48" s="566"/>
      <c r="T48" s="570">
        <v>0</v>
      </c>
      <c r="U48" s="570">
        <v>0</v>
      </c>
      <c r="V48" s="466">
        <v>0</v>
      </c>
      <c r="W48" s="568">
        <v>0</v>
      </c>
      <c r="X48" s="568">
        <f t="shared" si="19"/>
        <v>0</v>
      </c>
      <c r="Y48" s="568">
        <f>Y42+Y36+Y30+Y24+Y18</f>
        <v>0</v>
      </c>
      <c r="Z48" s="571">
        <f t="shared" si="20"/>
        <v>0</v>
      </c>
      <c r="AA48" s="571">
        <f t="shared" si="20"/>
        <v>0</v>
      </c>
      <c r="AB48" s="571">
        <f t="shared" si="20"/>
        <v>0</v>
      </c>
      <c r="AC48" s="571">
        <v>0</v>
      </c>
      <c r="AD48" s="571">
        <v>0</v>
      </c>
      <c r="AE48" s="571">
        <v>0</v>
      </c>
      <c r="AF48" s="569"/>
      <c r="AG48" s="245"/>
      <c r="AH48" s="246"/>
      <c r="AI48" s="246"/>
      <c r="AJ48" s="246"/>
      <c r="AK48" s="246"/>
      <c r="AL48" s="246"/>
      <c r="AM48" s="246"/>
      <c r="AN48" s="246"/>
      <c r="AO48" s="898"/>
      <c r="AP48" s="898"/>
      <c r="AQ48" s="246"/>
      <c r="AR48" s="246"/>
      <c r="AS48" s="246"/>
      <c r="AT48" s="246"/>
      <c r="AU48" s="246"/>
      <c r="AV48" s="246"/>
      <c r="AW48" s="246"/>
      <c r="AX48" s="898"/>
      <c r="AY48" s="240"/>
    </row>
    <row r="49" spans="1:51" s="100" customFormat="1" ht="27.75" thickBot="1" x14ac:dyDescent="0.3">
      <c r="A49" s="885"/>
      <c r="B49" s="887"/>
      <c r="C49" s="990"/>
      <c r="D49" s="244" t="s">
        <v>360</v>
      </c>
      <c r="E49" s="572">
        <f t="shared" si="16"/>
        <v>366853533</v>
      </c>
      <c r="F49" s="572">
        <f t="shared" si="16"/>
        <v>366853533</v>
      </c>
      <c r="G49" s="572">
        <f t="shared" si="16"/>
        <v>366853533</v>
      </c>
      <c r="H49" s="572">
        <f t="shared" si="16"/>
        <v>366853533</v>
      </c>
      <c r="I49" s="572">
        <f t="shared" si="16"/>
        <v>366853533</v>
      </c>
      <c r="J49" s="572">
        <v>366853533</v>
      </c>
      <c r="K49" s="587">
        <v>366853533</v>
      </c>
      <c r="L49" s="572">
        <v>366853533</v>
      </c>
      <c r="M49" s="572">
        <v>366853533</v>
      </c>
      <c r="N49" s="572">
        <v>366853533</v>
      </c>
      <c r="O49" s="572">
        <v>366853533</v>
      </c>
      <c r="P49" s="572">
        <f>P43+P37+P31+P19+P25</f>
        <v>366853533</v>
      </c>
      <c r="Q49" s="572">
        <f>Q43+Q37+Q31+Q19+Q25</f>
        <v>366853533</v>
      </c>
      <c r="R49" s="572">
        <f>R19+R25+R31+R37+R43</f>
        <v>356488495</v>
      </c>
      <c r="S49" s="566"/>
      <c r="T49" s="573">
        <v>10344467</v>
      </c>
      <c r="U49" s="573">
        <f>U19+U25+U31+U37+U43</f>
        <v>122818311</v>
      </c>
      <c r="V49" s="483">
        <f>V19+V25+V31+V37+V43</f>
        <v>196942668</v>
      </c>
      <c r="W49" s="497">
        <v>227701450</v>
      </c>
      <c r="X49" s="497">
        <f t="shared" si="19"/>
        <v>237039663</v>
      </c>
      <c r="Y49" s="497">
        <f>Y43+Y37+Y31+Y25+Y19</f>
        <v>260698756</v>
      </c>
      <c r="Z49" s="571">
        <f t="shared" si="20"/>
        <v>280698756</v>
      </c>
      <c r="AA49" s="571">
        <f t="shared" si="20"/>
        <v>304047270</v>
      </c>
      <c r="AB49" s="572">
        <f>AB19+AB25+AB31+AB37+AB43</f>
        <v>337674655.25</v>
      </c>
      <c r="AC49" s="571">
        <f t="shared" si="20"/>
        <v>356488495</v>
      </c>
      <c r="AD49" s="571">
        <f>AD43+AD37+AD31+AD25+AD19</f>
        <v>356488495</v>
      </c>
      <c r="AE49" s="572">
        <f>AE19+AE25+AE31+AE37+AE43</f>
        <v>356488495</v>
      </c>
      <c r="AF49" s="569"/>
      <c r="AG49" s="247"/>
      <c r="AH49" s="248"/>
      <c r="AI49" s="248"/>
      <c r="AJ49" s="248"/>
      <c r="AK49" s="248"/>
      <c r="AL49" s="248"/>
      <c r="AM49" s="248"/>
      <c r="AN49" s="248"/>
      <c r="AO49" s="899"/>
      <c r="AP49" s="899"/>
      <c r="AQ49" s="248"/>
      <c r="AR49" s="248"/>
      <c r="AS49" s="248"/>
      <c r="AT49" s="248"/>
      <c r="AU49" s="248"/>
      <c r="AV49" s="248"/>
      <c r="AW49" s="248"/>
      <c r="AX49" s="899"/>
      <c r="AY49" s="240"/>
    </row>
    <row r="50" spans="1:51" s="100" customFormat="1" ht="18" customHeight="1" x14ac:dyDescent="0.25">
      <c r="A50" s="886">
        <v>3</v>
      </c>
      <c r="B50" s="887" t="s">
        <v>361</v>
      </c>
      <c r="C50" s="888" t="s">
        <v>370</v>
      </c>
      <c r="D50" s="266" t="s">
        <v>41</v>
      </c>
      <c r="E50" s="588">
        <v>37</v>
      </c>
      <c r="F50" s="559">
        <v>37</v>
      </c>
      <c r="G50" s="559">
        <v>37</v>
      </c>
      <c r="H50" s="559">
        <v>37</v>
      </c>
      <c r="I50" s="559">
        <v>37</v>
      </c>
      <c r="J50" s="559">
        <v>35</v>
      </c>
      <c r="K50" s="559">
        <v>35</v>
      </c>
      <c r="L50" s="559">
        <v>35</v>
      </c>
      <c r="M50" s="485">
        <v>35</v>
      </c>
      <c r="N50" s="485">
        <v>39</v>
      </c>
      <c r="O50" s="485">
        <v>39</v>
      </c>
      <c r="P50" s="333">
        <v>39</v>
      </c>
      <c r="Q50" s="333">
        <v>39</v>
      </c>
      <c r="R50" s="333">
        <v>37</v>
      </c>
      <c r="S50" s="574"/>
      <c r="T50" s="575">
        <v>0</v>
      </c>
      <c r="U50" s="576">
        <v>0.34</v>
      </c>
      <c r="V50" s="577">
        <v>1.68</v>
      </c>
      <c r="W50" s="578">
        <v>6.41</v>
      </c>
      <c r="X50" s="578">
        <v>14.04</v>
      </c>
      <c r="Y50" s="490">
        <v>18.2</v>
      </c>
      <c r="Z50" s="490">
        <v>22.52</v>
      </c>
      <c r="AA50" s="490">
        <v>22.68</v>
      </c>
      <c r="AB50" s="490">
        <v>28.45</v>
      </c>
      <c r="AC50" s="490">
        <v>29.27</v>
      </c>
      <c r="AD50" s="491">
        <v>33.67</v>
      </c>
      <c r="AE50" s="491">
        <v>37.25</v>
      </c>
      <c r="AF50" s="889"/>
      <c r="AG50" s="892" t="s">
        <v>321</v>
      </c>
      <c r="AH50" s="893" t="s">
        <v>322</v>
      </c>
      <c r="AI50" s="893" t="s">
        <v>323</v>
      </c>
      <c r="AJ50" s="893" t="s">
        <v>324</v>
      </c>
      <c r="AK50" s="893" t="s">
        <v>325</v>
      </c>
      <c r="AL50" s="894" t="s">
        <v>234</v>
      </c>
      <c r="AM50" s="894" t="s">
        <v>234</v>
      </c>
      <c r="AN50" s="894"/>
      <c r="AO50" s="900" t="s">
        <v>326</v>
      </c>
      <c r="AP50" s="900" t="s">
        <v>326</v>
      </c>
      <c r="AQ50" s="902" t="s">
        <v>327</v>
      </c>
      <c r="AR50" s="878" t="s">
        <v>328</v>
      </c>
      <c r="AS50" s="878" t="s">
        <v>328</v>
      </c>
      <c r="AT50" s="878" t="s">
        <v>329</v>
      </c>
      <c r="AU50" s="878" t="s">
        <v>329</v>
      </c>
      <c r="AV50" s="878" t="s">
        <v>330</v>
      </c>
      <c r="AW50" s="878" t="s">
        <v>330</v>
      </c>
      <c r="AX50" s="881" t="s">
        <v>331</v>
      </c>
      <c r="AY50" s="240"/>
    </row>
    <row r="51" spans="1:51" s="100" customFormat="1" ht="27" x14ac:dyDescent="0.25">
      <c r="A51" s="886"/>
      <c r="B51" s="887"/>
      <c r="C51" s="888"/>
      <c r="D51" s="267" t="s">
        <v>3</v>
      </c>
      <c r="E51" s="589">
        <v>522269000</v>
      </c>
      <c r="F51" s="521">
        <v>522269000</v>
      </c>
      <c r="G51" s="521">
        <v>522269000</v>
      </c>
      <c r="H51" s="521">
        <v>522269000</v>
      </c>
      <c r="I51" s="521">
        <v>522269000</v>
      </c>
      <c r="J51" s="521">
        <v>434395833</v>
      </c>
      <c r="K51" s="521">
        <v>434395833</v>
      </c>
      <c r="L51" s="521">
        <v>434395833</v>
      </c>
      <c r="M51" s="463">
        <v>434395833</v>
      </c>
      <c r="N51" s="463">
        <v>678739600</v>
      </c>
      <c r="O51" s="463">
        <v>678739600</v>
      </c>
      <c r="P51" s="321">
        <v>639615575</v>
      </c>
      <c r="Q51" s="321">
        <v>639615575</v>
      </c>
      <c r="R51" s="321">
        <v>508017790</v>
      </c>
      <c r="S51" s="262"/>
      <c r="T51" s="464">
        <v>0</v>
      </c>
      <c r="U51" s="346">
        <v>23608000</v>
      </c>
      <c r="V51" s="465">
        <v>294999000</v>
      </c>
      <c r="W51" s="466">
        <v>350519000</v>
      </c>
      <c r="X51" s="466">
        <v>361922000</v>
      </c>
      <c r="Y51" s="467">
        <v>361922000</v>
      </c>
      <c r="Z51" s="467">
        <v>361922000</v>
      </c>
      <c r="AA51" s="467">
        <v>365758000</v>
      </c>
      <c r="AB51" s="467">
        <v>391163456</v>
      </c>
      <c r="AC51" s="467">
        <v>391163456</v>
      </c>
      <c r="AD51" s="468">
        <v>460262356</v>
      </c>
      <c r="AE51" s="468">
        <v>482816356</v>
      </c>
      <c r="AF51" s="890"/>
      <c r="AG51" s="892"/>
      <c r="AH51" s="893"/>
      <c r="AI51" s="893"/>
      <c r="AJ51" s="893"/>
      <c r="AK51" s="893"/>
      <c r="AL51" s="895"/>
      <c r="AM51" s="895"/>
      <c r="AN51" s="895"/>
      <c r="AO51" s="901"/>
      <c r="AP51" s="901"/>
      <c r="AQ51" s="903"/>
      <c r="AR51" s="879"/>
      <c r="AS51" s="879"/>
      <c r="AT51" s="879"/>
      <c r="AU51" s="879"/>
      <c r="AV51" s="879"/>
      <c r="AW51" s="879"/>
      <c r="AX51" s="882"/>
      <c r="AY51" s="240"/>
    </row>
    <row r="52" spans="1:51" s="100" customFormat="1" ht="27" x14ac:dyDescent="0.25">
      <c r="A52" s="886"/>
      <c r="B52" s="887"/>
      <c r="C52" s="888"/>
      <c r="D52" s="268" t="s">
        <v>42</v>
      </c>
      <c r="E52" s="590">
        <v>1</v>
      </c>
      <c r="F52" s="521">
        <v>1</v>
      </c>
      <c r="G52" s="521">
        <v>1</v>
      </c>
      <c r="H52" s="521">
        <v>1</v>
      </c>
      <c r="I52" s="521">
        <v>1</v>
      </c>
      <c r="J52" s="521">
        <v>1</v>
      </c>
      <c r="K52" s="521">
        <v>1</v>
      </c>
      <c r="L52" s="521">
        <v>1</v>
      </c>
      <c r="M52" s="469">
        <v>1</v>
      </c>
      <c r="N52" s="469">
        <v>1</v>
      </c>
      <c r="O52" s="469">
        <v>1</v>
      </c>
      <c r="P52" s="470">
        <v>1</v>
      </c>
      <c r="Q52" s="470">
        <v>1</v>
      </c>
      <c r="R52" s="470">
        <v>1</v>
      </c>
      <c r="S52" s="471"/>
      <c r="T52" s="464">
        <v>1</v>
      </c>
      <c r="U52" s="472">
        <v>1</v>
      </c>
      <c r="V52" s="465">
        <v>1</v>
      </c>
      <c r="W52" s="466">
        <v>1</v>
      </c>
      <c r="X52" s="466">
        <v>1</v>
      </c>
      <c r="Y52" s="473">
        <v>1</v>
      </c>
      <c r="Z52" s="473">
        <v>1</v>
      </c>
      <c r="AA52" s="473">
        <v>1</v>
      </c>
      <c r="AB52" s="473">
        <v>1</v>
      </c>
      <c r="AC52" s="473">
        <v>1</v>
      </c>
      <c r="AD52" s="468">
        <v>1</v>
      </c>
      <c r="AE52" s="468">
        <v>1</v>
      </c>
      <c r="AF52" s="890"/>
      <c r="AG52" s="892"/>
      <c r="AH52" s="893"/>
      <c r="AI52" s="893"/>
      <c r="AJ52" s="893"/>
      <c r="AK52" s="893"/>
      <c r="AL52" s="895"/>
      <c r="AM52" s="895"/>
      <c r="AN52" s="895"/>
      <c r="AO52" s="901"/>
      <c r="AP52" s="901"/>
      <c r="AQ52" s="903"/>
      <c r="AR52" s="879"/>
      <c r="AS52" s="879"/>
      <c r="AT52" s="879"/>
      <c r="AU52" s="879"/>
      <c r="AV52" s="879"/>
      <c r="AW52" s="879"/>
      <c r="AX52" s="882"/>
      <c r="AY52" s="240"/>
    </row>
    <row r="53" spans="1:51" s="100" customFormat="1" ht="27" x14ac:dyDescent="0.25">
      <c r="A53" s="886"/>
      <c r="B53" s="887"/>
      <c r="C53" s="888"/>
      <c r="D53" s="267" t="s">
        <v>4</v>
      </c>
      <c r="E53" s="589">
        <v>120996367</v>
      </c>
      <c r="F53" s="521">
        <v>120996367</v>
      </c>
      <c r="G53" s="521">
        <v>120996367</v>
      </c>
      <c r="H53" s="521">
        <v>120996367</v>
      </c>
      <c r="I53" s="521">
        <v>120996367</v>
      </c>
      <c r="J53" s="521">
        <v>120996367</v>
      </c>
      <c r="K53" s="521">
        <v>120996367</v>
      </c>
      <c r="L53" s="521">
        <v>116636167</v>
      </c>
      <c r="M53" s="463">
        <v>116636167</v>
      </c>
      <c r="N53" s="463">
        <v>116636167</v>
      </c>
      <c r="O53" s="463">
        <v>116636167</v>
      </c>
      <c r="P53" s="470">
        <v>116636167</v>
      </c>
      <c r="Q53" s="470">
        <v>116636167</v>
      </c>
      <c r="R53" s="470">
        <v>116636167</v>
      </c>
      <c r="S53" s="471"/>
      <c r="T53" s="464">
        <v>24279467</v>
      </c>
      <c r="U53" s="346">
        <v>70153900</v>
      </c>
      <c r="V53" s="465">
        <v>102277000</v>
      </c>
      <c r="W53" s="466">
        <v>116636167</v>
      </c>
      <c r="X53" s="466">
        <v>116636167</v>
      </c>
      <c r="Y53" s="467">
        <v>116636167</v>
      </c>
      <c r="Z53" s="467">
        <v>116636167</v>
      </c>
      <c r="AA53" s="467">
        <v>116636167</v>
      </c>
      <c r="AB53" s="467">
        <v>116636167</v>
      </c>
      <c r="AC53" s="467">
        <v>116636167</v>
      </c>
      <c r="AD53" s="468">
        <v>116636167</v>
      </c>
      <c r="AE53" s="468">
        <v>116636167</v>
      </c>
      <c r="AF53" s="890"/>
      <c r="AG53" s="892"/>
      <c r="AH53" s="893"/>
      <c r="AI53" s="893"/>
      <c r="AJ53" s="893"/>
      <c r="AK53" s="893"/>
      <c r="AL53" s="895"/>
      <c r="AM53" s="895"/>
      <c r="AN53" s="895"/>
      <c r="AO53" s="901"/>
      <c r="AP53" s="901"/>
      <c r="AQ53" s="903"/>
      <c r="AR53" s="879"/>
      <c r="AS53" s="879"/>
      <c r="AT53" s="879"/>
      <c r="AU53" s="879"/>
      <c r="AV53" s="879"/>
      <c r="AW53" s="879"/>
      <c r="AX53" s="882"/>
      <c r="AY53" s="240"/>
    </row>
    <row r="54" spans="1:51" s="100" customFormat="1" ht="27" x14ac:dyDescent="0.25">
      <c r="A54" s="886"/>
      <c r="B54" s="887"/>
      <c r="C54" s="888"/>
      <c r="D54" s="268" t="s">
        <v>43</v>
      </c>
      <c r="E54" s="591">
        <f t="shared" ref="E54:I55" si="21">E50+E52</f>
        <v>38</v>
      </c>
      <c r="F54" s="562">
        <f t="shared" si="21"/>
        <v>38</v>
      </c>
      <c r="G54" s="562">
        <f t="shared" si="21"/>
        <v>38</v>
      </c>
      <c r="H54" s="562">
        <f t="shared" si="21"/>
        <v>38</v>
      </c>
      <c r="I54" s="562">
        <f t="shared" si="21"/>
        <v>38</v>
      </c>
      <c r="J54" s="562">
        <f t="shared" ref="J54:L55" si="22">J50+J52</f>
        <v>36</v>
      </c>
      <c r="K54" s="562">
        <f t="shared" si="22"/>
        <v>36</v>
      </c>
      <c r="L54" s="562">
        <f t="shared" si="22"/>
        <v>36</v>
      </c>
      <c r="M54" s="474">
        <f t="shared" ref="M54:O55" si="23">M50+M52</f>
        <v>36</v>
      </c>
      <c r="N54" s="474">
        <f t="shared" si="23"/>
        <v>40</v>
      </c>
      <c r="O54" s="474">
        <f t="shared" si="23"/>
        <v>40</v>
      </c>
      <c r="P54" s="474">
        <f t="shared" ref="P54:R55" si="24">P50+P52</f>
        <v>40</v>
      </c>
      <c r="Q54" s="474">
        <f t="shared" si="24"/>
        <v>40</v>
      </c>
      <c r="R54" s="474">
        <f t="shared" si="24"/>
        <v>38</v>
      </c>
      <c r="S54" s="471"/>
      <c r="T54" s="464">
        <f>T52+T50</f>
        <v>1</v>
      </c>
      <c r="U54" s="472">
        <f t="shared" ref="U54:Z54" si="25">U50+U52</f>
        <v>1.34</v>
      </c>
      <c r="V54" s="475">
        <f t="shared" si="25"/>
        <v>2.6799999999999997</v>
      </c>
      <c r="W54" s="476">
        <f t="shared" si="25"/>
        <v>7.41</v>
      </c>
      <c r="X54" s="476">
        <f t="shared" si="25"/>
        <v>15.04</v>
      </c>
      <c r="Y54" s="477">
        <f t="shared" si="25"/>
        <v>19.2</v>
      </c>
      <c r="Z54" s="477">
        <f t="shared" si="25"/>
        <v>23.52</v>
      </c>
      <c r="AA54" s="477">
        <f>AA50+AA52</f>
        <v>23.68</v>
      </c>
      <c r="AB54" s="477">
        <v>29.45</v>
      </c>
      <c r="AC54" s="477">
        <f t="shared" ref="AC54:AE55" si="26">AC50+AC52</f>
        <v>30.27</v>
      </c>
      <c r="AD54" s="477">
        <f t="shared" si="26"/>
        <v>34.67</v>
      </c>
      <c r="AE54" s="477">
        <f t="shared" si="26"/>
        <v>38.25</v>
      </c>
      <c r="AF54" s="890"/>
      <c r="AG54" s="892"/>
      <c r="AH54" s="893"/>
      <c r="AI54" s="893"/>
      <c r="AJ54" s="893"/>
      <c r="AK54" s="893"/>
      <c r="AL54" s="895"/>
      <c r="AM54" s="895"/>
      <c r="AN54" s="895"/>
      <c r="AO54" s="901"/>
      <c r="AP54" s="901"/>
      <c r="AQ54" s="903"/>
      <c r="AR54" s="879"/>
      <c r="AS54" s="879"/>
      <c r="AT54" s="879"/>
      <c r="AU54" s="879"/>
      <c r="AV54" s="879"/>
      <c r="AW54" s="879"/>
      <c r="AX54" s="882"/>
      <c r="AY54" s="240"/>
    </row>
    <row r="55" spans="1:51" s="100" customFormat="1" ht="36.75" thickBot="1" x14ac:dyDescent="0.3">
      <c r="A55" s="886"/>
      <c r="B55" s="887"/>
      <c r="C55" s="888"/>
      <c r="D55" s="269" t="s">
        <v>45</v>
      </c>
      <c r="E55" s="592">
        <f t="shared" si="21"/>
        <v>643265367</v>
      </c>
      <c r="F55" s="563">
        <f t="shared" si="21"/>
        <v>643265367</v>
      </c>
      <c r="G55" s="563">
        <f t="shared" si="21"/>
        <v>643265367</v>
      </c>
      <c r="H55" s="563">
        <f t="shared" si="21"/>
        <v>643265367</v>
      </c>
      <c r="I55" s="563">
        <f t="shared" si="21"/>
        <v>643265367</v>
      </c>
      <c r="J55" s="563">
        <f t="shared" si="22"/>
        <v>555392200</v>
      </c>
      <c r="K55" s="563">
        <f t="shared" si="22"/>
        <v>555392200</v>
      </c>
      <c r="L55" s="563">
        <f t="shared" si="22"/>
        <v>551032000</v>
      </c>
      <c r="M55" s="478">
        <f t="shared" si="23"/>
        <v>551032000</v>
      </c>
      <c r="N55" s="478">
        <f t="shared" si="23"/>
        <v>795375767</v>
      </c>
      <c r="O55" s="478">
        <f t="shared" si="23"/>
        <v>795375767</v>
      </c>
      <c r="P55" s="478">
        <f t="shared" si="24"/>
        <v>756251742</v>
      </c>
      <c r="Q55" s="478">
        <f t="shared" si="24"/>
        <v>756251742</v>
      </c>
      <c r="R55" s="478">
        <f t="shared" si="24"/>
        <v>624653957</v>
      </c>
      <c r="S55" s="479"/>
      <c r="T55" s="480">
        <f>T51+T53</f>
        <v>24279467</v>
      </c>
      <c r="U55" s="481">
        <f>U51+U53</f>
        <v>93761900</v>
      </c>
      <c r="V55" s="482">
        <f>V53+V51</f>
        <v>397276000</v>
      </c>
      <c r="W55" s="483">
        <f>W51+W53</f>
        <v>467155167</v>
      </c>
      <c r="X55" s="483">
        <f>X51+X53</f>
        <v>478558167</v>
      </c>
      <c r="Y55" s="484">
        <f>Y51+Y53</f>
        <v>478558167</v>
      </c>
      <c r="Z55" s="484">
        <f>Z51+Z53</f>
        <v>478558167</v>
      </c>
      <c r="AA55" s="484">
        <f>AA51+AA53</f>
        <v>482394167</v>
      </c>
      <c r="AB55" s="484">
        <v>507799623</v>
      </c>
      <c r="AC55" s="484">
        <f t="shared" si="26"/>
        <v>507799623</v>
      </c>
      <c r="AD55" s="484">
        <f t="shared" si="26"/>
        <v>576898523</v>
      </c>
      <c r="AE55" s="484">
        <f t="shared" si="26"/>
        <v>599452523</v>
      </c>
      <c r="AF55" s="989"/>
      <c r="AG55" s="892"/>
      <c r="AH55" s="893"/>
      <c r="AI55" s="893"/>
      <c r="AJ55" s="893"/>
      <c r="AK55" s="893"/>
      <c r="AL55" s="895"/>
      <c r="AM55" s="895"/>
      <c r="AN55" s="896"/>
      <c r="AO55" s="901"/>
      <c r="AP55" s="901"/>
      <c r="AQ55" s="904"/>
      <c r="AR55" s="880"/>
      <c r="AS55" s="880"/>
      <c r="AT55" s="880"/>
      <c r="AU55" s="880"/>
      <c r="AV55" s="880"/>
      <c r="AW55" s="880"/>
      <c r="AX55" s="882"/>
      <c r="AY55" s="240"/>
    </row>
    <row r="56" spans="1:51" s="100" customFormat="1" ht="18" customHeight="1" x14ac:dyDescent="0.25">
      <c r="A56" s="886">
        <v>4</v>
      </c>
      <c r="B56" s="887" t="s">
        <v>376</v>
      </c>
      <c r="C56" s="888" t="s">
        <v>383</v>
      </c>
      <c r="D56" s="266" t="s">
        <v>41</v>
      </c>
      <c r="E56" s="588">
        <v>24</v>
      </c>
      <c r="F56" s="559">
        <v>24</v>
      </c>
      <c r="G56" s="559">
        <v>24</v>
      </c>
      <c r="H56" s="559">
        <v>24</v>
      </c>
      <c r="I56" s="559">
        <v>24</v>
      </c>
      <c r="J56" s="559">
        <v>22</v>
      </c>
      <c r="K56" s="559">
        <v>22</v>
      </c>
      <c r="L56" s="559">
        <v>22</v>
      </c>
      <c r="M56" s="485">
        <v>22</v>
      </c>
      <c r="N56" s="485">
        <v>24</v>
      </c>
      <c r="O56" s="485">
        <v>24</v>
      </c>
      <c r="P56" s="485">
        <v>24</v>
      </c>
      <c r="Q56" s="485">
        <v>24</v>
      </c>
      <c r="R56" s="486">
        <v>22</v>
      </c>
      <c r="S56" s="487"/>
      <c r="T56" s="111">
        <v>0</v>
      </c>
      <c r="U56" s="344">
        <v>0.57999999999999996</v>
      </c>
      <c r="V56" s="488">
        <v>2.36</v>
      </c>
      <c r="W56" s="488">
        <v>4.9400000000000004</v>
      </c>
      <c r="X56" s="488">
        <v>6.64</v>
      </c>
      <c r="Y56" s="489">
        <v>7.34</v>
      </c>
      <c r="Z56" s="490">
        <v>8.1199999999999992</v>
      </c>
      <c r="AA56" s="490">
        <v>8.6199999999999992</v>
      </c>
      <c r="AB56" s="490">
        <v>9.8699999999999992</v>
      </c>
      <c r="AC56" s="490">
        <v>11.12</v>
      </c>
      <c r="AD56" s="491">
        <v>16.869999999999997</v>
      </c>
      <c r="AE56" s="491">
        <v>21.119999999999997</v>
      </c>
      <c r="AF56" s="889"/>
      <c r="AG56" s="892" t="s">
        <v>321</v>
      </c>
      <c r="AH56" s="893" t="s">
        <v>322</v>
      </c>
      <c r="AI56" s="893" t="s">
        <v>323</v>
      </c>
      <c r="AJ56" s="893" t="s">
        <v>324</v>
      </c>
      <c r="AK56" s="893" t="s">
        <v>325</v>
      </c>
      <c r="AL56" s="894" t="s">
        <v>234</v>
      </c>
      <c r="AM56" s="894" t="s">
        <v>234</v>
      </c>
      <c r="AN56" s="894"/>
      <c r="AO56" s="900" t="s">
        <v>326</v>
      </c>
      <c r="AP56" s="900" t="s">
        <v>326</v>
      </c>
      <c r="AQ56" s="902" t="s">
        <v>327</v>
      </c>
      <c r="AR56" s="878" t="s">
        <v>328</v>
      </c>
      <c r="AS56" s="878" t="s">
        <v>328</v>
      </c>
      <c r="AT56" s="878" t="s">
        <v>329</v>
      </c>
      <c r="AU56" s="878" t="s">
        <v>329</v>
      </c>
      <c r="AV56" s="878" t="s">
        <v>330</v>
      </c>
      <c r="AW56" s="878" t="s">
        <v>330</v>
      </c>
      <c r="AX56" s="881" t="s">
        <v>331</v>
      </c>
      <c r="AY56" s="240"/>
    </row>
    <row r="57" spans="1:51" s="100" customFormat="1" ht="27" x14ac:dyDescent="0.25">
      <c r="A57" s="886"/>
      <c r="B57" s="887"/>
      <c r="C57" s="888"/>
      <c r="D57" s="267" t="s">
        <v>3</v>
      </c>
      <c r="E57" s="589">
        <v>375215000</v>
      </c>
      <c r="F57" s="521">
        <v>375215000</v>
      </c>
      <c r="G57" s="521">
        <v>375215000</v>
      </c>
      <c r="H57" s="521">
        <v>375215000</v>
      </c>
      <c r="I57" s="521">
        <v>375215000</v>
      </c>
      <c r="J57" s="521">
        <v>308000000</v>
      </c>
      <c r="K57" s="521">
        <v>308000000</v>
      </c>
      <c r="L57" s="521">
        <v>308000000</v>
      </c>
      <c r="M57" s="463">
        <v>308000000</v>
      </c>
      <c r="N57" s="463">
        <v>362108500</v>
      </c>
      <c r="O57" s="463">
        <v>362108500</v>
      </c>
      <c r="P57" s="463">
        <v>355108500</v>
      </c>
      <c r="Q57" s="463">
        <v>355108500</v>
      </c>
      <c r="R57" s="463">
        <v>283381233</v>
      </c>
      <c r="S57" s="262"/>
      <c r="T57" s="366">
        <v>0</v>
      </c>
      <c r="U57" s="217">
        <v>0</v>
      </c>
      <c r="V57" s="370">
        <v>62278000</v>
      </c>
      <c r="W57" s="370">
        <v>166452000</v>
      </c>
      <c r="X57" s="370">
        <v>166452000</v>
      </c>
      <c r="Y57" s="492">
        <v>191342000</v>
      </c>
      <c r="Z57" s="467">
        <v>191342000</v>
      </c>
      <c r="AA57" s="467">
        <v>206342000</v>
      </c>
      <c r="AB57" s="467">
        <v>206342000</v>
      </c>
      <c r="AC57" s="467">
        <v>237842233</v>
      </c>
      <c r="AD57" s="217">
        <v>260575233</v>
      </c>
      <c r="AE57" s="217">
        <v>268016233</v>
      </c>
      <c r="AF57" s="890"/>
      <c r="AG57" s="892"/>
      <c r="AH57" s="893"/>
      <c r="AI57" s="893"/>
      <c r="AJ57" s="893"/>
      <c r="AK57" s="893"/>
      <c r="AL57" s="895"/>
      <c r="AM57" s="895"/>
      <c r="AN57" s="895"/>
      <c r="AO57" s="901"/>
      <c r="AP57" s="901"/>
      <c r="AQ57" s="903"/>
      <c r="AR57" s="879"/>
      <c r="AS57" s="879"/>
      <c r="AT57" s="879"/>
      <c r="AU57" s="879"/>
      <c r="AV57" s="879"/>
      <c r="AW57" s="879"/>
      <c r="AX57" s="882"/>
      <c r="AY57" s="240"/>
    </row>
    <row r="58" spans="1:51" s="100" customFormat="1" ht="27" x14ac:dyDescent="0.25">
      <c r="A58" s="886"/>
      <c r="B58" s="887"/>
      <c r="C58" s="888"/>
      <c r="D58" s="268" t="s">
        <v>42</v>
      </c>
      <c r="E58" s="590">
        <v>1</v>
      </c>
      <c r="F58" s="521">
        <v>1</v>
      </c>
      <c r="G58" s="521">
        <v>1</v>
      </c>
      <c r="H58" s="521">
        <v>1</v>
      </c>
      <c r="I58" s="521">
        <v>1</v>
      </c>
      <c r="J58" s="521">
        <v>1</v>
      </c>
      <c r="K58" s="521">
        <v>1</v>
      </c>
      <c r="L58" s="521">
        <v>1</v>
      </c>
      <c r="M58" s="469">
        <v>1</v>
      </c>
      <c r="N58" s="469">
        <v>1</v>
      </c>
      <c r="O58" s="469">
        <v>1</v>
      </c>
      <c r="P58" s="469">
        <v>1</v>
      </c>
      <c r="Q58" s="469">
        <v>1</v>
      </c>
      <c r="R58" s="493">
        <v>1</v>
      </c>
      <c r="S58" s="471"/>
      <c r="T58" s="366">
        <v>1</v>
      </c>
      <c r="U58" s="347">
        <v>1</v>
      </c>
      <c r="V58" s="370">
        <v>1</v>
      </c>
      <c r="W58" s="370">
        <v>1</v>
      </c>
      <c r="X58" s="370">
        <v>1</v>
      </c>
      <c r="Y58" s="347">
        <v>1</v>
      </c>
      <c r="Z58" s="473">
        <v>1</v>
      </c>
      <c r="AA58" s="473">
        <v>1</v>
      </c>
      <c r="AB58" s="473">
        <v>1</v>
      </c>
      <c r="AC58" s="473">
        <v>1</v>
      </c>
      <c r="AD58" s="468">
        <v>1</v>
      </c>
      <c r="AE58" s="468">
        <v>1</v>
      </c>
      <c r="AF58" s="890"/>
      <c r="AG58" s="892"/>
      <c r="AH58" s="893"/>
      <c r="AI58" s="893"/>
      <c r="AJ58" s="893"/>
      <c r="AK58" s="893"/>
      <c r="AL58" s="895"/>
      <c r="AM58" s="895"/>
      <c r="AN58" s="895"/>
      <c r="AO58" s="901"/>
      <c r="AP58" s="901"/>
      <c r="AQ58" s="903"/>
      <c r="AR58" s="879"/>
      <c r="AS58" s="879"/>
      <c r="AT58" s="879"/>
      <c r="AU58" s="879"/>
      <c r="AV58" s="879"/>
      <c r="AW58" s="879"/>
      <c r="AX58" s="882"/>
      <c r="AY58" s="240"/>
    </row>
    <row r="59" spans="1:51" s="100" customFormat="1" ht="27" x14ac:dyDescent="0.25">
      <c r="A59" s="886"/>
      <c r="B59" s="887"/>
      <c r="C59" s="888"/>
      <c r="D59" s="267" t="s">
        <v>4</v>
      </c>
      <c r="E59" s="589">
        <v>89251491</v>
      </c>
      <c r="F59" s="521">
        <v>89251491</v>
      </c>
      <c r="G59" s="521">
        <v>89251491</v>
      </c>
      <c r="H59" s="521">
        <v>89251491</v>
      </c>
      <c r="I59" s="521">
        <v>89251491</v>
      </c>
      <c r="J59" s="521">
        <v>89251491</v>
      </c>
      <c r="K59" s="521">
        <v>89251491</v>
      </c>
      <c r="L59" s="521">
        <v>89251491</v>
      </c>
      <c r="M59" s="494">
        <v>89251491</v>
      </c>
      <c r="N59" s="494">
        <v>89251491</v>
      </c>
      <c r="O59" s="494">
        <v>89251491</v>
      </c>
      <c r="P59" s="494">
        <v>89246404</v>
      </c>
      <c r="Q59" s="494">
        <v>89246404</v>
      </c>
      <c r="R59" s="494">
        <v>89246404</v>
      </c>
      <c r="S59" s="471"/>
      <c r="T59" s="366">
        <v>13928886</v>
      </c>
      <c r="U59" s="217">
        <v>42046603</v>
      </c>
      <c r="V59" s="370">
        <v>69881370</v>
      </c>
      <c r="W59" s="370">
        <v>81791704</v>
      </c>
      <c r="X59" s="370">
        <v>89246404</v>
      </c>
      <c r="Y59" s="492">
        <v>89246404</v>
      </c>
      <c r="Z59" s="467">
        <v>89246404</v>
      </c>
      <c r="AA59" s="467">
        <v>89246404</v>
      </c>
      <c r="AB59" s="467">
        <v>89246404</v>
      </c>
      <c r="AC59" s="467">
        <v>89246404</v>
      </c>
      <c r="AD59" s="468">
        <v>89246404</v>
      </c>
      <c r="AE59" s="468">
        <v>89246404</v>
      </c>
      <c r="AF59" s="890"/>
      <c r="AG59" s="892"/>
      <c r="AH59" s="893"/>
      <c r="AI59" s="893"/>
      <c r="AJ59" s="893"/>
      <c r="AK59" s="893"/>
      <c r="AL59" s="895"/>
      <c r="AM59" s="895"/>
      <c r="AN59" s="895"/>
      <c r="AO59" s="901"/>
      <c r="AP59" s="901"/>
      <c r="AQ59" s="903"/>
      <c r="AR59" s="879"/>
      <c r="AS59" s="879"/>
      <c r="AT59" s="879"/>
      <c r="AU59" s="879"/>
      <c r="AV59" s="879"/>
      <c r="AW59" s="879"/>
      <c r="AX59" s="882"/>
      <c r="AY59" s="240"/>
    </row>
    <row r="60" spans="1:51" ht="27" x14ac:dyDescent="0.25">
      <c r="A60" s="886"/>
      <c r="B60" s="887"/>
      <c r="C60" s="888"/>
      <c r="D60" s="268" t="s">
        <v>43</v>
      </c>
      <c r="E60" s="591">
        <v>24</v>
      </c>
      <c r="F60" s="562">
        <v>24</v>
      </c>
      <c r="G60" s="562">
        <v>24</v>
      </c>
      <c r="H60" s="562">
        <v>24</v>
      </c>
      <c r="I60" s="562">
        <v>24</v>
      </c>
      <c r="J60" s="562">
        <f t="shared" ref="J60:M61" si="27">J56+J58</f>
        <v>23</v>
      </c>
      <c r="K60" s="562">
        <f t="shared" si="27"/>
        <v>23</v>
      </c>
      <c r="L60" s="562">
        <f t="shared" si="27"/>
        <v>23</v>
      </c>
      <c r="M60" s="474">
        <f t="shared" si="27"/>
        <v>23</v>
      </c>
      <c r="N60" s="474">
        <f t="shared" ref="N60:R61" si="28">N56+N58</f>
        <v>25</v>
      </c>
      <c r="O60" s="474">
        <f t="shared" si="28"/>
        <v>25</v>
      </c>
      <c r="P60" s="474">
        <f t="shared" si="28"/>
        <v>25</v>
      </c>
      <c r="Q60" s="474">
        <f t="shared" si="28"/>
        <v>25</v>
      </c>
      <c r="R60" s="495">
        <f t="shared" si="28"/>
        <v>23</v>
      </c>
      <c r="S60" s="471"/>
      <c r="T60" s="366">
        <f>T58+T56</f>
        <v>1</v>
      </c>
      <c r="U60" s="347">
        <f>U56+U58</f>
        <v>1.58</v>
      </c>
      <c r="V60" s="217">
        <f>V56+V58</f>
        <v>3.36</v>
      </c>
      <c r="W60" s="217">
        <f>W58+W56</f>
        <v>5.94</v>
      </c>
      <c r="X60" s="217">
        <f t="shared" ref="X60:Z61" si="29">X56+X58</f>
        <v>7.64</v>
      </c>
      <c r="Y60" s="496">
        <f t="shared" si="29"/>
        <v>8.34</v>
      </c>
      <c r="Z60" s="477">
        <f t="shared" si="29"/>
        <v>9.1199999999999992</v>
      </c>
      <c r="AA60" s="477">
        <f t="shared" ref="AA60:AC61" si="30">AA56+AA58</f>
        <v>9.6199999999999992</v>
      </c>
      <c r="AB60" s="477">
        <f t="shared" si="30"/>
        <v>10.87</v>
      </c>
      <c r="AC60" s="477">
        <f t="shared" si="30"/>
        <v>12.12</v>
      </c>
      <c r="AD60" s="477">
        <f>AD56+AD58</f>
        <v>17.869999999999997</v>
      </c>
      <c r="AE60" s="477">
        <f>AE56+AE58</f>
        <v>22.119999999999997</v>
      </c>
      <c r="AF60" s="890"/>
      <c r="AG60" s="892"/>
      <c r="AH60" s="893"/>
      <c r="AI60" s="893"/>
      <c r="AJ60" s="893"/>
      <c r="AK60" s="893"/>
      <c r="AL60" s="895"/>
      <c r="AM60" s="895"/>
      <c r="AN60" s="895"/>
      <c r="AO60" s="901"/>
      <c r="AP60" s="901"/>
      <c r="AQ60" s="903"/>
      <c r="AR60" s="879"/>
      <c r="AS60" s="879"/>
      <c r="AT60" s="879"/>
      <c r="AU60" s="879"/>
      <c r="AV60" s="879"/>
      <c r="AW60" s="879"/>
      <c r="AX60" s="882"/>
      <c r="AY60" s="240"/>
    </row>
    <row r="61" spans="1:51" s="100" customFormat="1" ht="36.75" thickBot="1" x14ac:dyDescent="0.3">
      <c r="A61" s="886"/>
      <c r="B61" s="887"/>
      <c r="C61" s="888"/>
      <c r="D61" s="269" t="s">
        <v>45</v>
      </c>
      <c r="E61" s="592">
        <f>E57</f>
        <v>375215000</v>
      </c>
      <c r="F61" s="563">
        <f>F57</f>
        <v>375215000</v>
      </c>
      <c r="G61" s="563">
        <f>G57</f>
        <v>375215000</v>
      </c>
      <c r="H61" s="563">
        <f>H57</f>
        <v>375215000</v>
      </c>
      <c r="I61" s="563">
        <f>I57</f>
        <v>375215000</v>
      </c>
      <c r="J61" s="563">
        <f t="shared" si="27"/>
        <v>397251491</v>
      </c>
      <c r="K61" s="563">
        <f t="shared" si="27"/>
        <v>397251491</v>
      </c>
      <c r="L61" s="563">
        <f t="shared" si="27"/>
        <v>397251491</v>
      </c>
      <c r="M61" s="497">
        <f t="shared" si="27"/>
        <v>397251491</v>
      </c>
      <c r="N61" s="497">
        <f t="shared" si="28"/>
        <v>451359991</v>
      </c>
      <c r="O61" s="497">
        <f t="shared" si="28"/>
        <v>451359991</v>
      </c>
      <c r="P61" s="497">
        <f t="shared" si="28"/>
        <v>444354904</v>
      </c>
      <c r="Q61" s="497">
        <f t="shared" si="28"/>
        <v>444354904</v>
      </c>
      <c r="R61" s="497">
        <f t="shared" si="28"/>
        <v>372627637</v>
      </c>
      <c r="S61" s="479"/>
      <c r="T61" s="498">
        <f>T59+T57</f>
        <v>13928886</v>
      </c>
      <c r="U61" s="218">
        <f>U57+U59</f>
        <v>42046603</v>
      </c>
      <c r="V61" s="370">
        <f>V57+V59</f>
        <v>132159370</v>
      </c>
      <c r="W61" s="370">
        <f>W57+W59</f>
        <v>248243704</v>
      </c>
      <c r="X61" s="370">
        <f t="shared" si="29"/>
        <v>255698404</v>
      </c>
      <c r="Y61" s="499">
        <f t="shared" si="29"/>
        <v>280588404</v>
      </c>
      <c r="Z61" s="484">
        <f t="shared" si="29"/>
        <v>280588404</v>
      </c>
      <c r="AA61" s="484">
        <f>AA57+AA59</f>
        <v>295588404</v>
      </c>
      <c r="AB61" s="484">
        <f>AB57+AB59</f>
        <v>295588404</v>
      </c>
      <c r="AC61" s="484">
        <f t="shared" si="30"/>
        <v>327088637</v>
      </c>
      <c r="AD61" s="484">
        <f>AD57+AD59</f>
        <v>349821637</v>
      </c>
      <c r="AE61" s="484">
        <f>AE57+AE59</f>
        <v>357262637</v>
      </c>
      <c r="AF61" s="891"/>
      <c r="AG61" s="892"/>
      <c r="AH61" s="893"/>
      <c r="AI61" s="893"/>
      <c r="AJ61" s="893"/>
      <c r="AK61" s="893"/>
      <c r="AL61" s="895"/>
      <c r="AM61" s="895"/>
      <c r="AN61" s="896"/>
      <c r="AO61" s="901"/>
      <c r="AP61" s="901"/>
      <c r="AQ61" s="904"/>
      <c r="AR61" s="880"/>
      <c r="AS61" s="880"/>
      <c r="AT61" s="880"/>
      <c r="AU61" s="880"/>
      <c r="AV61" s="880"/>
      <c r="AW61" s="880"/>
      <c r="AX61" s="882"/>
      <c r="AY61" s="240"/>
    </row>
    <row r="62" spans="1:51" s="43" customFormat="1" ht="36" x14ac:dyDescent="0.25">
      <c r="A62" s="988" t="s">
        <v>22</v>
      </c>
      <c r="B62" s="988"/>
      <c r="C62" s="988"/>
      <c r="D62" s="194" t="s">
        <v>34</v>
      </c>
      <c r="E62" s="195">
        <f t="shared" ref="E62:M62" si="31">E11+E47+E51+E57</f>
        <v>2481000000</v>
      </c>
      <c r="F62" s="195">
        <f t="shared" si="31"/>
        <v>2481000000</v>
      </c>
      <c r="G62" s="195">
        <f t="shared" si="31"/>
        <v>2481000000</v>
      </c>
      <c r="H62" s="195">
        <f t="shared" si="31"/>
        <v>2481000000</v>
      </c>
      <c r="I62" s="195">
        <f t="shared" si="31"/>
        <v>2481000000</v>
      </c>
      <c r="J62" s="195">
        <f t="shared" si="31"/>
        <v>2053164733</v>
      </c>
      <c r="K62" s="195">
        <f t="shared" si="31"/>
        <v>2053164733</v>
      </c>
      <c r="L62" s="195">
        <f t="shared" si="31"/>
        <v>2053164733</v>
      </c>
      <c r="M62" s="195">
        <f t="shared" si="31"/>
        <v>2053164733</v>
      </c>
      <c r="N62" s="195">
        <f>N11+N47+N51+N57</f>
        <v>2481000000</v>
      </c>
      <c r="O62" s="195">
        <f>O11+O47+O51+O57</f>
        <v>2481000000</v>
      </c>
      <c r="P62" s="195">
        <f>P11+P47+P51+P57</f>
        <v>2481000000</v>
      </c>
      <c r="Q62" s="195">
        <f>Q11+Q47+Q51+Q57</f>
        <v>2481000000</v>
      </c>
      <c r="R62" s="195">
        <f>R11+R47+R51+R57</f>
        <v>2257534457</v>
      </c>
      <c r="S62" s="195"/>
      <c r="T62" s="195">
        <f t="shared" ref="T62:Z62" si="32">T11+T47+T51+T57</f>
        <v>0</v>
      </c>
      <c r="U62" s="195">
        <f t="shared" si="32"/>
        <v>342173447</v>
      </c>
      <c r="V62" s="195">
        <f t="shared" si="32"/>
        <v>1363321447</v>
      </c>
      <c r="W62" s="195">
        <f t="shared" si="32"/>
        <v>1549610278</v>
      </c>
      <c r="X62" s="195">
        <f t="shared" si="32"/>
        <v>1561690360</v>
      </c>
      <c r="Y62" s="195">
        <f t="shared" si="32"/>
        <v>1598804329</v>
      </c>
      <c r="Z62" s="195">
        <f t="shared" si="32"/>
        <v>1598804329</v>
      </c>
      <c r="AA62" s="195">
        <f>AA11+AA47+AA51+AA57</f>
        <v>1617640329</v>
      </c>
      <c r="AB62" s="195">
        <f>AB11+AB47+AB51+AB57</f>
        <v>1757130653</v>
      </c>
      <c r="AC62" s="195">
        <f>AC11+AC47+AC51+AC57</f>
        <v>1889218864</v>
      </c>
      <c r="AD62" s="195">
        <f>AD11+AD47+AD51+AD57</f>
        <v>2109236997</v>
      </c>
      <c r="AE62" s="195">
        <f>AE11+AE47+AE51+AE57</f>
        <v>2195547343</v>
      </c>
      <c r="AF62" s="195"/>
      <c r="AG62" s="196"/>
      <c r="AH62" s="196"/>
      <c r="AI62" s="196"/>
      <c r="AJ62" s="196"/>
      <c r="AK62" s="196"/>
      <c r="AL62" s="196"/>
      <c r="AM62" s="196"/>
      <c r="AN62" s="196"/>
      <c r="AO62" s="196"/>
      <c r="AP62" s="196"/>
      <c r="AQ62" s="196"/>
      <c r="AR62" s="196"/>
      <c r="AS62" s="196"/>
      <c r="AT62" s="196"/>
      <c r="AU62" s="196"/>
      <c r="AV62" s="196"/>
      <c r="AW62" s="196"/>
      <c r="AX62" s="196"/>
      <c r="AY62" s="196"/>
    </row>
    <row r="63" spans="1:51" ht="36" x14ac:dyDescent="0.25">
      <c r="A63" s="988"/>
      <c r="B63" s="988"/>
      <c r="C63" s="988"/>
      <c r="D63" s="197" t="s">
        <v>33</v>
      </c>
      <c r="E63" s="195">
        <f t="shared" ref="E63:M63" si="33">E13+E49+E53+E59</f>
        <v>628482424</v>
      </c>
      <c r="F63" s="195">
        <f t="shared" si="33"/>
        <v>628482424</v>
      </c>
      <c r="G63" s="195">
        <f t="shared" si="33"/>
        <v>628482424</v>
      </c>
      <c r="H63" s="195">
        <f t="shared" si="33"/>
        <v>628482424</v>
      </c>
      <c r="I63" s="195">
        <f t="shared" si="33"/>
        <v>628482424</v>
      </c>
      <c r="J63" s="195">
        <f t="shared" si="33"/>
        <v>628482424</v>
      </c>
      <c r="K63" s="195">
        <f t="shared" si="33"/>
        <v>628482424</v>
      </c>
      <c r="L63" s="195">
        <f t="shared" si="33"/>
        <v>624122224</v>
      </c>
      <c r="M63" s="195">
        <f t="shared" si="33"/>
        <v>624122224</v>
      </c>
      <c r="N63" s="195">
        <f>N13+N49+N53+N59</f>
        <v>624122224</v>
      </c>
      <c r="O63" s="195">
        <f>O13+O49+O53+O59</f>
        <v>624122224</v>
      </c>
      <c r="P63" s="195">
        <f>P13+P49+P53+P59</f>
        <v>624117137</v>
      </c>
      <c r="Q63" s="195">
        <f>Q13+Q49+Q53+Q59</f>
        <v>624117137</v>
      </c>
      <c r="R63" s="195">
        <f>R13+R49+R53+R59</f>
        <v>613752099</v>
      </c>
      <c r="S63" s="198"/>
      <c r="T63" s="195">
        <f t="shared" ref="T63:Z63" si="34">T13+T49+T53+T59</f>
        <v>48552820</v>
      </c>
      <c r="U63" s="195">
        <f t="shared" si="34"/>
        <v>264038247</v>
      </c>
      <c r="V63" s="195">
        <f t="shared" si="34"/>
        <v>414669871</v>
      </c>
      <c r="W63" s="195">
        <f t="shared" si="34"/>
        <v>477510354</v>
      </c>
      <c r="X63" s="195">
        <f t="shared" si="34"/>
        <v>494303267</v>
      </c>
      <c r="Y63" s="195">
        <f t="shared" si="34"/>
        <v>517962360</v>
      </c>
      <c r="Z63" s="195">
        <f t="shared" si="34"/>
        <v>537962360</v>
      </c>
      <c r="AA63" s="195">
        <f>AA13+AA49+AA53+AA59</f>
        <v>561310874</v>
      </c>
      <c r="AB63" s="195">
        <f>AB13+AB49+AB53+AB59</f>
        <v>594938259.25</v>
      </c>
      <c r="AC63" s="195">
        <f>AC13+AC49+AC53+AC59</f>
        <v>613752099</v>
      </c>
      <c r="AD63" s="195">
        <f>AD13+AD49+AD53+AD59</f>
        <v>613752099</v>
      </c>
      <c r="AE63" s="195">
        <f>AE13+AE49+AE53+AE59</f>
        <v>613752099</v>
      </c>
      <c r="AF63" s="198"/>
      <c r="AG63" s="199"/>
      <c r="AH63" s="199"/>
      <c r="AI63" s="199"/>
      <c r="AJ63" s="199"/>
      <c r="AK63" s="199"/>
      <c r="AL63" s="199"/>
      <c r="AM63" s="199"/>
      <c r="AN63" s="199"/>
      <c r="AO63" s="199"/>
      <c r="AP63" s="199"/>
      <c r="AQ63" s="199"/>
      <c r="AR63" s="199"/>
      <c r="AS63" s="199"/>
      <c r="AT63" s="199"/>
      <c r="AU63" s="199"/>
      <c r="AV63" s="199"/>
      <c r="AW63" s="199"/>
      <c r="AX63" s="199"/>
      <c r="AY63" s="199"/>
    </row>
    <row r="64" spans="1:51" s="43" customFormat="1" ht="36" x14ac:dyDescent="0.25">
      <c r="A64" s="988"/>
      <c r="B64" s="988"/>
      <c r="C64" s="988"/>
      <c r="D64" s="194" t="s">
        <v>32</v>
      </c>
      <c r="E64" s="195">
        <f t="shared" ref="E64:N64" si="35">E62+E63</f>
        <v>3109482424</v>
      </c>
      <c r="F64" s="195">
        <f t="shared" si="35"/>
        <v>3109482424</v>
      </c>
      <c r="G64" s="195">
        <f t="shared" si="35"/>
        <v>3109482424</v>
      </c>
      <c r="H64" s="195">
        <f t="shared" si="35"/>
        <v>3109482424</v>
      </c>
      <c r="I64" s="195">
        <f t="shared" si="35"/>
        <v>3109482424</v>
      </c>
      <c r="J64" s="195">
        <f t="shared" si="35"/>
        <v>2681647157</v>
      </c>
      <c r="K64" s="195">
        <f t="shared" si="35"/>
        <v>2681647157</v>
      </c>
      <c r="L64" s="195">
        <f t="shared" si="35"/>
        <v>2677286957</v>
      </c>
      <c r="M64" s="195">
        <f t="shared" si="35"/>
        <v>2677286957</v>
      </c>
      <c r="N64" s="195">
        <f t="shared" si="35"/>
        <v>3105122224</v>
      </c>
      <c r="O64" s="195">
        <f>O62+O63</f>
        <v>3105122224</v>
      </c>
      <c r="P64" s="195">
        <f>P62+P63</f>
        <v>3105117137</v>
      </c>
      <c r="Q64" s="195">
        <f>Q62+Q63</f>
        <v>3105117137</v>
      </c>
      <c r="R64" s="195">
        <f>R62+R63</f>
        <v>2871286556</v>
      </c>
      <c r="S64" s="195"/>
      <c r="T64" s="195">
        <f t="shared" ref="T64:AA64" si="36">T62+T63</f>
        <v>48552820</v>
      </c>
      <c r="U64" s="195">
        <f t="shared" si="36"/>
        <v>606211694</v>
      </c>
      <c r="V64" s="195">
        <f t="shared" si="36"/>
        <v>1777991318</v>
      </c>
      <c r="W64" s="195">
        <f t="shared" si="36"/>
        <v>2027120632</v>
      </c>
      <c r="X64" s="195">
        <f t="shared" si="36"/>
        <v>2055993627</v>
      </c>
      <c r="Y64" s="195">
        <f t="shared" si="36"/>
        <v>2116766689</v>
      </c>
      <c r="Z64" s="195">
        <f t="shared" si="36"/>
        <v>2136766689</v>
      </c>
      <c r="AA64" s="195">
        <f t="shared" si="36"/>
        <v>2178951203</v>
      </c>
      <c r="AB64" s="195">
        <f>AB62+AB63</f>
        <v>2352068912.25</v>
      </c>
      <c r="AC64" s="195">
        <f>AC62+AC63</f>
        <v>2502970963</v>
      </c>
      <c r="AD64" s="195">
        <f>AD62+AD63</f>
        <v>2722989096</v>
      </c>
      <c r="AE64" s="195">
        <f>AE62+AE63</f>
        <v>2809299442</v>
      </c>
      <c r="AF64" s="195"/>
      <c r="AG64" s="196"/>
      <c r="AH64" s="196"/>
      <c r="AI64" s="196"/>
      <c r="AJ64" s="196"/>
      <c r="AK64" s="196"/>
      <c r="AL64" s="196"/>
      <c r="AM64" s="196"/>
      <c r="AN64" s="196"/>
      <c r="AO64" s="196"/>
      <c r="AP64" s="196"/>
      <c r="AQ64" s="196"/>
      <c r="AR64" s="196"/>
      <c r="AS64" s="196"/>
      <c r="AT64" s="196"/>
      <c r="AU64" s="196"/>
      <c r="AV64" s="196"/>
      <c r="AW64" s="196"/>
      <c r="AX64" s="196"/>
      <c r="AY64" s="196"/>
    </row>
    <row r="65" spans="1:50" x14ac:dyDescent="0.25">
      <c r="A65" s="32"/>
      <c r="B65" s="32"/>
      <c r="C65" s="32"/>
      <c r="D65" s="32"/>
      <c r="E65" s="33"/>
      <c r="F65" s="102"/>
      <c r="G65" s="33"/>
      <c r="H65" s="33"/>
      <c r="I65" s="33"/>
      <c r="J65" s="33"/>
      <c r="K65" s="33"/>
      <c r="L65" s="33"/>
      <c r="M65" s="33"/>
      <c r="N65" s="33"/>
      <c r="O65" s="33"/>
      <c r="P65" s="33"/>
      <c r="Q65" s="33"/>
      <c r="R65" s="33"/>
      <c r="S65" s="33"/>
      <c r="T65" s="33"/>
      <c r="U65" s="33"/>
      <c r="V65" s="33"/>
      <c r="W65" s="33"/>
      <c r="X65" s="33"/>
      <c r="Y65" s="33"/>
      <c r="Z65" s="33"/>
      <c r="AA65" s="33"/>
      <c r="AB65" s="33"/>
      <c r="AC65" s="33"/>
      <c r="AD65" s="91"/>
      <c r="AE65" s="32"/>
      <c r="AF65" s="32"/>
      <c r="AG65" s="32"/>
      <c r="AH65" s="32"/>
      <c r="AI65" s="32"/>
      <c r="AJ65" s="32"/>
      <c r="AK65" s="32"/>
      <c r="AL65" s="32"/>
      <c r="AM65" s="32"/>
      <c r="AN65" s="32"/>
      <c r="AO65" s="32"/>
      <c r="AP65" s="53"/>
      <c r="AQ65" s="53"/>
      <c r="AR65" s="32"/>
      <c r="AS65" s="32"/>
      <c r="AT65" s="32"/>
      <c r="AU65" s="32"/>
      <c r="AV65" s="32"/>
      <c r="AW65" s="32"/>
      <c r="AX65" s="53"/>
    </row>
    <row r="66" spans="1:50" ht="18" x14ac:dyDescent="0.25">
      <c r="A66" s="34" t="s">
        <v>35</v>
      </c>
      <c r="B66" s="32"/>
      <c r="C66" s="32"/>
      <c r="D66" s="32"/>
      <c r="E66" s="33"/>
      <c r="F66" s="102"/>
      <c r="G66" s="33"/>
      <c r="H66" s="33"/>
      <c r="I66" s="33"/>
      <c r="J66" s="33"/>
      <c r="K66" s="33"/>
      <c r="L66" s="33"/>
      <c r="M66" s="33"/>
      <c r="N66" s="33"/>
      <c r="O66" s="33"/>
      <c r="P66" s="33"/>
      <c r="Q66" s="33"/>
      <c r="R66" s="33"/>
      <c r="S66" s="33"/>
      <c r="T66" s="33"/>
      <c r="U66" s="33"/>
      <c r="V66" s="33"/>
      <c r="W66" s="33"/>
      <c r="X66" s="33"/>
      <c r="Y66" s="33"/>
      <c r="Z66" s="33"/>
      <c r="AA66" s="33"/>
      <c r="AB66" s="33"/>
      <c r="AC66" s="33"/>
      <c r="AD66" s="319"/>
      <c r="AE66" s="32"/>
      <c r="AF66" s="32"/>
      <c r="AG66" s="32"/>
      <c r="AH66" s="32"/>
      <c r="AI66" s="32"/>
      <c r="AJ66" s="35"/>
      <c r="AK66" s="35"/>
      <c r="AL66" s="35"/>
      <c r="AM66" s="35"/>
      <c r="AN66" s="35"/>
      <c r="AO66" s="35"/>
      <c r="AP66" s="54"/>
      <c r="AQ66" s="54"/>
      <c r="AR66" s="36"/>
      <c r="AS66" s="36"/>
      <c r="AT66" s="36"/>
      <c r="AU66" s="36"/>
      <c r="AV66" s="36"/>
      <c r="AW66" s="36"/>
      <c r="AX66" s="36"/>
    </row>
    <row r="67" spans="1:50" s="7" customFormat="1" ht="26.25" customHeight="1" x14ac:dyDescent="0.25">
      <c r="B67" s="322" t="s">
        <v>36</v>
      </c>
      <c r="C67" s="871" t="s">
        <v>37</v>
      </c>
      <c r="D67" s="872"/>
      <c r="E67" s="872"/>
      <c r="F67" s="872"/>
      <c r="G67" s="872"/>
      <c r="H67" s="872"/>
      <c r="I67" s="873"/>
      <c r="J67" s="874" t="s">
        <v>38</v>
      </c>
      <c r="K67" s="875"/>
      <c r="L67" s="875"/>
      <c r="M67" s="875"/>
      <c r="N67" s="875"/>
      <c r="O67" s="875"/>
      <c r="P67" s="876"/>
      <c r="Q67" s="14"/>
      <c r="R67" s="14"/>
      <c r="S67" s="14"/>
      <c r="T67" s="14"/>
      <c r="U67" s="14"/>
      <c r="V67" s="88"/>
      <c r="W67" s="264"/>
      <c r="X67" s="264"/>
      <c r="Y67" s="264"/>
      <c r="Z67" s="264"/>
      <c r="AA67" s="264"/>
      <c r="AB67" s="264"/>
      <c r="AC67" s="264"/>
      <c r="AD67" s="264"/>
      <c r="AE67" s="264"/>
    </row>
    <row r="68" spans="1:50" s="7" customFormat="1" ht="38.25" customHeight="1" x14ac:dyDescent="0.25">
      <c r="A68" s="264"/>
      <c r="B68" s="25">
        <v>13</v>
      </c>
      <c r="C68" s="704" t="s">
        <v>93</v>
      </c>
      <c r="D68" s="704"/>
      <c r="E68" s="704"/>
      <c r="F68" s="704"/>
      <c r="G68" s="704"/>
      <c r="H68" s="704"/>
      <c r="I68" s="704"/>
      <c r="J68" s="704" t="s">
        <v>84</v>
      </c>
      <c r="K68" s="704"/>
      <c r="L68" s="704"/>
      <c r="M68" s="704"/>
      <c r="N68" s="704"/>
      <c r="O68" s="704"/>
      <c r="P68" s="704"/>
      <c r="Q68" s="14"/>
      <c r="R68" s="14"/>
      <c r="S68" s="14"/>
      <c r="T68" s="14"/>
      <c r="U68" s="14"/>
      <c r="V68" s="88"/>
      <c r="W68" s="264"/>
      <c r="X68" s="264"/>
      <c r="Y68" s="264"/>
      <c r="Z68" s="264"/>
      <c r="AA68" s="264"/>
      <c r="AB68" s="264"/>
      <c r="AC68" s="264"/>
      <c r="AD68" s="264"/>
      <c r="AE68" s="264"/>
    </row>
    <row r="69" spans="1:50" s="7" customFormat="1" ht="26.25" customHeight="1" x14ac:dyDescent="0.25">
      <c r="A69" s="264"/>
      <c r="B69" s="25">
        <v>14</v>
      </c>
      <c r="C69" s="704" t="s">
        <v>307</v>
      </c>
      <c r="D69" s="704"/>
      <c r="E69" s="704"/>
      <c r="F69" s="704"/>
      <c r="G69" s="704"/>
      <c r="H69" s="704"/>
      <c r="I69" s="704"/>
      <c r="J69" s="705" t="s">
        <v>384</v>
      </c>
      <c r="K69" s="705"/>
      <c r="L69" s="705"/>
      <c r="M69" s="705"/>
      <c r="N69" s="705"/>
      <c r="O69" s="705"/>
      <c r="P69" s="705"/>
      <c r="Q69" s="14"/>
      <c r="R69" s="14"/>
      <c r="S69" s="14"/>
      <c r="T69" s="14"/>
      <c r="U69" s="14"/>
      <c r="V69" s="88"/>
      <c r="W69" s="264"/>
      <c r="X69" s="264"/>
      <c r="Y69" s="264"/>
      <c r="Z69" s="264"/>
      <c r="AA69" s="264"/>
      <c r="AB69" s="264"/>
      <c r="AC69" s="264"/>
      <c r="AD69" s="264"/>
      <c r="AE69" s="264"/>
    </row>
    <row r="70" spans="1:50" ht="15.75" x14ac:dyDescent="0.25">
      <c r="A70" s="38"/>
      <c r="B70" s="38"/>
      <c r="C70" s="38"/>
      <c r="D70" s="38"/>
      <c r="E70" s="40"/>
      <c r="F70" s="40"/>
      <c r="G70" s="40"/>
      <c r="H70" s="40"/>
      <c r="I70" s="40"/>
      <c r="J70" s="40"/>
      <c r="K70" s="40"/>
      <c r="L70" s="40"/>
      <c r="M70" s="40"/>
      <c r="N70" s="40"/>
      <c r="O70" s="40"/>
      <c r="P70" s="40"/>
      <c r="Q70" s="40"/>
      <c r="R70" s="38"/>
      <c r="S70" s="38"/>
      <c r="T70" s="38"/>
      <c r="U70" s="38"/>
      <c r="V70" s="38"/>
      <c r="W70" s="38"/>
      <c r="X70" s="38"/>
      <c r="Y70" s="38"/>
      <c r="Z70" s="38"/>
      <c r="AA70" s="38"/>
      <c r="AB70" s="38"/>
      <c r="AC70" s="38"/>
      <c r="AD70" s="92"/>
      <c r="AE70" s="38"/>
      <c r="AF70" s="38"/>
      <c r="AG70" s="38"/>
      <c r="AH70" s="38"/>
      <c r="AI70" s="38"/>
      <c r="AJ70" s="38"/>
      <c r="AK70" s="38"/>
      <c r="AL70" s="38"/>
      <c r="AM70" s="38"/>
      <c r="AN70" s="38"/>
      <c r="AO70" s="38"/>
      <c r="AP70" s="38"/>
      <c r="AQ70" s="38"/>
      <c r="AR70" s="38"/>
      <c r="AS70" s="38"/>
      <c r="AT70" s="38"/>
      <c r="AU70" s="38"/>
      <c r="AV70" s="38"/>
      <c r="AW70" s="38"/>
      <c r="AX70" s="38"/>
    </row>
    <row r="71" spans="1:50" x14ac:dyDescent="0.25">
      <c r="A71" s="38"/>
      <c r="B71" s="38"/>
      <c r="C71" s="38"/>
      <c r="D71" s="38"/>
      <c r="E71" s="38"/>
      <c r="F71" s="103"/>
      <c r="G71" s="38"/>
      <c r="H71" s="38"/>
      <c r="I71" s="38"/>
      <c r="J71" s="38"/>
      <c r="K71" s="38"/>
      <c r="L71" s="38"/>
      <c r="M71" s="38"/>
      <c r="N71" s="38"/>
      <c r="O71" s="38"/>
      <c r="P71" s="38"/>
      <c r="Q71" s="38"/>
      <c r="R71" s="38"/>
      <c r="S71" s="38"/>
      <c r="T71" s="38"/>
      <c r="U71" s="38"/>
      <c r="V71" s="38"/>
      <c r="W71" s="38"/>
      <c r="X71" s="38"/>
      <c r="Y71" s="38"/>
      <c r="Z71" s="38"/>
      <c r="AA71" s="38"/>
      <c r="AB71" s="38"/>
      <c r="AC71" s="38"/>
      <c r="AD71" s="85"/>
      <c r="AE71" s="38"/>
      <c r="AF71" s="38"/>
      <c r="AG71" s="38"/>
      <c r="AH71" s="38"/>
      <c r="AI71" s="38"/>
      <c r="AJ71" s="38"/>
      <c r="AK71" s="38"/>
      <c r="AL71" s="38"/>
      <c r="AM71" s="38"/>
      <c r="AN71" s="38"/>
      <c r="AO71" s="38"/>
      <c r="AP71" s="38"/>
      <c r="AQ71" s="38"/>
      <c r="AR71" s="38"/>
      <c r="AS71" s="38"/>
      <c r="AT71" s="38"/>
      <c r="AU71" s="38"/>
      <c r="AV71" s="38"/>
      <c r="AW71" s="38"/>
      <c r="AX71" s="38"/>
    </row>
    <row r="72" spans="1:50" x14ac:dyDescent="0.25">
      <c r="A72" s="38"/>
      <c r="B72" s="38"/>
      <c r="C72" s="38"/>
      <c r="D72" s="38"/>
      <c r="E72" s="39"/>
      <c r="F72" s="104"/>
      <c r="G72" s="39"/>
      <c r="H72" s="39"/>
      <c r="I72" s="39"/>
      <c r="J72" s="39"/>
      <c r="K72" s="39"/>
      <c r="L72" s="39"/>
      <c r="M72" s="39"/>
      <c r="N72" s="39"/>
      <c r="O72" s="39"/>
      <c r="P72" s="39"/>
      <c r="Q72" s="39"/>
      <c r="R72" s="39"/>
      <c r="S72" s="39"/>
      <c r="T72" s="39"/>
      <c r="U72" s="39"/>
      <c r="V72" s="39"/>
      <c r="W72" s="39"/>
      <c r="X72" s="39"/>
      <c r="Y72" s="39"/>
      <c r="Z72" s="39"/>
      <c r="AA72" s="39"/>
      <c r="AB72" s="39"/>
      <c r="AC72" s="39"/>
      <c r="AD72" s="92"/>
      <c r="AE72" s="38"/>
      <c r="AF72" s="38"/>
      <c r="AG72" s="38"/>
      <c r="AH72" s="38"/>
      <c r="AI72" s="38"/>
      <c r="AJ72" s="38"/>
      <c r="AK72" s="38"/>
      <c r="AL72" s="38"/>
      <c r="AM72" s="38"/>
      <c r="AN72" s="38"/>
      <c r="AO72" s="38"/>
      <c r="AP72" s="38"/>
      <c r="AQ72" s="38"/>
      <c r="AR72" s="38"/>
      <c r="AS72" s="38"/>
      <c r="AT72" s="38"/>
      <c r="AU72" s="38"/>
      <c r="AV72" s="38"/>
      <c r="AW72" s="38"/>
      <c r="AX72" s="38"/>
    </row>
    <row r="73" spans="1:50" x14ac:dyDescent="0.25">
      <c r="A73" s="38"/>
      <c r="B73" s="38"/>
      <c r="C73" s="38"/>
      <c r="D73" s="38"/>
      <c r="E73" s="38"/>
      <c r="F73" s="103"/>
      <c r="G73" s="38"/>
      <c r="H73" s="38"/>
      <c r="I73" s="38"/>
      <c r="J73" s="38"/>
      <c r="K73" s="38"/>
      <c r="L73" s="38"/>
      <c r="M73" s="38"/>
      <c r="N73" s="38"/>
      <c r="O73" s="38"/>
      <c r="P73" s="38"/>
      <c r="Q73" s="38"/>
      <c r="R73" s="38"/>
      <c r="S73" s="38"/>
      <c r="T73" s="38"/>
      <c r="U73" s="38"/>
      <c r="V73" s="38"/>
      <c r="W73" s="38"/>
      <c r="X73" s="38"/>
      <c r="Y73" s="38"/>
      <c r="Z73" s="38"/>
      <c r="AA73" s="38"/>
      <c r="AB73" s="38"/>
      <c r="AC73" s="38"/>
      <c r="AD73" s="92"/>
      <c r="AE73" s="38"/>
      <c r="AF73" s="38"/>
      <c r="AG73" s="38"/>
      <c r="AH73" s="38"/>
      <c r="AI73" s="38"/>
      <c r="AJ73" s="38"/>
      <c r="AK73" s="38"/>
      <c r="AL73" s="38"/>
      <c r="AM73" s="38"/>
      <c r="AN73" s="38"/>
      <c r="AO73" s="38"/>
      <c r="AP73" s="38"/>
      <c r="AQ73" s="38"/>
      <c r="AR73" s="38"/>
      <c r="AS73" s="38"/>
      <c r="AT73" s="38"/>
      <c r="AU73" s="38"/>
      <c r="AV73" s="38"/>
      <c r="AW73" s="38"/>
      <c r="AX73" s="38"/>
    </row>
    <row r="74" spans="1:50" x14ac:dyDescent="0.25">
      <c r="A74" s="38"/>
      <c r="B74" s="38"/>
      <c r="C74" s="38"/>
      <c r="D74" s="38"/>
      <c r="E74" s="38"/>
      <c r="F74" s="103"/>
      <c r="G74" s="38"/>
      <c r="H74" s="38"/>
      <c r="I74" s="38"/>
      <c r="J74" s="38"/>
      <c r="K74" s="38"/>
      <c r="L74" s="38"/>
      <c r="M74" s="38"/>
      <c r="N74" s="38"/>
      <c r="O74" s="38"/>
      <c r="P74" s="38"/>
      <c r="Q74" s="38"/>
      <c r="R74" s="38"/>
      <c r="S74" s="38"/>
      <c r="T74" s="38"/>
      <c r="U74" s="38"/>
      <c r="V74" s="38"/>
      <c r="W74" s="38"/>
      <c r="X74" s="38"/>
      <c r="Y74" s="38"/>
      <c r="Z74" s="38"/>
      <c r="AA74" s="38"/>
      <c r="AB74" s="38"/>
      <c r="AC74" s="38"/>
      <c r="AD74" s="92"/>
      <c r="AE74" s="38"/>
      <c r="AF74" s="38"/>
      <c r="AG74" s="38"/>
      <c r="AH74" s="38"/>
      <c r="AI74" s="38"/>
      <c r="AJ74" s="38"/>
      <c r="AK74" s="38"/>
      <c r="AL74" s="38"/>
      <c r="AM74" s="38"/>
      <c r="AN74" s="38"/>
      <c r="AO74" s="38"/>
      <c r="AP74" s="38"/>
      <c r="AQ74" s="38"/>
      <c r="AR74" s="38"/>
      <c r="AS74" s="38"/>
      <c r="AT74" s="38"/>
      <c r="AU74" s="38"/>
      <c r="AV74" s="38"/>
      <c r="AW74" s="38"/>
      <c r="AX74" s="38"/>
    </row>
    <row r="75" spans="1:50" x14ac:dyDescent="0.25">
      <c r="A75" s="38"/>
      <c r="B75" s="38"/>
      <c r="C75" s="38"/>
      <c r="D75" s="38"/>
      <c r="E75" s="38"/>
      <c r="F75" s="103"/>
      <c r="G75" s="38"/>
      <c r="H75" s="38"/>
      <c r="I75" s="38"/>
      <c r="J75" s="38"/>
      <c r="K75" s="38"/>
      <c r="L75" s="38"/>
      <c r="M75" s="38"/>
      <c r="N75" s="38"/>
      <c r="O75" s="38"/>
      <c r="P75" s="38"/>
      <c r="Q75" s="38"/>
      <c r="R75" s="38"/>
      <c r="S75" s="38"/>
      <c r="T75" s="38"/>
      <c r="U75" s="38"/>
      <c r="V75" s="38"/>
      <c r="W75" s="38"/>
      <c r="X75" s="38"/>
      <c r="Y75" s="38"/>
      <c r="Z75" s="38"/>
      <c r="AA75" s="38"/>
      <c r="AB75" s="38"/>
      <c r="AC75" s="38"/>
      <c r="AD75" s="92"/>
      <c r="AE75" s="38"/>
      <c r="AF75" s="38"/>
      <c r="AG75" s="38"/>
      <c r="AH75" s="38"/>
      <c r="AI75" s="38"/>
      <c r="AJ75" s="38"/>
      <c r="AK75" s="38"/>
      <c r="AL75" s="38"/>
      <c r="AM75" s="38"/>
      <c r="AN75" s="38"/>
      <c r="AO75" s="38"/>
      <c r="AP75" s="38"/>
      <c r="AQ75" s="38"/>
      <c r="AR75" s="38"/>
      <c r="AS75" s="38"/>
      <c r="AT75" s="38"/>
      <c r="AU75" s="38"/>
      <c r="AV75" s="38"/>
      <c r="AW75" s="38"/>
      <c r="AX75" s="38"/>
    </row>
    <row r="76" spans="1:50" x14ac:dyDescent="0.25">
      <c r="A76" s="38"/>
      <c r="B76" s="38"/>
      <c r="C76" s="38"/>
      <c r="D76" s="38"/>
      <c r="E76" s="38"/>
      <c r="F76" s="103"/>
      <c r="G76" s="38"/>
      <c r="H76" s="38"/>
      <c r="I76" s="38"/>
      <c r="J76" s="38"/>
      <c r="K76" s="38"/>
      <c r="L76" s="38"/>
      <c r="M76" s="38"/>
      <c r="N76" s="38"/>
      <c r="O76" s="38"/>
      <c r="P76" s="38"/>
      <c r="Q76" s="38"/>
      <c r="R76" s="38"/>
      <c r="S76" s="38"/>
      <c r="T76" s="38"/>
      <c r="U76" s="38"/>
      <c r="V76" s="38"/>
      <c r="W76" s="38"/>
      <c r="X76" s="38"/>
      <c r="Y76" s="38"/>
      <c r="Z76" s="38"/>
      <c r="AA76" s="38"/>
      <c r="AB76" s="38"/>
      <c r="AC76" s="38"/>
      <c r="AD76" s="92"/>
      <c r="AE76" s="38"/>
      <c r="AF76" s="38"/>
      <c r="AG76" s="38"/>
      <c r="AH76" s="38"/>
      <c r="AI76" s="38"/>
      <c r="AJ76" s="38"/>
      <c r="AK76" s="38"/>
      <c r="AL76" s="38"/>
      <c r="AM76" s="38"/>
      <c r="AN76" s="38"/>
      <c r="AO76" s="38"/>
      <c r="AP76" s="38"/>
      <c r="AQ76" s="38"/>
      <c r="AR76" s="38"/>
      <c r="AS76" s="38"/>
      <c r="AT76" s="38"/>
      <c r="AU76" s="38"/>
      <c r="AV76" s="38"/>
      <c r="AW76" s="38"/>
      <c r="AX76" s="38"/>
    </row>
    <row r="77" spans="1:50" x14ac:dyDescent="0.25">
      <c r="A77" s="38"/>
      <c r="B77" s="38"/>
      <c r="C77" s="38"/>
      <c r="D77" s="38"/>
      <c r="E77" s="38"/>
      <c r="F77" s="103"/>
      <c r="G77" s="38"/>
      <c r="H77" s="38"/>
      <c r="I77" s="38"/>
      <c r="J77" s="38"/>
      <c r="K77" s="38"/>
      <c r="L77" s="38"/>
      <c r="M77" s="38"/>
      <c r="N77" s="38"/>
      <c r="O77" s="38"/>
      <c r="P77" s="38"/>
      <c r="Q77" s="38"/>
      <c r="R77" s="38"/>
      <c r="S77" s="38"/>
      <c r="T77" s="38"/>
      <c r="U77" s="38"/>
      <c r="V77" s="38"/>
      <c r="W77" s="38"/>
      <c r="X77" s="38"/>
      <c r="Y77" s="38"/>
      <c r="Z77" s="38"/>
      <c r="AA77" s="38"/>
      <c r="AB77" s="38"/>
      <c r="AC77" s="38"/>
      <c r="AD77" s="92"/>
      <c r="AE77" s="38"/>
      <c r="AF77" s="38"/>
      <c r="AG77" s="38"/>
      <c r="AH77" s="38"/>
      <c r="AI77" s="38"/>
      <c r="AJ77" s="38"/>
      <c r="AK77" s="38"/>
      <c r="AL77" s="38"/>
      <c r="AM77" s="38"/>
      <c r="AN77" s="38"/>
      <c r="AO77" s="38"/>
      <c r="AP77" s="38"/>
      <c r="AQ77" s="38"/>
      <c r="AR77" s="38"/>
      <c r="AS77" s="38"/>
      <c r="AT77" s="38"/>
      <c r="AU77" s="38"/>
      <c r="AV77" s="38"/>
      <c r="AW77" s="38"/>
      <c r="AX77" s="38"/>
    </row>
    <row r="78" spans="1:50" x14ac:dyDescent="0.25">
      <c r="A78" s="38"/>
      <c r="B78" s="38"/>
      <c r="C78" s="38"/>
      <c r="D78" s="38"/>
      <c r="E78" s="38"/>
      <c r="F78" s="103"/>
      <c r="G78" s="38"/>
      <c r="H78" s="38"/>
      <c r="I78" s="38"/>
      <c r="J78" s="38"/>
      <c r="K78" s="38"/>
      <c r="L78" s="38"/>
      <c r="M78" s="38"/>
      <c r="N78" s="38"/>
      <c r="O78" s="38"/>
      <c r="P78" s="38"/>
      <c r="Q78" s="38"/>
      <c r="R78" s="38"/>
      <c r="S78" s="38"/>
      <c r="T78" s="38"/>
      <c r="U78" s="38"/>
      <c r="V78" s="38"/>
      <c r="W78" s="38"/>
      <c r="X78" s="38"/>
      <c r="Y78" s="38"/>
      <c r="Z78" s="38"/>
      <c r="AA78" s="38"/>
      <c r="AB78" s="38"/>
      <c r="AC78" s="38"/>
      <c r="AD78" s="92"/>
      <c r="AE78" s="38"/>
      <c r="AF78" s="38"/>
      <c r="AG78" s="38"/>
      <c r="AH78" s="38"/>
      <c r="AI78" s="38"/>
      <c r="AJ78" s="38"/>
      <c r="AK78" s="38"/>
      <c r="AL78" s="38"/>
      <c r="AM78" s="38"/>
      <c r="AN78" s="38"/>
      <c r="AO78" s="38"/>
      <c r="AP78" s="38"/>
      <c r="AQ78" s="38"/>
      <c r="AR78" s="38"/>
      <c r="AS78" s="38"/>
      <c r="AT78" s="38"/>
      <c r="AU78" s="38"/>
      <c r="AV78" s="38"/>
      <c r="AW78" s="38"/>
      <c r="AX78" s="38"/>
    </row>
    <row r="79" spans="1:50" x14ac:dyDescent="0.25">
      <c r="A79" s="38"/>
      <c r="B79" s="38"/>
      <c r="C79" s="38"/>
      <c r="D79" s="38"/>
      <c r="E79" s="38"/>
      <c r="F79" s="103"/>
      <c r="G79" s="38"/>
      <c r="H79" s="38"/>
      <c r="I79" s="38"/>
      <c r="J79" s="38"/>
      <c r="K79" s="38"/>
      <c r="L79" s="38"/>
      <c r="M79" s="38"/>
      <c r="N79" s="38"/>
      <c r="O79" s="38"/>
      <c r="P79" s="38"/>
      <c r="Q79" s="38"/>
      <c r="R79" s="38"/>
      <c r="S79" s="38"/>
      <c r="T79" s="38"/>
      <c r="U79" s="38"/>
      <c r="V79" s="38"/>
      <c r="W79" s="38"/>
      <c r="X79" s="38"/>
      <c r="Y79" s="38"/>
      <c r="Z79" s="38"/>
      <c r="AA79" s="38"/>
      <c r="AB79" s="38"/>
      <c r="AC79" s="38"/>
      <c r="AD79" s="92"/>
      <c r="AE79" s="38"/>
      <c r="AF79" s="38"/>
      <c r="AG79" s="38"/>
      <c r="AH79" s="38"/>
      <c r="AI79" s="38"/>
      <c r="AJ79" s="38"/>
      <c r="AK79" s="38"/>
      <c r="AL79" s="38"/>
      <c r="AM79" s="38"/>
      <c r="AN79" s="38"/>
      <c r="AO79" s="38"/>
      <c r="AP79" s="38"/>
      <c r="AQ79" s="38"/>
      <c r="AR79" s="38"/>
      <c r="AS79" s="38"/>
      <c r="AT79" s="38"/>
      <c r="AU79" s="38"/>
      <c r="AV79" s="38"/>
      <c r="AW79" s="38"/>
      <c r="AX79" s="38"/>
    </row>
    <row r="80" spans="1:50" x14ac:dyDescent="0.25">
      <c r="R80" s="38"/>
      <c r="S80" s="38"/>
      <c r="T80" s="38"/>
      <c r="U80" s="38"/>
      <c r="V80" s="38"/>
      <c r="W80" s="38"/>
      <c r="X80" s="38"/>
      <c r="Y80" s="38"/>
      <c r="Z80" s="38"/>
      <c r="AA80" s="38"/>
      <c r="AB80" s="38"/>
      <c r="AC80" s="38"/>
      <c r="AD80" s="92"/>
    </row>
    <row r="81" spans="18:30" x14ac:dyDescent="0.25">
      <c r="R81" s="38"/>
      <c r="S81" s="38"/>
      <c r="T81" s="38"/>
      <c r="U81" s="38"/>
      <c r="V81" s="38"/>
      <c r="W81" s="38"/>
      <c r="X81" s="38"/>
      <c r="Y81" s="38"/>
      <c r="Z81" s="38"/>
      <c r="AA81" s="38"/>
      <c r="AB81" s="38"/>
      <c r="AC81" s="38"/>
      <c r="AD81" s="92"/>
    </row>
    <row r="82" spans="18:30" x14ac:dyDescent="0.25">
      <c r="R82" s="38"/>
      <c r="S82" s="38"/>
      <c r="T82" s="38"/>
      <c r="U82" s="38"/>
      <c r="V82" s="38"/>
      <c r="W82" s="38"/>
      <c r="X82" s="38"/>
      <c r="Y82" s="38"/>
      <c r="Z82" s="38"/>
      <c r="AA82" s="38"/>
      <c r="AB82" s="38"/>
      <c r="AC82" s="38"/>
      <c r="AD82" s="92"/>
    </row>
    <row r="83" spans="18:30" x14ac:dyDescent="0.25">
      <c r="R83" s="38"/>
      <c r="S83" s="38"/>
      <c r="T83" s="38"/>
      <c r="U83" s="38"/>
      <c r="V83" s="38"/>
      <c r="W83" s="38"/>
      <c r="X83" s="38"/>
      <c r="Y83" s="38"/>
      <c r="Z83" s="38"/>
      <c r="AA83" s="38"/>
      <c r="AB83" s="38"/>
      <c r="AC83" s="38"/>
      <c r="AD83" s="92"/>
    </row>
    <row r="84" spans="18:30" x14ac:dyDescent="0.25">
      <c r="R84" s="38"/>
      <c r="S84" s="38"/>
      <c r="T84" s="38"/>
      <c r="U84" s="38"/>
      <c r="V84" s="38"/>
      <c r="W84" s="38"/>
      <c r="X84" s="38"/>
      <c r="Y84" s="38"/>
      <c r="Z84" s="38"/>
      <c r="AA84" s="38"/>
      <c r="AB84" s="38"/>
      <c r="AC84" s="38"/>
      <c r="AD84" s="92"/>
    </row>
    <row r="85" spans="18:30" x14ac:dyDescent="0.25">
      <c r="R85" s="38"/>
      <c r="S85" s="38"/>
      <c r="T85" s="38"/>
      <c r="U85" s="38"/>
      <c r="V85" s="38"/>
      <c r="W85" s="38"/>
      <c r="X85" s="38"/>
      <c r="Y85" s="38"/>
      <c r="Z85" s="38"/>
      <c r="AA85" s="38"/>
      <c r="AB85" s="38"/>
      <c r="AC85" s="38"/>
      <c r="AD85" s="92"/>
    </row>
    <row r="86" spans="18:30" x14ac:dyDescent="0.25">
      <c r="R86" s="38"/>
      <c r="S86" s="38"/>
      <c r="T86" s="38"/>
      <c r="U86" s="38"/>
      <c r="V86" s="38"/>
      <c r="W86" s="38"/>
      <c r="X86" s="38"/>
      <c r="Y86" s="38"/>
      <c r="Z86" s="38"/>
      <c r="AA86" s="38"/>
      <c r="AB86" s="38"/>
      <c r="AC86" s="38"/>
      <c r="AD86" s="92"/>
    </row>
    <row r="87" spans="18:30" x14ac:dyDescent="0.25">
      <c r="R87" s="38"/>
      <c r="S87" s="38"/>
      <c r="T87" s="38"/>
      <c r="U87" s="38"/>
      <c r="V87" s="38"/>
      <c r="W87" s="38"/>
      <c r="X87" s="38"/>
      <c r="Y87" s="38"/>
      <c r="Z87" s="38"/>
      <c r="AA87" s="38"/>
      <c r="AB87" s="38"/>
      <c r="AC87" s="38"/>
      <c r="AD87" s="92"/>
    </row>
    <row r="88" spans="18:30" x14ac:dyDescent="0.25">
      <c r="R88" s="38"/>
      <c r="S88" s="38"/>
      <c r="T88" s="38"/>
      <c r="U88" s="38"/>
      <c r="V88" s="38"/>
      <c r="W88" s="38"/>
      <c r="X88" s="38"/>
      <c r="Y88" s="38"/>
      <c r="Z88" s="38"/>
      <c r="AA88" s="38"/>
      <c r="AB88" s="38"/>
      <c r="AC88" s="38"/>
      <c r="AD88" s="92"/>
    </row>
    <row r="89" spans="18:30" x14ac:dyDescent="0.25">
      <c r="R89" s="38"/>
      <c r="S89" s="38"/>
      <c r="T89" s="38"/>
      <c r="U89" s="38"/>
      <c r="V89" s="38"/>
      <c r="W89" s="38"/>
      <c r="X89" s="38"/>
      <c r="Y89" s="38"/>
      <c r="Z89" s="38"/>
      <c r="AA89" s="38"/>
      <c r="AB89" s="38"/>
      <c r="AC89" s="38"/>
      <c r="AD89" s="92"/>
    </row>
    <row r="90" spans="18:30" x14ac:dyDescent="0.25">
      <c r="R90" s="38"/>
      <c r="S90" s="38"/>
      <c r="T90" s="38"/>
      <c r="U90" s="38"/>
      <c r="V90" s="38"/>
      <c r="W90" s="38"/>
      <c r="X90" s="38"/>
      <c r="Y90" s="38"/>
      <c r="Z90" s="38"/>
      <c r="AA90" s="38"/>
      <c r="AB90" s="38"/>
      <c r="AC90" s="38"/>
      <c r="AD90" s="92"/>
    </row>
    <row r="91" spans="18:30" x14ac:dyDescent="0.25">
      <c r="R91" s="38"/>
      <c r="S91" s="38"/>
      <c r="T91" s="38"/>
      <c r="U91" s="38"/>
      <c r="V91" s="38"/>
      <c r="W91" s="38"/>
      <c r="X91" s="38"/>
      <c r="Y91" s="38"/>
      <c r="Z91" s="38"/>
      <c r="AA91" s="38"/>
      <c r="AB91" s="38"/>
      <c r="AC91" s="38"/>
      <c r="AD91" s="92"/>
    </row>
    <row r="92" spans="18:30" x14ac:dyDescent="0.25">
      <c r="R92" s="38"/>
      <c r="S92" s="38"/>
      <c r="T92" s="38"/>
      <c r="U92" s="38"/>
      <c r="V92" s="38"/>
      <c r="W92" s="38"/>
      <c r="X92" s="38"/>
      <c r="Y92" s="38"/>
      <c r="Z92" s="38"/>
      <c r="AA92" s="38"/>
      <c r="AB92" s="38"/>
      <c r="AC92" s="38"/>
      <c r="AD92" s="92"/>
    </row>
    <row r="93" spans="18:30" x14ac:dyDescent="0.25">
      <c r="R93" s="38"/>
      <c r="S93" s="38"/>
      <c r="T93" s="38"/>
      <c r="U93" s="38"/>
      <c r="V93" s="38"/>
      <c r="W93" s="38"/>
      <c r="X93" s="38"/>
      <c r="Y93" s="38"/>
      <c r="Z93" s="38"/>
      <c r="AA93" s="38"/>
      <c r="AB93" s="38"/>
      <c r="AC93" s="38"/>
      <c r="AD93" s="92"/>
    </row>
    <row r="94" spans="18:30" x14ac:dyDescent="0.25">
      <c r="R94" s="38"/>
      <c r="S94" s="38"/>
      <c r="T94" s="38"/>
      <c r="U94" s="38"/>
      <c r="V94" s="38"/>
      <c r="W94" s="38"/>
      <c r="X94" s="38"/>
      <c r="Y94" s="38"/>
      <c r="Z94" s="38"/>
      <c r="AA94" s="38"/>
      <c r="AB94" s="38"/>
      <c r="AC94" s="38"/>
      <c r="AD94" s="92"/>
    </row>
    <row r="95" spans="18:30" x14ac:dyDescent="0.25">
      <c r="R95" s="38"/>
      <c r="S95" s="38"/>
      <c r="T95" s="38"/>
      <c r="U95" s="38"/>
      <c r="V95" s="38"/>
      <c r="W95" s="38"/>
      <c r="X95" s="38"/>
      <c r="Y95" s="38"/>
      <c r="Z95" s="38"/>
      <c r="AA95" s="38"/>
      <c r="AB95" s="38"/>
      <c r="AC95" s="38"/>
      <c r="AD95" s="92"/>
    </row>
    <row r="96" spans="18:30" x14ac:dyDescent="0.25">
      <c r="R96" s="38"/>
      <c r="S96" s="38"/>
      <c r="T96" s="38"/>
      <c r="U96" s="38"/>
      <c r="V96" s="38"/>
      <c r="W96" s="38"/>
      <c r="X96" s="38"/>
      <c r="Y96" s="38"/>
      <c r="Z96" s="38"/>
      <c r="AA96" s="38"/>
      <c r="AB96" s="38"/>
      <c r="AC96" s="38"/>
      <c r="AD96" s="92"/>
    </row>
    <row r="97" spans="18:30" x14ac:dyDescent="0.25">
      <c r="R97" s="38"/>
      <c r="S97" s="38"/>
      <c r="T97" s="38"/>
      <c r="U97" s="38"/>
      <c r="V97" s="38"/>
      <c r="W97" s="38"/>
      <c r="X97" s="38"/>
      <c r="Y97" s="38"/>
      <c r="Z97" s="38"/>
      <c r="AA97" s="38"/>
      <c r="AB97" s="38"/>
      <c r="AC97" s="38"/>
      <c r="AD97" s="92"/>
    </row>
    <row r="98" spans="18:30" x14ac:dyDescent="0.25">
      <c r="R98" s="38"/>
      <c r="S98" s="38"/>
      <c r="T98" s="38"/>
      <c r="U98" s="38"/>
      <c r="V98" s="38"/>
      <c r="W98" s="38"/>
      <c r="X98" s="38"/>
      <c r="Y98" s="38"/>
      <c r="Z98" s="38"/>
      <c r="AA98" s="38"/>
      <c r="AB98" s="38"/>
      <c r="AC98" s="38"/>
      <c r="AD98" s="92"/>
    </row>
    <row r="99" spans="18:30" x14ac:dyDescent="0.25">
      <c r="R99" s="38"/>
      <c r="S99" s="38"/>
      <c r="T99" s="38"/>
      <c r="U99" s="38"/>
      <c r="V99" s="38"/>
      <c r="W99" s="38"/>
      <c r="X99" s="38"/>
      <c r="Y99" s="38"/>
      <c r="Z99" s="38"/>
      <c r="AA99" s="38"/>
      <c r="AB99" s="38"/>
      <c r="AC99" s="38"/>
      <c r="AD99" s="92"/>
    </row>
    <row r="100" spans="18:30" x14ac:dyDescent="0.25">
      <c r="R100" s="38"/>
      <c r="S100" s="38"/>
      <c r="T100" s="38"/>
      <c r="U100" s="38"/>
      <c r="V100" s="38"/>
      <c r="W100" s="38"/>
      <c r="X100" s="38"/>
      <c r="Y100" s="38"/>
      <c r="Z100" s="38"/>
      <c r="AA100" s="38"/>
      <c r="AB100" s="38"/>
      <c r="AC100" s="38"/>
      <c r="AD100" s="92"/>
    </row>
    <row r="101" spans="18:30" x14ac:dyDescent="0.25">
      <c r="R101" s="38"/>
      <c r="S101" s="38"/>
      <c r="T101" s="38"/>
      <c r="U101" s="38"/>
      <c r="V101" s="38"/>
      <c r="W101" s="38"/>
      <c r="X101" s="38"/>
      <c r="Y101" s="38"/>
      <c r="Z101" s="38"/>
      <c r="AA101" s="38"/>
      <c r="AB101" s="38"/>
      <c r="AC101" s="38"/>
      <c r="AD101" s="92"/>
    </row>
    <row r="102" spans="18:30" x14ac:dyDescent="0.25">
      <c r="R102" s="38"/>
      <c r="S102" s="38"/>
      <c r="T102" s="38"/>
      <c r="U102" s="38"/>
      <c r="V102" s="38"/>
      <c r="W102" s="38"/>
      <c r="X102" s="38"/>
      <c r="Y102" s="38"/>
      <c r="Z102" s="38"/>
      <c r="AA102" s="38"/>
      <c r="AB102" s="38"/>
      <c r="AC102" s="38"/>
      <c r="AD102" s="92"/>
    </row>
    <row r="103" spans="18:30" x14ac:dyDescent="0.25">
      <c r="R103" s="38"/>
      <c r="S103" s="38"/>
      <c r="T103" s="38"/>
      <c r="U103" s="38"/>
      <c r="V103" s="38"/>
      <c r="W103" s="38"/>
      <c r="X103" s="38"/>
      <c r="Y103" s="38"/>
      <c r="Z103" s="38"/>
      <c r="AA103" s="38"/>
      <c r="AB103" s="38"/>
      <c r="AC103" s="38"/>
      <c r="AD103" s="92"/>
    </row>
    <row r="104" spans="18:30" x14ac:dyDescent="0.25">
      <c r="R104" s="38"/>
      <c r="S104" s="38"/>
      <c r="T104" s="38"/>
      <c r="U104" s="38"/>
      <c r="V104" s="38"/>
      <c r="W104" s="38"/>
      <c r="X104" s="38"/>
      <c r="Y104" s="38"/>
      <c r="Z104" s="38"/>
      <c r="AA104" s="38"/>
      <c r="AB104" s="38"/>
      <c r="AC104" s="38"/>
      <c r="AD104" s="92"/>
    </row>
    <row r="105" spans="18:30" x14ac:dyDescent="0.25">
      <c r="R105" s="38"/>
      <c r="S105" s="38"/>
      <c r="T105" s="38"/>
      <c r="U105" s="38"/>
      <c r="V105" s="38"/>
      <c r="W105" s="38"/>
      <c r="X105" s="38"/>
      <c r="Y105" s="38"/>
      <c r="Z105" s="38"/>
      <c r="AA105" s="38"/>
      <c r="AB105" s="38"/>
      <c r="AC105" s="38"/>
      <c r="AD105" s="92"/>
    </row>
    <row r="106" spans="18:30" x14ac:dyDescent="0.25">
      <c r="R106" s="38"/>
      <c r="S106" s="38"/>
      <c r="T106" s="38"/>
      <c r="U106" s="38"/>
      <c r="V106" s="38"/>
      <c r="W106" s="38"/>
      <c r="X106" s="38"/>
      <c r="Y106" s="38"/>
      <c r="Z106" s="38"/>
      <c r="AA106" s="38"/>
      <c r="AB106" s="38"/>
      <c r="AC106" s="38"/>
      <c r="AD106" s="92"/>
    </row>
    <row r="107" spans="18:30" x14ac:dyDescent="0.25">
      <c r="R107" s="38"/>
      <c r="S107" s="38"/>
      <c r="T107" s="38"/>
      <c r="U107" s="38"/>
      <c r="V107" s="38"/>
      <c r="W107" s="38"/>
      <c r="X107" s="38"/>
      <c r="Y107" s="38"/>
      <c r="Z107" s="38"/>
      <c r="AA107" s="38"/>
      <c r="AB107" s="38"/>
      <c r="AC107" s="38"/>
      <c r="AD107" s="92"/>
    </row>
    <row r="108" spans="18:30" x14ac:dyDescent="0.25">
      <c r="R108" s="38"/>
      <c r="S108" s="38"/>
      <c r="T108" s="38"/>
      <c r="U108" s="38"/>
      <c r="V108" s="38"/>
      <c r="W108" s="38"/>
      <c r="X108" s="38"/>
      <c r="Y108" s="38"/>
      <c r="Z108" s="38"/>
      <c r="AA108" s="38"/>
      <c r="AB108" s="38"/>
      <c r="AC108" s="38"/>
      <c r="AD108" s="92"/>
    </row>
    <row r="109" spans="18:30" x14ac:dyDescent="0.25">
      <c r="R109" s="38"/>
      <c r="S109" s="38"/>
      <c r="T109" s="38"/>
      <c r="U109" s="38"/>
      <c r="V109" s="38"/>
      <c r="W109" s="38"/>
      <c r="X109" s="38"/>
      <c r="Y109" s="38"/>
      <c r="Z109" s="38"/>
      <c r="AA109" s="38"/>
      <c r="AB109" s="38"/>
      <c r="AC109" s="38"/>
      <c r="AD109" s="92"/>
    </row>
    <row r="110" spans="18:30" x14ac:dyDescent="0.25">
      <c r="R110" s="38"/>
      <c r="S110" s="38"/>
      <c r="T110" s="38"/>
      <c r="U110" s="38"/>
      <c r="V110" s="38"/>
      <c r="W110" s="38"/>
      <c r="X110" s="38"/>
      <c r="Y110" s="38"/>
      <c r="Z110" s="38"/>
      <c r="AA110" s="38"/>
      <c r="AB110" s="38"/>
      <c r="AC110" s="38"/>
      <c r="AD110" s="92"/>
    </row>
    <row r="111" spans="18:30" x14ac:dyDescent="0.25">
      <c r="R111" s="38"/>
      <c r="S111" s="38"/>
      <c r="T111" s="38"/>
      <c r="U111" s="38"/>
      <c r="V111" s="38"/>
      <c r="W111" s="38"/>
      <c r="X111" s="38"/>
      <c r="Y111" s="38"/>
      <c r="Z111" s="38"/>
      <c r="AA111" s="38"/>
      <c r="AB111" s="38"/>
      <c r="AC111" s="38"/>
      <c r="AD111" s="92"/>
    </row>
    <row r="112" spans="18:30" x14ac:dyDescent="0.25">
      <c r="R112" s="38"/>
      <c r="S112" s="38"/>
      <c r="T112" s="38"/>
      <c r="U112" s="38"/>
      <c r="V112" s="38"/>
      <c r="W112" s="38"/>
      <c r="X112" s="38"/>
      <c r="Y112" s="38"/>
      <c r="Z112" s="38"/>
      <c r="AA112" s="38"/>
      <c r="AB112" s="38"/>
      <c r="AC112" s="38"/>
      <c r="AD112" s="92"/>
    </row>
    <row r="113" spans="18:30" x14ac:dyDescent="0.25">
      <c r="R113" s="38"/>
      <c r="S113" s="38"/>
      <c r="T113" s="38"/>
      <c r="U113" s="38"/>
      <c r="V113" s="38"/>
      <c r="W113" s="38"/>
      <c r="X113" s="38"/>
      <c r="Y113" s="38"/>
      <c r="Z113" s="38"/>
      <c r="AA113" s="38"/>
      <c r="AB113" s="38"/>
      <c r="AC113" s="38"/>
      <c r="AD113" s="92"/>
    </row>
    <row r="114" spans="18:30" x14ac:dyDescent="0.25">
      <c r="R114" s="38"/>
      <c r="S114" s="38"/>
      <c r="T114" s="38"/>
      <c r="U114" s="38"/>
      <c r="V114" s="38"/>
      <c r="W114" s="38"/>
      <c r="X114" s="38"/>
      <c r="Y114" s="38"/>
      <c r="Z114" s="38"/>
      <c r="AA114" s="38"/>
      <c r="AB114" s="38"/>
      <c r="AC114" s="38"/>
      <c r="AD114" s="92"/>
    </row>
    <row r="115" spans="18:30" x14ac:dyDescent="0.25">
      <c r="R115" s="38"/>
      <c r="S115" s="38"/>
      <c r="T115" s="38"/>
      <c r="U115" s="38"/>
      <c r="V115" s="38"/>
      <c r="W115" s="38"/>
      <c r="X115" s="38"/>
      <c r="Y115" s="38"/>
      <c r="Z115" s="38"/>
      <c r="AA115" s="38"/>
      <c r="AB115" s="38"/>
      <c r="AC115" s="38"/>
      <c r="AD115" s="92"/>
    </row>
    <row r="116" spans="18:30" x14ac:dyDescent="0.25">
      <c r="R116" s="38"/>
      <c r="S116" s="38"/>
      <c r="T116" s="38"/>
      <c r="U116" s="38"/>
      <c r="V116" s="38"/>
      <c r="W116" s="38"/>
      <c r="X116" s="38"/>
      <c r="Y116" s="38"/>
      <c r="Z116" s="38"/>
      <c r="AA116" s="38"/>
      <c r="AB116" s="38"/>
      <c r="AC116" s="38"/>
      <c r="AD116" s="92"/>
    </row>
    <row r="117" spans="18:30" x14ac:dyDescent="0.25">
      <c r="R117" s="38"/>
      <c r="S117" s="38"/>
      <c r="T117" s="38"/>
      <c r="U117" s="38"/>
      <c r="V117" s="38"/>
      <c r="W117" s="38"/>
      <c r="X117" s="38"/>
      <c r="Y117" s="38"/>
      <c r="Z117" s="38"/>
      <c r="AA117" s="38"/>
      <c r="AB117" s="38"/>
      <c r="AC117" s="38"/>
      <c r="AD117" s="92"/>
    </row>
    <row r="118" spans="18:30" x14ac:dyDescent="0.25">
      <c r="R118" s="38"/>
      <c r="S118" s="38"/>
      <c r="T118" s="38"/>
      <c r="U118" s="38"/>
      <c r="V118" s="38"/>
      <c r="W118" s="38"/>
      <c r="X118" s="38"/>
      <c r="Y118" s="38"/>
      <c r="Z118" s="38"/>
      <c r="AA118" s="38"/>
      <c r="AB118" s="38"/>
      <c r="AC118" s="38"/>
      <c r="AD118" s="92"/>
    </row>
    <row r="119" spans="18:30" x14ac:dyDescent="0.25">
      <c r="R119" s="38"/>
      <c r="S119" s="38"/>
      <c r="T119" s="38"/>
      <c r="U119" s="38"/>
      <c r="V119" s="38"/>
      <c r="W119" s="38"/>
      <c r="X119" s="38"/>
      <c r="Y119" s="38"/>
      <c r="Z119" s="38"/>
      <c r="AA119" s="38"/>
      <c r="AB119" s="38"/>
      <c r="AC119" s="38"/>
      <c r="AD119" s="92"/>
    </row>
    <row r="120" spans="18:30" x14ac:dyDescent="0.25">
      <c r="R120" s="38"/>
      <c r="S120" s="38"/>
      <c r="T120" s="38"/>
      <c r="U120" s="38"/>
      <c r="V120" s="38"/>
      <c r="W120" s="38"/>
      <c r="X120" s="38"/>
      <c r="Y120" s="38"/>
      <c r="Z120" s="38"/>
      <c r="AA120" s="38"/>
      <c r="AB120" s="38"/>
      <c r="AC120" s="38"/>
      <c r="AD120" s="92"/>
    </row>
    <row r="121" spans="18:30" x14ac:dyDescent="0.25">
      <c r="R121" s="38"/>
      <c r="S121" s="38"/>
      <c r="T121" s="38"/>
      <c r="U121" s="38"/>
      <c r="V121" s="38"/>
      <c r="W121" s="38"/>
      <c r="X121" s="38"/>
      <c r="Y121" s="38"/>
      <c r="Z121" s="38"/>
      <c r="AA121" s="38"/>
      <c r="AB121" s="38"/>
      <c r="AC121" s="38"/>
      <c r="AD121" s="92"/>
    </row>
    <row r="122" spans="18:30" x14ac:dyDescent="0.25">
      <c r="R122" s="38"/>
      <c r="S122" s="38"/>
      <c r="T122" s="38"/>
      <c r="U122" s="38"/>
      <c r="V122" s="38"/>
      <c r="W122" s="38"/>
      <c r="X122" s="38"/>
      <c r="Y122" s="38"/>
      <c r="Z122" s="38"/>
      <c r="AA122" s="38"/>
      <c r="AB122" s="38"/>
      <c r="AC122" s="38"/>
      <c r="AD122" s="92"/>
    </row>
    <row r="123" spans="18:30" x14ac:dyDescent="0.25">
      <c r="R123" s="38"/>
      <c r="S123" s="38"/>
      <c r="T123" s="38"/>
      <c r="U123" s="38"/>
      <c r="V123" s="38"/>
      <c r="W123" s="38"/>
      <c r="X123" s="38"/>
      <c r="Y123" s="38"/>
      <c r="Z123" s="38"/>
      <c r="AA123" s="38"/>
      <c r="AB123" s="38"/>
      <c r="AC123" s="38"/>
      <c r="AD123" s="92"/>
    </row>
    <row r="124" spans="18:30" x14ac:dyDescent="0.25">
      <c r="R124" s="38"/>
      <c r="S124" s="38"/>
      <c r="T124" s="38"/>
      <c r="U124" s="38"/>
      <c r="V124" s="38"/>
      <c r="W124" s="38"/>
      <c r="X124" s="38"/>
      <c r="Y124" s="38"/>
      <c r="Z124" s="38"/>
      <c r="AA124" s="38"/>
      <c r="AB124" s="38"/>
      <c r="AC124" s="38"/>
      <c r="AD124" s="92"/>
    </row>
    <row r="125" spans="18:30" x14ac:dyDescent="0.25">
      <c r="R125" s="38"/>
      <c r="S125" s="38"/>
      <c r="T125" s="38"/>
      <c r="U125" s="38"/>
      <c r="V125" s="38"/>
      <c r="W125" s="38"/>
      <c r="X125" s="38"/>
      <c r="Y125" s="38"/>
      <c r="Z125" s="38"/>
      <c r="AA125" s="38"/>
      <c r="AB125" s="38"/>
      <c r="AC125" s="38"/>
      <c r="AD125" s="92"/>
    </row>
    <row r="126" spans="18:30" x14ac:dyDescent="0.25">
      <c r="R126" s="38"/>
      <c r="S126" s="38"/>
      <c r="T126" s="38"/>
      <c r="U126" s="38"/>
      <c r="V126" s="38"/>
      <c r="W126" s="38"/>
      <c r="X126" s="38"/>
      <c r="Y126" s="38"/>
      <c r="Z126" s="38"/>
      <c r="AA126" s="38"/>
      <c r="AB126" s="38"/>
      <c r="AC126" s="38"/>
      <c r="AD126" s="92"/>
    </row>
    <row r="127" spans="18:30" x14ac:dyDescent="0.25">
      <c r="R127" s="38"/>
      <c r="S127" s="38"/>
      <c r="T127" s="38"/>
      <c r="U127" s="38"/>
      <c r="V127" s="38"/>
      <c r="W127" s="38"/>
      <c r="X127" s="38"/>
      <c r="Y127" s="38"/>
      <c r="Z127" s="38"/>
      <c r="AA127" s="38"/>
      <c r="AB127" s="38"/>
      <c r="AC127" s="38"/>
      <c r="AD127" s="92"/>
    </row>
    <row r="128" spans="18:30" x14ac:dyDescent="0.25">
      <c r="R128" s="38"/>
      <c r="S128" s="38"/>
      <c r="T128" s="38"/>
      <c r="U128" s="38"/>
      <c r="V128" s="38"/>
      <c r="W128" s="38"/>
      <c r="X128" s="38"/>
      <c r="Y128" s="38"/>
      <c r="Z128" s="38"/>
      <c r="AA128" s="38"/>
      <c r="AB128" s="38"/>
      <c r="AC128" s="38"/>
      <c r="AD128" s="92"/>
    </row>
    <row r="129" spans="18:30" x14ac:dyDescent="0.25">
      <c r="R129" s="38"/>
      <c r="S129" s="38"/>
      <c r="T129" s="38"/>
      <c r="U129" s="38"/>
      <c r="V129" s="38"/>
      <c r="W129" s="38"/>
      <c r="X129" s="38"/>
      <c r="Y129" s="38"/>
      <c r="Z129" s="38"/>
      <c r="AA129" s="38"/>
      <c r="AB129" s="38"/>
      <c r="AC129" s="38"/>
      <c r="AD129" s="92"/>
    </row>
    <row r="130" spans="18:30" x14ac:dyDescent="0.25">
      <c r="R130" s="38"/>
      <c r="S130" s="38"/>
      <c r="T130" s="38"/>
      <c r="U130" s="38"/>
      <c r="V130" s="38"/>
      <c r="W130" s="38"/>
      <c r="X130" s="38"/>
      <c r="Y130" s="38"/>
      <c r="Z130" s="38"/>
      <c r="AA130" s="38"/>
      <c r="AB130" s="38"/>
      <c r="AC130" s="38"/>
      <c r="AD130" s="92"/>
    </row>
    <row r="131" spans="18:30" x14ac:dyDescent="0.25">
      <c r="R131" s="38"/>
      <c r="S131" s="38"/>
      <c r="T131" s="38"/>
      <c r="U131" s="38"/>
      <c r="V131" s="38"/>
      <c r="W131" s="38"/>
      <c r="X131" s="38"/>
      <c r="Y131" s="38"/>
      <c r="Z131" s="38"/>
      <c r="AA131" s="38"/>
      <c r="AB131" s="38"/>
      <c r="AC131" s="38"/>
      <c r="AD131" s="92"/>
    </row>
    <row r="132" spans="18:30" x14ac:dyDescent="0.25">
      <c r="R132" s="38"/>
      <c r="S132" s="38"/>
      <c r="T132" s="38"/>
      <c r="U132" s="38"/>
      <c r="V132" s="38"/>
      <c r="W132" s="38"/>
      <c r="X132" s="38"/>
      <c r="Y132" s="38"/>
      <c r="Z132" s="38"/>
      <c r="AA132" s="38"/>
      <c r="AB132" s="38"/>
      <c r="AC132" s="38"/>
      <c r="AD132" s="92"/>
    </row>
    <row r="133" spans="18:30" x14ac:dyDescent="0.25">
      <c r="R133" s="38"/>
      <c r="S133" s="38"/>
      <c r="T133" s="38"/>
      <c r="U133" s="38"/>
      <c r="V133" s="38"/>
      <c r="W133" s="38"/>
      <c r="X133" s="38"/>
      <c r="Y133" s="38"/>
      <c r="Z133" s="38"/>
      <c r="AA133" s="38"/>
      <c r="AB133" s="38"/>
      <c r="AC133" s="38"/>
      <c r="AD133" s="92"/>
    </row>
    <row r="134" spans="18:30" x14ac:dyDescent="0.25">
      <c r="R134" s="38"/>
      <c r="S134" s="38"/>
      <c r="T134" s="38"/>
      <c r="U134" s="38"/>
      <c r="V134" s="38"/>
      <c r="W134" s="38"/>
      <c r="X134" s="38"/>
      <c r="Y134" s="38"/>
      <c r="Z134" s="38"/>
      <c r="AA134" s="38"/>
      <c r="AB134" s="38"/>
      <c r="AC134" s="38"/>
      <c r="AD134" s="92"/>
    </row>
    <row r="135" spans="18:30" x14ac:dyDescent="0.25">
      <c r="R135" s="38"/>
      <c r="S135" s="38"/>
      <c r="T135" s="38"/>
      <c r="U135" s="38"/>
      <c r="V135" s="38"/>
      <c r="W135" s="38"/>
      <c r="X135" s="38"/>
      <c r="Y135" s="38"/>
      <c r="Z135" s="38"/>
      <c r="AA135" s="38"/>
      <c r="AB135" s="38"/>
      <c r="AC135" s="38"/>
      <c r="AD135" s="92"/>
    </row>
    <row r="136" spans="18:30" x14ac:dyDescent="0.25">
      <c r="R136" s="38"/>
      <c r="S136" s="38"/>
      <c r="T136" s="38"/>
      <c r="U136" s="38"/>
      <c r="V136" s="38"/>
      <c r="W136" s="38"/>
      <c r="X136" s="38"/>
      <c r="Y136" s="38"/>
      <c r="Z136" s="38"/>
      <c r="AA136" s="38"/>
      <c r="AB136" s="38"/>
      <c r="AC136" s="38"/>
      <c r="AD136" s="92"/>
    </row>
    <row r="137" spans="18:30" x14ac:dyDescent="0.25">
      <c r="R137" s="38"/>
      <c r="S137" s="38"/>
      <c r="T137" s="38"/>
      <c r="U137" s="38"/>
      <c r="V137" s="38"/>
      <c r="W137" s="38"/>
      <c r="X137" s="38"/>
      <c r="Y137" s="38"/>
      <c r="Z137" s="38"/>
      <c r="AA137" s="38"/>
      <c r="AB137" s="38"/>
      <c r="AC137" s="38"/>
      <c r="AD137" s="92"/>
    </row>
    <row r="138" spans="18:30" x14ac:dyDescent="0.25">
      <c r="R138" s="38"/>
      <c r="S138" s="38"/>
      <c r="T138" s="38"/>
      <c r="U138" s="38"/>
      <c r="V138" s="38"/>
      <c r="W138" s="38"/>
      <c r="X138" s="38"/>
      <c r="Y138" s="38"/>
      <c r="Z138" s="38"/>
      <c r="AA138" s="38"/>
      <c r="AB138" s="38"/>
      <c r="AC138" s="38"/>
      <c r="AD138" s="92"/>
    </row>
    <row r="139" spans="18:30" x14ac:dyDescent="0.25">
      <c r="R139" s="38"/>
      <c r="S139" s="38"/>
      <c r="T139" s="38"/>
      <c r="U139" s="38"/>
      <c r="V139" s="38"/>
      <c r="W139" s="38"/>
      <c r="X139" s="38"/>
      <c r="Y139" s="38"/>
      <c r="Z139" s="38"/>
      <c r="AA139" s="38"/>
      <c r="AB139" s="38"/>
      <c r="AC139" s="38"/>
      <c r="AD139" s="92"/>
    </row>
    <row r="140" spans="18:30" x14ac:dyDescent="0.25">
      <c r="R140" s="38"/>
      <c r="S140" s="38"/>
      <c r="T140" s="38"/>
      <c r="U140" s="38"/>
      <c r="V140" s="38"/>
      <c r="W140" s="38"/>
      <c r="X140" s="38"/>
      <c r="Y140" s="38"/>
      <c r="Z140" s="38"/>
      <c r="AA140" s="38"/>
      <c r="AB140" s="38"/>
      <c r="AC140" s="38"/>
      <c r="AD140" s="92"/>
    </row>
    <row r="141" spans="18:30" x14ac:dyDescent="0.25">
      <c r="R141" s="38"/>
      <c r="S141" s="38"/>
      <c r="T141" s="38"/>
      <c r="U141" s="38"/>
      <c r="V141" s="38"/>
      <c r="W141" s="38"/>
      <c r="X141" s="38"/>
      <c r="Y141" s="38"/>
      <c r="Z141" s="38"/>
      <c r="AA141" s="38"/>
      <c r="AB141" s="38"/>
      <c r="AC141" s="38"/>
      <c r="AD141" s="92"/>
    </row>
    <row r="142" spans="18:30" x14ac:dyDescent="0.25">
      <c r="R142" s="38"/>
      <c r="S142" s="38"/>
      <c r="T142" s="38"/>
      <c r="U142" s="38"/>
      <c r="V142" s="38"/>
      <c r="W142" s="38"/>
      <c r="X142" s="38"/>
      <c r="Y142" s="38"/>
      <c r="Z142" s="38"/>
      <c r="AA142" s="38"/>
      <c r="AB142" s="38"/>
      <c r="AC142" s="38"/>
      <c r="AD142" s="92"/>
    </row>
    <row r="143" spans="18:30" x14ac:dyDescent="0.25">
      <c r="R143" s="38"/>
      <c r="S143" s="38"/>
      <c r="T143" s="38"/>
      <c r="U143" s="38"/>
      <c r="V143" s="38"/>
      <c r="W143" s="38"/>
      <c r="X143" s="38"/>
      <c r="Y143" s="38"/>
      <c r="Z143" s="38"/>
      <c r="AA143" s="38"/>
      <c r="AB143" s="38"/>
      <c r="AC143" s="38"/>
      <c r="AD143" s="92"/>
    </row>
    <row r="144" spans="18:30" x14ac:dyDescent="0.25">
      <c r="R144" s="38"/>
      <c r="S144" s="38"/>
      <c r="T144" s="38"/>
      <c r="U144" s="38"/>
      <c r="V144" s="38"/>
      <c r="W144" s="38"/>
      <c r="X144" s="38"/>
      <c r="Y144" s="38"/>
      <c r="Z144" s="38"/>
      <c r="AA144" s="38"/>
      <c r="AB144" s="38"/>
      <c r="AC144" s="38"/>
      <c r="AD144" s="92"/>
    </row>
    <row r="145" spans="18:30" x14ac:dyDescent="0.25">
      <c r="R145" s="38"/>
      <c r="S145" s="38"/>
      <c r="T145" s="38"/>
      <c r="U145" s="38"/>
      <c r="V145" s="38"/>
      <c r="W145" s="38"/>
      <c r="X145" s="38"/>
      <c r="Y145" s="38"/>
      <c r="Z145" s="38"/>
      <c r="AA145" s="38"/>
      <c r="AB145" s="38"/>
      <c r="AC145" s="38"/>
      <c r="AD145" s="92"/>
    </row>
    <row r="146" spans="18:30" x14ac:dyDescent="0.25">
      <c r="R146" s="38"/>
      <c r="S146" s="38"/>
      <c r="T146" s="38"/>
      <c r="U146" s="38"/>
      <c r="V146" s="38"/>
      <c r="W146" s="38"/>
      <c r="X146" s="38"/>
      <c r="Y146" s="38"/>
      <c r="Z146" s="38"/>
      <c r="AA146" s="38"/>
      <c r="AB146" s="38"/>
      <c r="AC146" s="38"/>
      <c r="AD146" s="92"/>
    </row>
    <row r="147" spans="18:30" x14ac:dyDescent="0.25">
      <c r="R147" s="38"/>
      <c r="S147" s="38"/>
      <c r="T147" s="38"/>
      <c r="U147" s="38"/>
      <c r="V147" s="38"/>
      <c r="W147" s="38"/>
      <c r="X147" s="38"/>
      <c r="Y147" s="38"/>
      <c r="Z147" s="38"/>
      <c r="AA147" s="38"/>
      <c r="AB147" s="38"/>
      <c r="AC147" s="38"/>
      <c r="AD147" s="92"/>
    </row>
    <row r="148" spans="18:30" x14ac:dyDescent="0.25">
      <c r="R148" s="38"/>
      <c r="S148" s="38"/>
      <c r="T148" s="38"/>
      <c r="U148" s="38"/>
      <c r="V148" s="38"/>
      <c r="W148" s="38"/>
      <c r="X148" s="38"/>
      <c r="Y148" s="38"/>
      <c r="Z148" s="38"/>
      <c r="AA148" s="38"/>
      <c r="AB148" s="38"/>
      <c r="AC148" s="38"/>
      <c r="AD148" s="92"/>
    </row>
    <row r="149" spans="18:30" x14ac:dyDescent="0.25">
      <c r="R149" s="38"/>
      <c r="S149" s="38"/>
      <c r="T149" s="38"/>
      <c r="U149" s="38"/>
      <c r="V149" s="38"/>
      <c r="W149" s="38"/>
      <c r="X149" s="38"/>
      <c r="Y149" s="38"/>
      <c r="Z149" s="38"/>
      <c r="AA149" s="38"/>
      <c r="AB149" s="38"/>
      <c r="AC149" s="38"/>
      <c r="AD149" s="92"/>
    </row>
    <row r="150" spans="18:30" x14ac:dyDescent="0.25">
      <c r="R150" s="38"/>
      <c r="S150" s="38"/>
      <c r="T150" s="38"/>
      <c r="U150" s="38"/>
      <c r="V150" s="38"/>
      <c r="W150" s="38"/>
      <c r="X150" s="38"/>
      <c r="Y150" s="38"/>
      <c r="Z150" s="38"/>
      <c r="AA150" s="38"/>
      <c r="AB150" s="38"/>
      <c r="AC150" s="38"/>
      <c r="AD150" s="92"/>
    </row>
    <row r="151" spans="18:30" x14ac:dyDescent="0.25">
      <c r="R151" s="38"/>
      <c r="S151" s="38"/>
      <c r="T151" s="38"/>
      <c r="U151" s="38"/>
      <c r="V151" s="38"/>
      <c r="W151" s="38"/>
      <c r="X151" s="38"/>
      <c r="Y151" s="38"/>
      <c r="Z151" s="38"/>
      <c r="AA151" s="38"/>
      <c r="AB151" s="38"/>
      <c r="AC151" s="38"/>
      <c r="AD151" s="92"/>
    </row>
    <row r="152" spans="18:30" x14ac:dyDescent="0.25">
      <c r="R152" s="38"/>
      <c r="S152" s="38"/>
      <c r="T152" s="38"/>
      <c r="U152" s="38"/>
      <c r="V152" s="38"/>
      <c r="W152" s="38"/>
      <c r="X152" s="38"/>
      <c r="Y152" s="38"/>
      <c r="Z152" s="38"/>
      <c r="AA152" s="38"/>
      <c r="AB152" s="38"/>
      <c r="AC152" s="38"/>
      <c r="AD152" s="92"/>
    </row>
    <row r="153" spans="18:30" x14ac:dyDescent="0.25">
      <c r="R153" s="38"/>
      <c r="S153" s="38"/>
      <c r="T153" s="38"/>
      <c r="U153" s="38"/>
      <c r="V153" s="38"/>
      <c r="W153" s="38"/>
      <c r="X153" s="38"/>
      <c r="Y153" s="38"/>
      <c r="Z153" s="38"/>
      <c r="AA153" s="38"/>
      <c r="AB153" s="38"/>
      <c r="AC153" s="38"/>
      <c r="AD153" s="92"/>
    </row>
    <row r="154" spans="18:30" x14ac:dyDescent="0.25">
      <c r="R154" s="38"/>
      <c r="S154" s="38"/>
      <c r="T154" s="38"/>
      <c r="U154" s="38"/>
      <c r="V154" s="38"/>
      <c r="W154" s="38"/>
      <c r="X154" s="38"/>
      <c r="Y154" s="38"/>
      <c r="Z154" s="38"/>
      <c r="AA154" s="38"/>
      <c r="AB154" s="38"/>
      <c r="AC154" s="38"/>
      <c r="AD154" s="92"/>
    </row>
    <row r="155" spans="18:30" x14ac:dyDescent="0.25">
      <c r="R155" s="38"/>
      <c r="S155" s="38"/>
      <c r="T155" s="38"/>
      <c r="U155" s="38"/>
      <c r="V155" s="38"/>
      <c r="W155" s="38"/>
      <c r="X155" s="38"/>
      <c r="Y155" s="38"/>
      <c r="Z155" s="38"/>
      <c r="AA155" s="38"/>
      <c r="AB155" s="38"/>
      <c r="AC155" s="38"/>
      <c r="AD155" s="92"/>
    </row>
    <row r="156" spans="18:30" x14ac:dyDescent="0.25">
      <c r="R156" s="38"/>
      <c r="S156" s="38"/>
      <c r="T156" s="38"/>
      <c r="U156" s="38"/>
      <c r="V156" s="38"/>
      <c r="W156" s="38"/>
      <c r="X156" s="38"/>
      <c r="Y156" s="38"/>
      <c r="Z156" s="38"/>
      <c r="AA156" s="38"/>
      <c r="AB156" s="38"/>
      <c r="AC156" s="38"/>
      <c r="AD156" s="92"/>
    </row>
    <row r="157" spans="18:30" x14ac:dyDescent="0.25">
      <c r="R157" s="38"/>
      <c r="S157" s="38"/>
      <c r="T157" s="38"/>
      <c r="U157" s="38"/>
      <c r="V157" s="38"/>
      <c r="W157" s="38"/>
      <c r="X157" s="38"/>
      <c r="Y157" s="38"/>
      <c r="Z157" s="38"/>
      <c r="AA157" s="38"/>
      <c r="AB157" s="38"/>
      <c r="AC157" s="38"/>
      <c r="AD157" s="92"/>
    </row>
    <row r="158" spans="18:30" x14ac:dyDescent="0.25">
      <c r="R158" s="38"/>
      <c r="S158" s="38"/>
      <c r="T158" s="38"/>
      <c r="U158" s="38"/>
      <c r="V158" s="38"/>
      <c r="W158" s="38"/>
      <c r="X158" s="38"/>
      <c r="Y158" s="38"/>
      <c r="Z158" s="38"/>
      <c r="AA158" s="38"/>
      <c r="AB158" s="38"/>
      <c r="AC158" s="38"/>
      <c r="AD158" s="92"/>
    </row>
    <row r="159" spans="18:30" x14ac:dyDescent="0.25">
      <c r="R159" s="38"/>
      <c r="S159" s="38"/>
      <c r="T159" s="38"/>
      <c r="U159" s="38"/>
      <c r="V159" s="38"/>
      <c r="W159" s="38"/>
      <c r="X159" s="38"/>
      <c r="Y159" s="38"/>
      <c r="Z159" s="38"/>
      <c r="AA159" s="38"/>
      <c r="AB159" s="38"/>
      <c r="AC159" s="38"/>
      <c r="AD159" s="92"/>
    </row>
    <row r="160" spans="18:30" x14ac:dyDescent="0.25">
      <c r="R160" s="38"/>
      <c r="S160" s="38"/>
      <c r="T160" s="38"/>
      <c r="U160" s="38"/>
      <c r="V160" s="38"/>
      <c r="W160" s="38"/>
      <c r="X160" s="38"/>
      <c r="Y160" s="38"/>
      <c r="Z160" s="38"/>
      <c r="AA160" s="38"/>
      <c r="AB160" s="38"/>
      <c r="AC160" s="38"/>
      <c r="AD160" s="92"/>
    </row>
    <row r="161" spans="18:30" x14ac:dyDescent="0.25">
      <c r="R161" s="38"/>
      <c r="S161" s="38"/>
      <c r="T161" s="38"/>
      <c r="U161" s="38"/>
      <c r="V161" s="38"/>
      <c r="W161" s="38"/>
      <c r="X161" s="38"/>
      <c r="Y161" s="38"/>
      <c r="Z161" s="38"/>
      <c r="AA161" s="38"/>
      <c r="AB161" s="38"/>
      <c r="AC161" s="38"/>
      <c r="AD161" s="92"/>
    </row>
    <row r="162" spans="18:30" x14ac:dyDescent="0.25">
      <c r="R162" s="38"/>
      <c r="S162" s="38"/>
      <c r="T162" s="38"/>
      <c r="U162" s="38"/>
      <c r="V162" s="38"/>
      <c r="W162" s="38"/>
      <c r="X162" s="38"/>
      <c r="Y162" s="38"/>
      <c r="Z162" s="38"/>
      <c r="AA162" s="38"/>
      <c r="AB162" s="38"/>
      <c r="AC162" s="38"/>
      <c r="AD162" s="92"/>
    </row>
    <row r="163" spans="18:30" x14ac:dyDescent="0.25">
      <c r="R163" s="38"/>
      <c r="S163" s="38"/>
      <c r="T163" s="38"/>
      <c r="U163" s="38"/>
      <c r="V163" s="38"/>
      <c r="W163" s="38"/>
      <c r="X163" s="38"/>
      <c r="Y163" s="38"/>
      <c r="Z163" s="38"/>
      <c r="AA163" s="38"/>
      <c r="AB163" s="38"/>
      <c r="AC163" s="38"/>
      <c r="AD163" s="92"/>
    </row>
    <row r="164" spans="18:30" x14ac:dyDescent="0.25">
      <c r="R164" s="38"/>
      <c r="S164" s="38"/>
      <c r="T164" s="38"/>
      <c r="U164" s="38"/>
      <c r="V164" s="38"/>
      <c r="W164" s="38"/>
      <c r="X164" s="38"/>
      <c r="Y164" s="38"/>
      <c r="Z164" s="38"/>
      <c r="AA164" s="38"/>
      <c r="AB164" s="38"/>
      <c r="AC164" s="38"/>
      <c r="AD164" s="92"/>
    </row>
    <row r="165" spans="18:30" x14ac:dyDescent="0.25">
      <c r="R165" s="38"/>
      <c r="S165" s="38"/>
      <c r="T165" s="38"/>
      <c r="U165" s="38"/>
      <c r="V165" s="38"/>
      <c r="W165" s="38"/>
      <c r="X165" s="38"/>
      <c r="Y165" s="38"/>
      <c r="Z165" s="38"/>
      <c r="AA165" s="38"/>
      <c r="AB165" s="38"/>
      <c r="AC165" s="38"/>
      <c r="AD165" s="92"/>
    </row>
    <row r="166" spans="18:30" x14ac:dyDescent="0.25">
      <c r="R166" s="38"/>
      <c r="S166" s="38"/>
      <c r="T166" s="38"/>
      <c r="U166" s="38"/>
      <c r="V166" s="38"/>
      <c r="W166" s="38"/>
      <c r="X166" s="38"/>
      <c r="Y166" s="38"/>
      <c r="Z166" s="38"/>
      <c r="AA166" s="38"/>
      <c r="AB166" s="38"/>
      <c r="AC166" s="38"/>
      <c r="AD166" s="92"/>
    </row>
    <row r="167" spans="18:30" x14ac:dyDescent="0.25">
      <c r="R167" s="38"/>
      <c r="S167" s="38"/>
      <c r="T167" s="38"/>
      <c r="U167" s="38"/>
      <c r="V167" s="38"/>
      <c r="W167" s="38"/>
      <c r="X167" s="38"/>
      <c r="Y167" s="38"/>
      <c r="Z167" s="38"/>
      <c r="AA167" s="38"/>
      <c r="AB167" s="38"/>
      <c r="AC167" s="38"/>
      <c r="AD167" s="92"/>
    </row>
    <row r="168" spans="18:30" x14ac:dyDescent="0.25">
      <c r="R168" s="38"/>
      <c r="S168" s="38"/>
      <c r="T168" s="38"/>
      <c r="U168" s="38"/>
      <c r="V168" s="38"/>
      <c r="W168" s="38"/>
      <c r="X168" s="38"/>
      <c r="Y168" s="38"/>
      <c r="Z168" s="38"/>
      <c r="AA168" s="38"/>
      <c r="AB168" s="38"/>
      <c r="AC168" s="38"/>
      <c r="AD168" s="92"/>
    </row>
    <row r="169" spans="18:30" x14ac:dyDescent="0.25">
      <c r="R169" s="38"/>
      <c r="S169" s="38"/>
      <c r="T169" s="38"/>
      <c r="U169" s="38"/>
      <c r="V169" s="38"/>
      <c r="W169" s="38"/>
      <c r="X169" s="38"/>
      <c r="Y169" s="38"/>
      <c r="Z169" s="38"/>
      <c r="AA169" s="38"/>
      <c r="AB169" s="38"/>
      <c r="AC169" s="38"/>
      <c r="AD169" s="92"/>
    </row>
    <row r="170" spans="18:30" x14ac:dyDescent="0.25">
      <c r="R170" s="38"/>
      <c r="S170" s="38"/>
      <c r="T170" s="38"/>
      <c r="U170" s="38"/>
      <c r="V170" s="38"/>
      <c r="W170" s="38"/>
      <c r="X170" s="38"/>
      <c r="Y170" s="38"/>
      <c r="Z170" s="38"/>
      <c r="AA170" s="38"/>
      <c r="AB170" s="38"/>
      <c r="AC170" s="38"/>
      <c r="AD170" s="92"/>
    </row>
    <row r="171" spans="18:30" x14ac:dyDescent="0.25">
      <c r="R171" s="38"/>
      <c r="S171" s="38"/>
      <c r="T171" s="38"/>
      <c r="U171" s="38"/>
      <c r="V171" s="38"/>
      <c r="W171" s="38"/>
      <c r="X171" s="38"/>
      <c r="Y171" s="38"/>
      <c r="Z171" s="38"/>
      <c r="AA171" s="38"/>
      <c r="AB171" s="38"/>
      <c r="AC171" s="38"/>
      <c r="AD171" s="92"/>
    </row>
    <row r="172" spans="18:30" x14ac:dyDescent="0.25">
      <c r="R172" s="38"/>
      <c r="S172" s="38"/>
      <c r="T172" s="38"/>
      <c r="U172" s="38"/>
      <c r="V172" s="38"/>
      <c r="W172" s="38"/>
      <c r="X172" s="38"/>
      <c r="Y172" s="38"/>
      <c r="Z172" s="38"/>
      <c r="AA172" s="38"/>
      <c r="AB172" s="38"/>
      <c r="AC172" s="38"/>
      <c r="AD172" s="92"/>
    </row>
    <row r="173" spans="18:30" x14ac:dyDescent="0.25">
      <c r="R173" s="38"/>
      <c r="S173" s="38"/>
      <c r="T173" s="38"/>
      <c r="U173" s="38"/>
      <c r="V173" s="38"/>
      <c r="W173" s="38"/>
      <c r="X173" s="38"/>
      <c r="Y173" s="38"/>
      <c r="Z173" s="38"/>
      <c r="AA173" s="38"/>
      <c r="AB173" s="38"/>
      <c r="AC173" s="38"/>
      <c r="AD173" s="92"/>
    </row>
    <row r="174" spans="18:30" x14ac:dyDescent="0.25">
      <c r="R174" s="38"/>
      <c r="S174" s="38"/>
      <c r="T174" s="38"/>
      <c r="U174" s="38"/>
      <c r="V174" s="38"/>
      <c r="W174" s="38"/>
      <c r="X174" s="38"/>
      <c r="Y174" s="38"/>
      <c r="Z174" s="38"/>
      <c r="AA174" s="38"/>
      <c r="AB174" s="38"/>
      <c r="AC174" s="38"/>
      <c r="AD174" s="92"/>
    </row>
    <row r="175" spans="18:30" x14ac:dyDescent="0.25">
      <c r="R175" s="38"/>
      <c r="S175" s="38"/>
      <c r="T175" s="38"/>
      <c r="U175" s="38"/>
      <c r="V175" s="38"/>
      <c r="W175" s="38"/>
      <c r="X175" s="38"/>
      <c r="Y175" s="38"/>
      <c r="Z175" s="38"/>
      <c r="AA175" s="38"/>
      <c r="AB175" s="38"/>
      <c r="AC175" s="38"/>
      <c r="AD175" s="92"/>
    </row>
    <row r="176" spans="18:30" x14ac:dyDescent="0.25">
      <c r="R176" s="38"/>
      <c r="S176" s="38"/>
      <c r="T176" s="38"/>
      <c r="U176" s="38"/>
      <c r="V176" s="38"/>
      <c r="W176" s="38"/>
      <c r="X176" s="38"/>
      <c r="Y176" s="38"/>
      <c r="Z176" s="38"/>
      <c r="AA176" s="38"/>
      <c r="AB176" s="38"/>
      <c r="AC176" s="38"/>
      <c r="AD176" s="92"/>
    </row>
    <row r="177" spans="18:30" x14ac:dyDescent="0.25">
      <c r="R177" s="38"/>
      <c r="S177" s="38"/>
      <c r="T177" s="38"/>
      <c r="U177" s="38"/>
      <c r="V177" s="38"/>
      <c r="W177" s="38"/>
      <c r="X177" s="38"/>
      <c r="Y177" s="38"/>
      <c r="Z177" s="38"/>
      <c r="AA177" s="38"/>
      <c r="AB177" s="38"/>
      <c r="AC177" s="38"/>
      <c r="AD177" s="92"/>
    </row>
    <row r="178" spans="18:30" x14ac:dyDescent="0.25">
      <c r="R178" s="38"/>
      <c r="S178" s="38"/>
      <c r="T178" s="38"/>
      <c r="U178" s="38"/>
      <c r="V178" s="38"/>
      <c r="W178" s="38"/>
      <c r="X178" s="38"/>
      <c r="Y178" s="38"/>
      <c r="Z178" s="38"/>
      <c r="AA178" s="38"/>
      <c r="AB178" s="38"/>
      <c r="AC178" s="38"/>
      <c r="AD178" s="92"/>
    </row>
    <row r="179" spans="18:30" x14ac:dyDescent="0.25">
      <c r="R179" s="38"/>
      <c r="S179" s="38"/>
      <c r="T179" s="38"/>
      <c r="U179" s="38"/>
      <c r="V179" s="38"/>
      <c r="W179" s="38"/>
      <c r="X179" s="38"/>
      <c r="Y179" s="38"/>
      <c r="Z179" s="38"/>
      <c r="AA179" s="38"/>
      <c r="AB179" s="38"/>
      <c r="AC179" s="38"/>
      <c r="AD179" s="92"/>
    </row>
    <row r="180" spans="18:30" x14ac:dyDescent="0.25">
      <c r="R180" s="38"/>
      <c r="S180" s="38"/>
      <c r="T180" s="38"/>
      <c r="U180" s="38"/>
      <c r="V180" s="38"/>
      <c r="W180" s="38"/>
      <c r="X180" s="38"/>
      <c r="Y180" s="38"/>
      <c r="Z180" s="38"/>
      <c r="AA180" s="38"/>
      <c r="AB180" s="38"/>
      <c r="AC180" s="38"/>
      <c r="AD180" s="92"/>
    </row>
    <row r="181" spans="18:30" x14ac:dyDescent="0.25">
      <c r="R181" s="38"/>
      <c r="S181" s="38"/>
      <c r="T181" s="38"/>
      <c r="U181" s="38"/>
      <c r="V181" s="38"/>
      <c r="W181" s="38"/>
      <c r="X181" s="38"/>
      <c r="Y181" s="38"/>
      <c r="Z181" s="38"/>
      <c r="AA181" s="38"/>
      <c r="AB181" s="38"/>
      <c r="AC181" s="38"/>
      <c r="AD181" s="92"/>
    </row>
    <row r="182" spans="18:30" x14ac:dyDescent="0.25">
      <c r="R182" s="38"/>
      <c r="S182" s="38"/>
      <c r="T182" s="38"/>
      <c r="U182" s="38"/>
      <c r="V182" s="38"/>
      <c r="W182" s="38"/>
      <c r="X182" s="38"/>
      <c r="Y182" s="38"/>
      <c r="Z182" s="38"/>
      <c r="AA182" s="38"/>
      <c r="AB182" s="38"/>
      <c r="AC182" s="38"/>
      <c r="AD182" s="92"/>
    </row>
    <row r="183" spans="18:30" x14ac:dyDescent="0.25">
      <c r="R183" s="38"/>
      <c r="S183" s="38"/>
      <c r="T183" s="38"/>
      <c r="U183" s="38"/>
      <c r="V183" s="38"/>
      <c r="W183" s="38"/>
      <c r="X183" s="38"/>
      <c r="Y183" s="38"/>
      <c r="Z183" s="38"/>
      <c r="AA183" s="38"/>
      <c r="AB183" s="38"/>
      <c r="AC183" s="38"/>
      <c r="AD183" s="92"/>
    </row>
    <row r="184" spans="18:30" x14ac:dyDescent="0.25">
      <c r="R184" s="38"/>
      <c r="S184" s="38"/>
      <c r="T184" s="38"/>
      <c r="U184" s="38"/>
      <c r="V184" s="38"/>
      <c r="W184" s="38"/>
      <c r="X184" s="38"/>
      <c r="Y184" s="38"/>
      <c r="Z184" s="38"/>
      <c r="AA184" s="38"/>
      <c r="AB184" s="38"/>
      <c r="AC184" s="38"/>
      <c r="AD184" s="92"/>
    </row>
    <row r="185" spans="18:30" x14ac:dyDescent="0.25">
      <c r="R185" s="38"/>
      <c r="S185" s="38"/>
      <c r="T185" s="38"/>
      <c r="U185" s="38"/>
      <c r="V185" s="38"/>
      <c r="W185" s="38"/>
      <c r="X185" s="38"/>
      <c r="Y185" s="38"/>
      <c r="Z185" s="38"/>
      <c r="AA185" s="38"/>
      <c r="AB185" s="38"/>
      <c r="AC185" s="38"/>
      <c r="AD185" s="92"/>
    </row>
    <row r="186" spans="18:30" x14ac:dyDescent="0.25">
      <c r="R186" s="38"/>
      <c r="S186" s="38"/>
      <c r="T186" s="38"/>
      <c r="U186" s="38"/>
      <c r="V186" s="38"/>
      <c r="W186" s="38"/>
      <c r="X186" s="38"/>
      <c r="Y186" s="38"/>
      <c r="Z186" s="38"/>
      <c r="AA186" s="38"/>
      <c r="AB186" s="38"/>
      <c r="AC186" s="38"/>
      <c r="AD186" s="92"/>
    </row>
    <row r="187" spans="18:30" x14ac:dyDescent="0.25">
      <c r="R187" s="38"/>
      <c r="S187" s="38"/>
      <c r="T187" s="38"/>
      <c r="U187" s="38"/>
      <c r="V187" s="38"/>
      <c r="W187" s="38"/>
      <c r="X187" s="38"/>
      <c r="Y187" s="38"/>
      <c r="Z187" s="38"/>
      <c r="AA187" s="38"/>
      <c r="AB187" s="38"/>
      <c r="AC187" s="38"/>
      <c r="AD187" s="92"/>
    </row>
    <row r="188" spans="18:30" x14ac:dyDescent="0.25">
      <c r="R188" s="38"/>
      <c r="S188" s="38"/>
      <c r="T188" s="38"/>
      <c r="U188" s="38"/>
      <c r="V188" s="38"/>
      <c r="W188" s="38"/>
      <c r="X188" s="38"/>
      <c r="Y188" s="38"/>
      <c r="Z188" s="38"/>
      <c r="AA188" s="38"/>
      <c r="AB188" s="38"/>
      <c r="AC188" s="38"/>
      <c r="AD188" s="92"/>
    </row>
    <row r="189" spans="18:30" x14ac:dyDescent="0.25">
      <c r="R189" s="38"/>
      <c r="S189" s="38"/>
      <c r="T189" s="38"/>
      <c r="U189" s="38"/>
      <c r="V189" s="38"/>
      <c r="W189" s="38"/>
      <c r="X189" s="38"/>
      <c r="Y189" s="38"/>
      <c r="Z189" s="38"/>
      <c r="AA189" s="38"/>
      <c r="AB189" s="38"/>
      <c r="AC189" s="38"/>
      <c r="AD189" s="92"/>
    </row>
    <row r="190" spans="18:30" x14ac:dyDescent="0.25">
      <c r="R190" s="38"/>
      <c r="S190" s="38"/>
      <c r="T190" s="38"/>
      <c r="U190" s="38"/>
      <c r="V190" s="38"/>
      <c r="W190" s="38"/>
      <c r="X190" s="38"/>
      <c r="Y190" s="38"/>
      <c r="Z190" s="38"/>
      <c r="AA190" s="38"/>
      <c r="AB190" s="38"/>
      <c r="AC190" s="38"/>
      <c r="AD190" s="92"/>
    </row>
    <row r="191" spans="18:30" x14ac:dyDescent="0.25">
      <c r="R191" s="38"/>
      <c r="S191" s="38"/>
      <c r="T191" s="38"/>
      <c r="U191" s="38"/>
      <c r="V191" s="38"/>
      <c r="W191" s="38"/>
      <c r="X191" s="38"/>
      <c r="Y191" s="38"/>
      <c r="Z191" s="38"/>
      <c r="AA191" s="38"/>
      <c r="AB191" s="38"/>
      <c r="AC191" s="38"/>
      <c r="AD191" s="92"/>
    </row>
    <row r="192" spans="18:30" x14ac:dyDescent="0.25">
      <c r="R192" s="38"/>
      <c r="S192" s="38"/>
      <c r="T192" s="38"/>
      <c r="U192" s="38"/>
      <c r="V192" s="38"/>
      <c r="W192" s="38"/>
      <c r="X192" s="38"/>
      <c r="Y192" s="38"/>
      <c r="Z192" s="38"/>
      <c r="AA192" s="38"/>
      <c r="AB192" s="38"/>
      <c r="AC192" s="38"/>
      <c r="AD192" s="92"/>
    </row>
    <row r="193" spans="18:30" x14ac:dyDescent="0.25">
      <c r="R193" s="38"/>
      <c r="S193" s="38"/>
      <c r="T193" s="38"/>
      <c r="U193" s="38"/>
      <c r="V193" s="38"/>
      <c r="W193" s="38"/>
      <c r="X193" s="38"/>
      <c r="Y193" s="38"/>
      <c r="Z193" s="38"/>
      <c r="AA193" s="38"/>
      <c r="AB193" s="38"/>
      <c r="AC193" s="38"/>
      <c r="AD193" s="92"/>
    </row>
    <row r="194" spans="18:30" x14ac:dyDescent="0.25">
      <c r="R194" s="38"/>
      <c r="S194" s="38"/>
      <c r="T194" s="38"/>
      <c r="U194" s="38"/>
      <c r="V194" s="38"/>
      <c r="W194" s="38"/>
      <c r="X194" s="38"/>
      <c r="Y194" s="38"/>
      <c r="Z194" s="38"/>
      <c r="AA194" s="38"/>
      <c r="AB194" s="38"/>
      <c r="AC194" s="38"/>
      <c r="AD194" s="92"/>
    </row>
    <row r="195" spans="18:30" x14ac:dyDescent="0.25">
      <c r="R195" s="38"/>
      <c r="S195" s="38"/>
      <c r="T195" s="38"/>
      <c r="U195" s="38"/>
      <c r="V195" s="38"/>
      <c r="W195" s="38"/>
      <c r="X195" s="38"/>
      <c r="Y195" s="38"/>
      <c r="Z195" s="38"/>
      <c r="AA195" s="38"/>
      <c r="AB195" s="38"/>
      <c r="AC195" s="38"/>
      <c r="AD195" s="92"/>
    </row>
    <row r="196" spans="18:30" x14ac:dyDescent="0.25">
      <c r="R196" s="38"/>
      <c r="S196" s="38"/>
      <c r="T196" s="38"/>
      <c r="U196" s="38"/>
      <c r="V196" s="38"/>
      <c r="W196" s="38"/>
      <c r="X196" s="38"/>
      <c r="Y196" s="38"/>
      <c r="Z196" s="38"/>
      <c r="AA196" s="38"/>
      <c r="AB196" s="38"/>
      <c r="AC196" s="38"/>
      <c r="AD196" s="92"/>
    </row>
    <row r="197" spans="18:30" x14ac:dyDescent="0.25">
      <c r="R197" s="38"/>
      <c r="S197" s="38"/>
      <c r="T197" s="38"/>
      <c r="U197" s="38"/>
      <c r="V197" s="38"/>
      <c r="W197" s="38"/>
      <c r="X197" s="38"/>
      <c r="Y197" s="38"/>
      <c r="Z197" s="38"/>
      <c r="AA197" s="38"/>
      <c r="AB197" s="38"/>
      <c r="AC197" s="38"/>
      <c r="AD197" s="92"/>
    </row>
    <row r="198" spans="18:30" x14ac:dyDescent="0.25">
      <c r="R198" s="38"/>
      <c r="S198" s="38"/>
      <c r="T198" s="38"/>
      <c r="U198" s="38"/>
      <c r="V198" s="38"/>
      <c r="W198" s="38"/>
      <c r="X198" s="38"/>
      <c r="Y198" s="38"/>
      <c r="Z198" s="38"/>
      <c r="AA198" s="38"/>
      <c r="AB198" s="38"/>
      <c r="AC198" s="38"/>
      <c r="AD198" s="92"/>
    </row>
    <row r="199" spans="18:30" x14ac:dyDescent="0.25">
      <c r="R199" s="38"/>
      <c r="S199" s="38"/>
      <c r="T199" s="38"/>
      <c r="U199" s="38"/>
      <c r="V199" s="38"/>
      <c r="W199" s="38"/>
      <c r="X199" s="38"/>
      <c r="Y199" s="38"/>
      <c r="Z199" s="38"/>
      <c r="AA199" s="38"/>
      <c r="AB199" s="38"/>
      <c r="AC199" s="38"/>
      <c r="AD199" s="92"/>
    </row>
    <row r="200" spans="18:30" x14ac:dyDescent="0.25">
      <c r="R200" s="38"/>
      <c r="S200" s="38"/>
      <c r="T200" s="38"/>
      <c r="U200" s="38"/>
      <c r="V200" s="38"/>
      <c r="W200" s="38"/>
      <c r="X200" s="38"/>
      <c r="Y200" s="38"/>
      <c r="Z200" s="38"/>
      <c r="AA200" s="38"/>
      <c r="AB200" s="38"/>
      <c r="AC200" s="38"/>
      <c r="AD200" s="92"/>
    </row>
    <row r="201" spans="18:30" x14ac:dyDescent="0.25">
      <c r="R201" s="38"/>
      <c r="S201" s="38"/>
      <c r="T201" s="38"/>
      <c r="U201" s="38"/>
      <c r="V201" s="38"/>
      <c r="W201" s="38"/>
      <c r="X201" s="38"/>
      <c r="Y201" s="38"/>
      <c r="Z201" s="38"/>
      <c r="AA201" s="38"/>
      <c r="AB201" s="38"/>
      <c r="AC201" s="38"/>
      <c r="AD201" s="92"/>
    </row>
    <row r="202" spans="18:30" x14ac:dyDescent="0.25">
      <c r="R202" s="38"/>
      <c r="S202" s="38"/>
      <c r="T202" s="38"/>
      <c r="U202" s="38"/>
      <c r="V202" s="38"/>
      <c r="W202" s="38"/>
      <c r="X202" s="38"/>
      <c r="Y202" s="38"/>
      <c r="Z202" s="38"/>
      <c r="AA202" s="38"/>
      <c r="AB202" s="38"/>
      <c r="AC202" s="38"/>
      <c r="AD202" s="92"/>
    </row>
    <row r="203" spans="18:30" x14ac:dyDescent="0.25">
      <c r="R203" s="38"/>
      <c r="S203" s="38"/>
      <c r="T203" s="38"/>
      <c r="U203" s="38"/>
      <c r="V203" s="38"/>
      <c r="W203" s="38"/>
      <c r="X203" s="38"/>
      <c r="Y203" s="38"/>
      <c r="Z203" s="38"/>
      <c r="AA203" s="38"/>
      <c r="AB203" s="38"/>
      <c r="AC203" s="38"/>
      <c r="AD203" s="92"/>
    </row>
    <row r="204" spans="18:30" x14ac:dyDescent="0.25">
      <c r="R204" s="38"/>
      <c r="S204" s="38"/>
      <c r="T204" s="38"/>
      <c r="U204" s="38"/>
      <c r="V204" s="38"/>
      <c r="W204" s="38"/>
      <c r="X204" s="38"/>
      <c r="Y204" s="38"/>
      <c r="Z204" s="38"/>
      <c r="AA204" s="38"/>
      <c r="AB204" s="38"/>
      <c r="AC204" s="38"/>
      <c r="AD204" s="92"/>
    </row>
    <row r="205" spans="18:30" x14ac:dyDescent="0.25">
      <c r="R205" s="38"/>
      <c r="S205" s="38"/>
      <c r="T205" s="38"/>
      <c r="U205" s="38"/>
      <c r="V205" s="38"/>
      <c r="W205" s="38"/>
      <c r="X205" s="38"/>
      <c r="Y205" s="38"/>
      <c r="Z205" s="38"/>
      <c r="AA205" s="38"/>
      <c r="AB205" s="38"/>
      <c r="AC205" s="38"/>
      <c r="AD205" s="92"/>
    </row>
    <row r="206" spans="18:30" x14ac:dyDescent="0.25">
      <c r="R206" s="38"/>
      <c r="S206" s="38"/>
      <c r="T206" s="38"/>
      <c r="U206" s="38"/>
      <c r="V206" s="38"/>
      <c r="W206" s="38"/>
      <c r="X206" s="38"/>
      <c r="Y206" s="38"/>
      <c r="Z206" s="38"/>
      <c r="AA206" s="38"/>
      <c r="AB206" s="38"/>
      <c r="AC206" s="38"/>
      <c r="AD206" s="92"/>
    </row>
    <row r="207" spans="18:30" x14ac:dyDescent="0.25">
      <c r="R207" s="38"/>
      <c r="S207" s="38"/>
      <c r="T207" s="38"/>
      <c r="U207" s="38"/>
      <c r="V207" s="38"/>
      <c r="W207" s="38"/>
      <c r="X207" s="38"/>
      <c r="Y207" s="38"/>
      <c r="Z207" s="38"/>
      <c r="AA207" s="38"/>
      <c r="AB207" s="38"/>
      <c r="AC207" s="38"/>
      <c r="AD207" s="92"/>
    </row>
    <row r="208" spans="18:30" x14ac:dyDescent="0.25">
      <c r="R208" s="38"/>
      <c r="S208" s="38"/>
      <c r="T208" s="38"/>
      <c r="U208" s="38"/>
      <c r="V208" s="38"/>
      <c r="W208" s="38"/>
      <c r="X208" s="38"/>
      <c r="Y208" s="38"/>
      <c r="Z208" s="38"/>
      <c r="AA208" s="38"/>
      <c r="AB208" s="38"/>
      <c r="AC208" s="38"/>
      <c r="AD208" s="92"/>
    </row>
    <row r="209" spans="18:30" x14ac:dyDescent="0.25">
      <c r="R209" s="38"/>
      <c r="S209" s="38"/>
      <c r="T209" s="38"/>
      <c r="U209" s="38"/>
      <c r="V209" s="38"/>
      <c r="W209" s="38"/>
      <c r="X209" s="38"/>
      <c r="Y209" s="38"/>
      <c r="Z209" s="38"/>
      <c r="AA209" s="38"/>
      <c r="AB209" s="38"/>
      <c r="AC209" s="38"/>
      <c r="AD209" s="92"/>
    </row>
    <row r="210" spans="18:30" x14ac:dyDescent="0.25">
      <c r="R210" s="38"/>
      <c r="S210" s="38"/>
      <c r="T210" s="38"/>
      <c r="U210" s="38"/>
      <c r="V210" s="38"/>
      <c r="W210" s="38"/>
      <c r="X210" s="38"/>
      <c r="Y210" s="38"/>
      <c r="Z210" s="38"/>
      <c r="AA210" s="38"/>
      <c r="AB210" s="38"/>
      <c r="AC210" s="38"/>
      <c r="AD210" s="92"/>
    </row>
    <row r="211" spans="18:30" x14ac:dyDescent="0.25">
      <c r="R211" s="38"/>
      <c r="S211" s="38"/>
      <c r="T211" s="38"/>
      <c r="U211" s="38"/>
      <c r="V211" s="38"/>
      <c r="W211" s="38"/>
      <c r="X211" s="38"/>
      <c r="Y211" s="38"/>
      <c r="Z211" s="38"/>
      <c r="AA211" s="38"/>
      <c r="AB211" s="38"/>
      <c r="AC211" s="38"/>
      <c r="AD211" s="92"/>
    </row>
    <row r="212" spans="18:30" x14ac:dyDescent="0.25">
      <c r="R212" s="38"/>
      <c r="S212" s="38"/>
      <c r="T212" s="38"/>
      <c r="U212" s="38"/>
      <c r="V212" s="38"/>
      <c r="W212" s="38"/>
      <c r="X212" s="38"/>
      <c r="Y212" s="38"/>
      <c r="Z212" s="38"/>
      <c r="AA212" s="38"/>
      <c r="AB212" s="38"/>
      <c r="AC212" s="38"/>
      <c r="AD212" s="92"/>
    </row>
    <row r="213" spans="18:30" x14ac:dyDescent="0.25">
      <c r="R213" s="38"/>
      <c r="S213" s="38"/>
      <c r="T213" s="38"/>
      <c r="U213" s="38"/>
      <c r="V213" s="38"/>
      <c r="W213" s="38"/>
      <c r="X213" s="38"/>
      <c r="Y213" s="38"/>
      <c r="Z213" s="38"/>
      <c r="AA213" s="38"/>
      <c r="AB213" s="38"/>
      <c r="AC213" s="38"/>
      <c r="AD213" s="92"/>
    </row>
    <row r="214" spans="18:30" x14ac:dyDescent="0.25">
      <c r="R214" s="38"/>
      <c r="S214" s="38"/>
      <c r="T214" s="38"/>
      <c r="U214" s="38"/>
      <c r="V214" s="38"/>
      <c r="W214" s="38"/>
      <c r="X214" s="38"/>
      <c r="Y214" s="38"/>
      <c r="Z214" s="38"/>
      <c r="AA214" s="38"/>
      <c r="AB214" s="38"/>
      <c r="AC214" s="38"/>
      <c r="AD214" s="92"/>
    </row>
    <row r="215" spans="18:30" x14ac:dyDescent="0.25">
      <c r="R215" s="38"/>
      <c r="S215" s="38"/>
      <c r="T215" s="38"/>
      <c r="U215" s="38"/>
      <c r="V215" s="38"/>
      <c r="W215" s="38"/>
      <c r="X215" s="38"/>
      <c r="Y215" s="38"/>
      <c r="Z215" s="38"/>
      <c r="AA215" s="38"/>
      <c r="AB215" s="38"/>
      <c r="AC215" s="38"/>
      <c r="AD215" s="92"/>
    </row>
    <row r="216" spans="18:30" x14ac:dyDescent="0.25">
      <c r="R216" s="38"/>
      <c r="S216" s="38"/>
      <c r="T216" s="38"/>
      <c r="U216" s="38"/>
      <c r="V216" s="38"/>
      <c r="W216" s="38"/>
      <c r="X216" s="38"/>
      <c r="Y216" s="38"/>
      <c r="Z216" s="38"/>
      <c r="AA216" s="38"/>
      <c r="AB216" s="38"/>
      <c r="AC216" s="38"/>
      <c r="AD216" s="92"/>
    </row>
    <row r="217" spans="18:30" x14ac:dyDescent="0.25">
      <c r="R217" s="38"/>
      <c r="S217" s="38"/>
      <c r="T217" s="38"/>
      <c r="U217" s="38"/>
      <c r="V217" s="38"/>
      <c r="W217" s="38"/>
      <c r="X217" s="38"/>
      <c r="Y217" s="38"/>
      <c r="Z217" s="38"/>
      <c r="AA217" s="38"/>
      <c r="AB217" s="38"/>
      <c r="AC217" s="38"/>
      <c r="AD217" s="92"/>
    </row>
    <row r="218" spans="18:30" x14ac:dyDescent="0.25">
      <c r="R218" s="38"/>
      <c r="S218" s="38"/>
      <c r="T218" s="38"/>
      <c r="U218" s="38"/>
      <c r="V218" s="38"/>
      <c r="W218" s="38"/>
      <c r="X218" s="38"/>
      <c r="Y218" s="38"/>
      <c r="Z218" s="38"/>
      <c r="AA218" s="38"/>
      <c r="AB218" s="38"/>
      <c r="AC218" s="38"/>
      <c r="AD218" s="92"/>
    </row>
    <row r="219" spans="18:30" x14ac:dyDescent="0.25">
      <c r="R219" s="38"/>
      <c r="S219" s="38"/>
      <c r="T219" s="38"/>
      <c r="U219" s="38"/>
      <c r="V219" s="38"/>
      <c r="W219" s="38"/>
      <c r="X219" s="38"/>
      <c r="Y219" s="38"/>
      <c r="Z219" s="38"/>
      <c r="AA219" s="38"/>
      <c r="AB219" s="38"/>
      <c r="AC219" s="38"/>
      <c r="AD219" s="92"/>
    </row>
    <row r="220" spans="18:30" x14ac:dyDescent="0.25">
      <c r="R220" s="38"/>
      <c r="S220" s="38"/>
      <c r="T220" s="38"/>
      <c r="U220" s="38"/>
      <c r="V220" s="38"/>
      <c r="W220" s="38"/>
      <c r="X220" s="38"/>
      <c r="Y220" s="38"/>
      <c r="Z220" s="38"/>
      <c r="AA220" s="38"/>
      <c r="AB220" s="38"/>
      <c r="AC220" s="38"/>
      <c r="AD220" s="92"/>
    </row>
    <row r="221" spans="18:30" x14ac:dyDescent="0.25">
      <c r="R221" s="38"/>
      <c r="S221" s="38"/>
      <c r="T221" s="38"/>
      <c r="U221" s="38"/>
      <c r="V221" s="38"/>
      <c r="W221" s="38"/>
      <c r="X221" s="38"/>
      <c r="Y221" s="38"/>
      <c r="Z221" s="38"/>
      <c r="AA221" s="38"/>
      <c r="AB221" s="38"/>
      <c r="AC221" s="38"/>
      <c r="AD221" s="92"/>
    </row>
    <row r="222" spans="18:30" x14ac:dyDescent="0.25">
      <c r="R222" s="38"/>
      <c r="S222" s="38"/>
      <c r="T222" s="38"/>
      <c r="U222" s="38"/>
      <c r="V222" s="38"/>
      <c r="W222" s="38"/>
      <c r="X222" s="38"/>
      <c r="Y222" s="38"/>
      <c r="Z222" s="38"/>
      <c r="AA222" s="38"/>
      <c r="AB222" s="38"/>
      <c r="AC222" s="38"/>
      <c r="AD222" s="92"/>
    </row>
    <row r="223" spans="18:30" x14ac:dyDescent="0.25">
      <c r="R223" s="38"/>
      <c r="S223" s="38"/>
      <c r="T223" s="38"/>
      <c r="U223" s="38"/>
      <c r="V223" s="38"/>
      <c r="W223" s="38"/>
      <c r="X223" s="38"/>
      <c r="Y223" s="38"/>
      <c r="Z223" s="38"/>
      <c r="AA223" s="38"/>
      <c r="AB223" s="38"/>
      <c r="AC223" s="38"/>
      <c r="AD223" s="92"/>
    </row>
    <row r="224" spans="18:30" x14ac:dyDescent="0.25">
      <c r="R224" s="38"/>
      <c r="S224" s="38"/>
      <c r="T224" s="38"/>
      <c r="U224" s="38"/>
      <c r="V224" s="38"/>
      <c r="W224" s="38"/>
      <c r="X224" s="38"/>
      <c r="Y224" s="38"/>
      <c r="Z224" s="38"/>
      <c r="AA224" s="38"/>
      <c r="AB224" s="38"/>
      <c r="AC224" s="38"/>
      <c r="AD224" s="92"/>
    </row>
    <row r="225" spans="18:30" x14ac:dyDescent="0.25">
      <c r="R225" s="38"/>
      <c r="S225" s="38"/>
      <c r="T225" s="38"/>
      <c r="U225" s="38"/>
      <c r="V225" s="38"/>
      <c r="W225" s="38"/>
      <c r="X225" s="38"/>
      <c r="Y225" s="38"/>
      <c r="Z225" s="38"/>
      <c r="AA225" s="38"/>
      <c r="AB225" s="38"/>
      <c r="AC225" s="38"/>
      <c r="AD225" s="92"/>
    </row>
    <row r="226" spans="18:30" x14ac:dyDescent="0.25">
      <c r="R226" s="38"/>
      <c r="S226" s="38"/>
      <c r="T226" s="38"/>
      <c r="U226" s="38"/>
      <c r="V226" s="38"/>
      <c r="W226" s="38"/>
      <c r="X226" s="38"/>
      <c r="Y226" s="38"/>
      <c r="Z226" s="38"/>
      <c r="AA226" s="38"/>
      <c r="AB226" s="38"/>
      <c r="AC226" s="38"/>
      <c r="AD226" s="92"/>
    </row>
    <row r="227" spans="18:30" x14ac:dyDescent="0.25">
      <c r="R227" s="38"/>
      <c r="S227" s="38"/>
      <c r="T227" s="38"/>
      <c r="U227" s="38"/>
      <c r="V227" s="38"/>
      <c r="W227" s="38"/>
      <c r="X227" s="38"/>
      <c r="Y227" s="38"/>
      <c r="Z227" s="38"/>
      <c r="AA227" s="38"/>
      <c r="AB227" s="38"/>
      <c r="AC227" s="38"/>
      <c r="AD227" s="92"/>
    </row>
    <row r="228" spans="18:30" x14ac:dyDescent="0.25">
      <c r="R228" s="38"/>
      <c r="S228" s="38"/>
      <c r="T228" s="38"/>
      <c r="U228" s="38"/>
      <c r="V228" s="38"/>
      <c r="W228" s="38"/>
      <c r="X228" s="38"/>
      <c r="Y228" s="38"/>
      <c r="Z228" s="38"/>
      <c r="AA228" s="38"/>
      <c r="AB228" s="38"/>
      <c r="AC228" s="38"/>
      <c r="AD228" s="92"/>
    </row>
    <row r="229" spans="18:30" x14ac:dyDescent="0.25">
      <c r="R229" s="38"/>
      <c r="S229" s="38"/>
      <c r="T229" s="38"/>
      <c r="U229" s="38"/>
      <c r="V229" s="38"/>
      <c r="W229" s="38"/>
      <c r="X229" s="38"/>
      <c r="Y229" s="38"/>
      <c r="Z229" s="38"/>
      <c r="AA229" s="38"/>
      <c r="AB229" s="38"/>
      <c r="AC229" s="38"/>
      <c r="AD229" s="92"/>
    </row>
    <row r="230" spans="18:30" x14ac:dyDescent="0.25">
      <c r="R230" s="38"/>
      <c r="S230" s="38"/>
      <c r="T230" s="38"/>
      <c r="U230" s="38"/>
      <c r="V230" s="38"/>
      <c r="W230" s="38"/>
      <c r="X230" s="38"/>
      <c r="Y230" s="38"/>
      <c r="Z230" s="38"/>
      <c r="AA230" s="38"/>
      <c r="AB230" s="38"/>
      <c r="AC230" s="38"/>
      <c r="AD230" s="92"/>
    </row>
    <row r="231" spans="18:30" x14ac:dyDescent="0.25">
      <c r="R231" s="38"/>
      <c r="S231" s="38"/>
      <c r="T231" s="38"/>
      <c r="U231" s="38"/>
      <c r="V231" s="38"/>
      <c r="W231" s="38"/>
      <c r="X231" s="38"/>
      <c r="Y231" s="38"/>
      <c r="Z231" s="38"/>
      <c r="AA231" s="38"/>
      <c r="AB231" s="38"/>
      <c r="AC231" s="38"/>
      <c r="AD231" s="92"/>
    </row>
    <row r="232" spans="18:30" x14ac:dyDescent="0.25">
      <c r="R232" s="38"/>
      <c r="S232" s="38"/>
      <c r="T232" s="38"/>
      <c r="U232" s="38"/>
      <c r="V232" s="38"/>
      <c r="W232" s="38"/>
      <c r="X232" s="38"/>
      <c r="Y232" s="38"/>
      <c r="Z232" s="38"/>
      <c r="AA232" s="38"/>
      <c r="AB232" s="38"/>
      <c r="AC232" s="38"/>
      <c r="AD232" s="92"/>
    </row>
    <row r="233" spans="18:30" x14ac:dyDescent="0.25">
      <c r="R233" s="38"/>
      <c r="S233" s="38"/>
      <c r="T233" s="38"/>
      <c r="U233" s="38"/>
      <c r="V233" s="38"/>
      <c r="W233" s="38"/>
      <c r="X233" s="38"/>
      <c r="Y233" s="38"/>
      <c r="Z233" s="38"/>
      <c r="AA233" s="38"/>
      <c r="AB233" s="38"/>
      <c r="AC233" s="38"/>
      <c r="AD233" s="92"/>
    </row>
    <row r="234" spans="18:30" x14ac:dyDescent="0.25">
      <c r="R234" s="38"/>
      <c r="S234" s="38"/>
      <c r="T234" s="38"/>
      <c r="U234" s="38"/>
      <c r="V234" s="38"/>
      <c r="W234" s="38"/>
      <c r="X234" s="38"/>
      <c r="Y234" s="38"/>
      <c r="Z234" s="38"/>
      <c r="AA234" s="38"/>
      <c r="AB234" s="38"/>
      <c r="AC234" s="38"/>
      <c r="AD234" s="92"/>
    </row>
    <row r="235" spans="18:30" x14ac:dyDescent="0.25">
      <c r="R235" s="38"/>
      <c r="S235" s="38"/>
      <c r="T235" s="38"/>
      <c r="U235" s="38"/>
      <c r="V235" s="38"/>
      <c r="W235" s="38"/>
      <c r="X235" s="38"/>
      <c r="Y235" s="38"/>
      <c r="Z235" s="38"/>
      <c r="AA235" s="38"/>
      <c r="AB235" s="38"/>
      <c r="AC235" s="38"/>
      <c r="AD235" s="92"/>
    </row>
    <row r="236" spans="18:30" x14ac:dyDescent="0.25">
      <c r="R236" s="38"/>
      <c r="S236" s="38"/>
      <c r="T236" s="38"/>
      <c r="U236" s="38"/>
      <c r="V236" s="38"/>
      <c r="W236" s="38"/>
      <c r="X236" s="38"/>
      <c r="Y236" s="38"/>
      <c r="Z236" s="38"/>
      <c r="AA236" s="38"/>
      <c r="AB236" s="38"/>
      <c r="AC236" s="38"/>
      <c r="AD236" s="92"/>
    </row>
    <row r="237" spans="18:30" x14ac:dyDescent="0.25">
      <c r="R237" s="38"/>
      <c r="S237" s="38"/>
      <c r="T237" s="38"/>
      <c r="U237" s="38"/>
      <c r="V237" s="38"/>
      <c r="W237" s="38"/>
      <c r="X237" s="38"/>
      <c r="Y237" s="38"/>
      <c r="Z237" s="38"/>
      <c r="AA237" s="38"/>
      <c r="AB237" s="38"/>
      <c r="AC237" s="38"/>
      <c r="AD237" s="92"/>
    </row>
    <row r="238" spans="18:30" x14ac:dyDescent="0.25">
      <c r="R238" s="38"/>
      <c r="S238" s="38"/>
      <c r="T238" s="38"/>
      <c r="U238" s="38"/>
      <c r="V238" s="38"/>
      <c r="W238" s="38"/>
      <c r="X238" s="38"/>
      <c r="Y238" s="38"/>
      <c r="Z238" s="38"/>
      <c r="AA238" s="38"/>
      <c r="AB238" s="38"/>
      <c r="AC238" s="38"/>
      <c r="AD238" s="92"/>
    </row>
    <row r="239" spans="18:30" x14ac:dyDescent="0.25">
      <c r="R239" s="38"/>
      <c r="S239" s="38"/>
      <c r="T239" s="38"/>
      <c r="U239" s="38"/>
      <c r="V239" s="38"/>
      <c r="W239" s="38"/>
      <c r="X239" s="38"/>
      <c r="Y239" s="38"/>
      <c r="Z239" s="38"/>
      <c r="AA239" s="38"/>
      <c r="AB239" s="38"/>
      <c r="AC239" s="38"/>
      <c r="AD239" s="92"/>
    </row>
    <row r="240" spans="18:30" x14ac:dyDescent="0.25">
      <c r="R240" s="38"/>
      <c r="S240" s="38"/>
      <c r="T240" s="38"/>
      <c r="U240" s="38"/>
      <c r="V240" s="38"/>
      <c r="W240" s="38"/>
      <c r="X240" s="38"/>
      <c r="Y240" s="38"/>
      <c r="Z240" s="38"/>
      <c r="AA240" s="38"/>
      <c r="AB240" s="38"/>
      <c r="AC240" s="38"/>
      <c r="AD240" s="92"/>
    </row>
    <row r="241" spans="18:30" x14ac:dyDescent="0.25">
      <c r="R241" s="38"/>
      <c r="S241" s="38"/>
      <c r="T241" s="38"/>
      <c r="U241" s="38"/>
      <c r="V241" s="38"/>
      <c r="W241" s="38"/>
      <c r="X241" s="38"/>
      <c r="Y241" s="38"/>
      <c r="Z241" s="38"/>
      <c r="AA241" s="38"/>
      <c r="AB241" s="38"/>
      <c r="AC241" s="38"/>
      <c r="AD241" s="92"/>
    </row>
    <row r="242" spans="18:30" x14ac:dyDescent="0.25">
      <c r="R242" s="38"/>
      <c r="S242" s="38"/>
      <c r="T242" s="38"/>
      <c r="U242" s="38"/>
      <c r="V242" s="38"/>
      <c r="W242" s="38"/>
      <c r="X242" s="38"/>
      <c r="Y242" s="38"/>
      <c r="Z242" s="38"/>
      <c r="AA242" s="38"/>
      <c r="AB242" s="38"/>
      <c r="AC242" s="38"/>
      <c r="AD242" s="92"/>
    </row>
    <row r="243" spans="18:30" x14ac:dyDescent="0.25">
      <c r="R243" s="38"/>
      <c r="S243" s="38"/>
      <c r="T243" s="38"/>
      <c r="U243" s="38"/>
      <c r="V243" s="38"/>
      <c r="W243" s="38"/>
      <c r="X243" s="38"/>
      <c r="Y243" s="38"/>
      <c r="Z243" s="38"/>
      <c r="AA243" s="38"/>
      <c r="AB243" s="38"/>
      <c r="AC243" s="38"/>
      <c r="AD243" s="92"/>
    </row>
    <row r="244" spans="18:30" x14ac:dyDescent="0.25">
      <c r="R244" s="38"/>
      <c r="S244" s="38"/>
      <c r="T244" s="38"/>
      <c r="U244" s="38"/>
      <c r="V244" s="38"/>
      <c r="W244" s="38"/>
      <c r="X244" s="38"/>
      <c r="Y244" s="38"/>
      <c r="Z244" s="38"/>
      <c r="AA244" s="38"/>
      <c r="AB244" s="38"/>
      <c r="AC244" s="38"/>
      <c r="AD244" s="92"/>
    </row>
    <row r="245" spans="18:30" x14ac:dyDescent="0.25">
      <c r="R245" s="38"/>
      <c r="S245" s="38"/>
      <c r="T245" s="38"/>
      <c r="U245" s="38"/>
      <c r="V245" s="38"/>
      <c r="W245" s="38"/>
      <c r="X245" s="38"/>
      <c r="Y245" s="38"/>
      <c r="Z245" s="38"/>
      <c r="AA245" s="38"/>
      <c r="AB245" s="38"/>
      <c r="AC245" s="38"/>
      <c r="AD245" s="92"/>
    </row>
    <row r="246" spans="18:30" x14ac:dyDescent="0.25">
      <c r="R246" s="38"/>
      <c r="S246" s="38"/>
      <c r="T246" s="38"/>
      <c r="U246" s="38"/>
      <c r="V246" s="38"/>
      <c r="W246" s="38"/>
      <c r="X246" s="38"/>
      <c r="Y246" s="38"/>
      <c r="Z246" s="38"/>
      <c r="AA246" s="38"/>
      <c r="AB246" s="38"/>
      <c r="AC246" s="38"/>
      <c r="AD246" s="92"/>
    </row>
    <row r="247" spans="18:30" x14ac:dyDescent="0.25">
      <c r="R247" s="38"/>
      <c r="S247" s="38"/>
      <c r="T247" s="38"/>
      <c r="U247" s="38"/>
      <c r="V247" s="38"/>
      <c r="W247" s="38"/>
      <c r="X247" s="38"/>
      <c r="Y247" s="38"/>
      <c r="Z247" s="38"/>
      <c r="AA247" s="38"/>
      <c r="AB247" s="38"/>
      <c r="AC247" s="38"/>
      <c r="AD247" s="92"/>
    </row>
    <row r="248" spans="18:30" x14ac:dyDescent="0.25">
      <c r="R248" s="38"/>
      <c r="S248" s="38"/>
      <c r="T248" s="38"/>
      <c r="U248" s="38"/>
      <c r="V248" s="38"/>
      <c r="W248" s="38"/>
      <c r="X248" s="38"/>
      <c r="Y248" s="38"/>
      <c r="Z248" s="38"/>
      <c r="AA248" s="38"/>
      <c r="AB248" s="38"/>
      <c r="AC248" s="38"/>
      <c r="AD248" s="92"/>
    </row>
    <row r="249" spans="18:30" x14ac:dyDescent="0.25">
      <c r="R249" s="38"/>
      <c r="S249" s="38"/>
      <c r="T249" s="38"/>
      <c r="U249" s="38"/>
      <c r="V249" s="38"/>
      <c r="W249" s="38"/>
      <c r="X249" s="38"/>
      <c r="Y249" s="38"/>
      <c r="Z249" s="38"/>
      <c r="AA249" s="38"/>
      <c r="AB249" s="38"/>
      <c r="AC249" s="38"/>
      <c r="AD249" s="92"/>
    </row>
    <row r="250" spans="18:30" x14ac:dyDescent="0.25">
      <c r="R250" s="38"/>
      <c r="S250" s="38"/>
      <c r="T250" s="38"/>
      <c r="U250" s="38"/>
      <c r="V250" s="38"/>
      <c r="W250" s="38"/>
      <c r="X250" s="38"/>
      <c r="Y250" s="38"/>
      <c r="Z250" s="38"/>
      <c r="AA250" s="38"/>
      <c r="AB250" s="38"/>
      <c r="AC250" s="38"/>
      <c r="AD250" s="92"/>
    </row>
    <row r="251" spans="18:30" x14ac:dyDescent="0.25">
      <c r="R251" s="38"/>
      <c r="S251" s="38"/>
      <c r="T251" s="38"/>
      <c r="U251" s="38"/>
      <c r="V251" s="38"/>
      <c r="W251" s="38"/>
      <c r="X251" s="38"/>
      <c r="Y251" s="38"/>
      <c r="Z251" s="38"/>
      <c r="AA251" s="38"/>
      <c r="AB251" s="38"/>
      <c r="AC251" s="38"/>
      <c r="AD251" s="92"/>
    </row>
    <row r="252" spans="18:30" x14ac:dyDescent="0.25">
      <c r="R252" s="38"/>
      <c r="S252" s="38"/>
      <c r="T252" s="38"/>
      <c r="U252" s="38"/>
      <c r="V252" s="38"/>
      <c r="W252" s="38"/>
      <c r="X252" s="38"/>
      <c r="Y252" s="38"/>
      <c r="Z252" s="38"/>
      <c r="AA252" s="38"/>
      <c r="AB252" s="38"/>
      <c r="AC252" s="38"/>
      <c r="AD252" s="92"/>
    </row>
    <row r="253" spans="18:30" x14ac:dyDescent="0.25">
      <c r="R253" s="38"/>
      <c r="S253" s="38"/>
      <c r="T253" s="38"/>
      <c r="U253" s="38"/>
      <c r="V253" s="38"/>
      <c r="W253" s="38"/>
      <c r="X253" s="38"/>
      <c r="Y253" s="38"/>
      <c r="Z253" s="38"/>
      <c r="AA253" s="38"/>
      <c r="AB253" s="38"/>
      <c r="AC253" s="38"/>
      <c r="AD253" s="92"/>
    </row>
    <row r="254" spans="18:30" x14ac:dyDescent="0.25">
      <c r="R254" s="38"/>
      <c r="S254" s="38"/>
      <c r="T254" s="38"/>
      <c r="U254" s="38"/>
      <c r="V254" s="38"/>
      <c r="W254" s="38"/>
      <c r="X254" s="38"/>
      <c r="Y254" s="38"/>
      <c r="Z254" s="38"/>
      <c r="AA254" s="38"/>
      <c r="AB254" s="38"/>
      <c r="AC254" s="38"/>
      <c r="AD254" s="92"/>
    </row>
    <row r="255" spans="18:30" x14ac:dyDescent="0.25">
      <c r="R255" s="38"/>
      <c r="S255" s="38"/>
      <c r="T255" s="38"/>
      <c r="U255" s="38"/>
      <c r="V255" s="38"/>
      <c r="W255" s="38"/>
      <c r="X255" s="38"/>
      <c r="Y255" s="38"/>
      <c r="Z255" s="38"/>
      <c r="AA255" s="38"/>
      <c r="AB255" s="38"/>
      <c r="AC255" s="38"/>
      <c r="AD255" s="92"/>
    </row>
    <row r="256" spans="18:30" x14ac:dyDescent="0.25">
      <c r="R256" s="38"/>
      <c r="S256" s="38"/>
      <c r="T256" s="38"/>
      <c r="U256" s="38"/>
      <c r="V256" s="38"/>
      <c r="W256" s="38"/>
      <c r="X256" s="38"/>
      <c r="Y256" s="38"/>
      <c r="Z256" s="38"/>
      <c r="AA256" s="38"/>
      <c r="AB256" s="38"/>
      <c r="AC256" s="38"/>
      <c r="AD256" s="92"/>
    </row>
    <row r="257" spans="18:30" x14ac:dyDescent="0.25">
      <c r="R257" s="38"/>
      <c r="S257" s="38"/>
      <c r="T257" s="38"/>
      <c r="U257" s="38"/>
      <c r="V257" s="38"/>
      <c r="W257" s="38"/>
      <c r="X257" s="38"/>
      <c r="Y257" s="38"/>
      <c r="Z257" s="38"/>
      <c r="AA257" s="38"/>
      <c r="AB257" s="38"/>
      <c r="AC257" s="38"/>
      <c r="AD257" s="92"/>
    </row>
    <row r="258" spans="18:30" x14ac:dyDescent="0.25">
      <c r="R258" s="38"/>
      <c r="S258" s="38"/>
      <c r="T258" s="38"/>
      <c r="U258" s="38"/>
      <c r="V258" s="38"/>
      <c r="W258" s="38"/>
      <c r="X258" s="38"/>
      <c r="Y258" s="38"/>
      <c r="Z258" s="38"/>
      <c r="AA258" s="38"/>
      <c r="AB258" s="38"/>
      <c r="AC258" s="38"/>
      <c r="AD258" s="92"/>
    </row>
    <row r="259" spans="18:30" x14ac:dyDescent="0.25">
      <c r="R259" s="38"/>
      <c r="S259" s="38"/>
      <c r="T259" s="38"/>
      <c r="U259" s="38"/>
      <c r="V259" s="38"/>
      <c r="W259" s="38"/>
      <c r="X259" s="38"/>
      <c r="Y259" s="38"/>
      <c r="Z259" s="38"/>
      <c r="AA259" s="38"/>
      <c r="AB259" s="38"/>
      <c r="AC259" s="38"/>
      <c r="AD259" s="92"/>
    </row>
    <row r="260" spans="18:30" x14ac:dyDescent="0.25">
      <c r="R260" s="38"/>
      <c r="S260" s="38"/>
      <c r="T260" s="38"/>
      <c r="U260" s="38"/>
      <c r="V260" s="38"/>
      <c r="W260" s="38"/>
      <c r="X260" s="38"/>
      <c r="Y260" s="38"/>
      <c r="Z260" s="38"/>
      <c r="AA260" s="38"/>
      <c r="AB260" s="38"/>
      <c r="AC260" s="38"/>
      <c r="AD260" s="92"/>
    </row>
    <row r="261" spans="18:30" x14ac:dyDescent="0.25">
      <c r="R261" s="38"/>
      <c r="S261" s="38"/>
      <c r="T261" s="38"/>
      <c r="U261" s="38"/>
      <c r="V261" s="38"/>
      <c r="W261" s="38"/>
      <c r="X261" s="38"/>
      <c r="Y261" s="38"/>
      <c r="Z261" s="38"/>
      <c r="AA261" s="38"/>
      <c r="AB261" s="38"/>
      <c r="AC261" s="38"/>
      <c r="AD261" s="92"/>
    </row>
    <row r="262" spans="18:30" x14ac:dyDescent="0.25">
      <c r="R262" s="38"/>
      <c r="S262" s="38"/>
      <c r="T262" s="38"/>
      <c r="U262" s="38"/>
      <c r="V262" s="38"/>
      <c r="W262" s="38"/>
      <c r="X262" s="38"/>
      <c r="Y262" s="38"/>
      <c r="Z262" s="38"/>
      <c r="AA262" s="38"/>
      <c r="AB262" s="38"/>
      <c r="AC262" s="38"/>
      <c r="AD262" s="92"/>
    </row>
    <row r="263" spans="18:30" x14ac:dyDescent="0.25">
      <c r="R263" s="38"/>
      <c r="S263" s="38"/>
      <c r="T263" s="38"/>
      <c r="U263" s="38"/>
      <c r="V263" s="38"/>
      <c r="W263" s="38"/>
      <c r="X263" s="38"/>
      <c r="Y263" s="38"/>
      <c r="Z263" s="38"/>
      <c r="AA263" s="38"/>
      <c r="AB263" s="38"/>
      <c r="AC263" s="38"/>
      <c r="AD263" s="92"/>
    </row>
    <row r="264" spans="18:30" x14ac:dyDescent="0.25">
      <c r="R264" s="38"/>
      <c r="S264" s="38"/>
      <c r="T264" s="38"/>
      <c r="U264" s="38"/>
      <c r="V264" s="38"/>
      <c r="W264" s="38"/>
      <c r="X264" s="38"/>
      <c r="Y264" s="38"/>
      <c r="Z264" s="38"/>
      <c r="AA264" s="38"/>
      <c r="AB264" s="38"/>
      <c r="AC264" s="38"/>
      <c r="AD264" s="92"/>
    </row>
    <row r="265" spans="18:30" x14ac:dyDescent="0.25">
      <c r="R265" s="38"/>
      <c r="S265" s="38"/>
      <c r="T265" s="38"/>
      <c r="U265" s="38"/>
      <c r="V265" s="38"/>
      <c r="W265" s="38"/>
      <c r="X265" s="38"/>
      <c r="Y265" s="38"/>
      <c r="Z265" s="38"/>
      <c r="AA265" s="38"/>
      <c r="AB265" s="38"/>
      <c r="AC265" s="38"/>
      <c r="AD265" s="92"/>
    </row>
    <row r="266" spans="18:30" x14ac:dyDescent="0.25">
      <c r="R266" s="38"/>
      <c r="S266" s="38"/>
      <c r="T266" s="38"/>
      <c r="U266" s="38"/>
      <c r="V266" s="38"/>
      <c r="W266" s="38"/>
      <c r="X266" s="38"/>
      <c r="Y266" s="38"/>
      <c r="Z266" s="38"/>
      <c r="AA266" s="38"/>
      <c r="AB266" s="38"/>
      <c r="AC266" s="38"/>
      <c r="AD266" s="92"/>
    </row>
    <row r="267" spans="18:30" x14ac:dyDescent="0.25">
      <c r="R267" s="38"/>
      <c r="S267" s="38"/>
      <c r="T267" s="38"/>
      <c r="U267" s="38"/>
      <c r="V267" s="38"/>
      <c r="W267" s="38"/>
      <c r="X267" s="38"/>
      <c r="Y267" s="38"/>
      <c r="Z267" s="38"/>
      <c r="AA267" s="38"/>
      <c r="AB267" s="38"/>
      <c r="AC267" s="38"/>
      <c r="AD267" s="92"/>
    </row>
    <row r="268" spans="18:30" x14ac:dyDescent="0.25">
      <c r="R268" s="38"/>
      <c r="S268" s="38"/>
      <c r="T268" s="38"/>
      <c r="U268" s="38"/>
      <c r="V268" s="38"/>
      <c r="W268" s="38"/>
      <c r="X268" s="38"/>
      <c r="Y268" s="38"/>
      <c r="Z268" s="38"/>
      <c r="AA268" s="38"/>
      <c r="AB268" s="38"/>
      <c r="AC268" s="38"/>
      <c r="AD268" s="92"/>
    </row>
    <row r="269" spans="18:30" x14ac:dyDescent="0.25">
      <c r="R269" s="38"/>
      <c r="S269" s="38"/>
      <c r="T269" s="38"/>
      <c r="U269" s="38"/>
      <c r="V269" s="38"/>
      <c r="W269" s="38"/>
      <c r="X269" s="38"/>
      <c r="Y269" s="38"/>
      <c r="Z269" s="38"/>
      <c r="AA269" s="38"/>
      <c r="AB269" s="38"/>
      <c r="AC269" s="38"/>
      <c r="AD269" s="92"/>
    </row>
    <row r="270" spans="18:30" x14ac:dyDescent="0.25">
      <c r="R270" s="38"/>
      <c r="S270" s="38"/>
      <c r="T270" s="38"/>
      <c r="U270" s="38"/>
      <c r="V270" s="38"/>
      <c r="W270" s="38"/>
      <c r="X270" s="38"/>
      <c r="Y270" s="38"/>
      <c r="Z270" s="38"/>
      <c r="AA270" s="38"/>
      <c r="AB270" s="38"/>
      <c r="AC270" s="38"/>
      <c r="AD270" s="92"/>
    </row>
    <row r="271" spans="18:30" x14ac:dyDescent="0.25">
      <c r="R271" s="38"/>
      <c r="S271" s="38"/>
      <c r="T271" s="38"/>
      <c r="U271" s="38"/>
      <c r="V271" s="38"/>
      <c r="W271" s="38"/>
      <c r="X271" s="38"/>
      <c r="Y271" s="38"/>
      <c r="Z271" s="38"/>
      <c r="AA271" s="38"/>
      <c r="AB271" s="38"/>
      <c r="AC271" s="38"/>
      <c r="AD271" s="92"/>
    </row>
    <row r="272" spans="18:30" x14ac:dyDescent="0.25">
      <c r="R272" s="38"/>
      <c r="S272" s="38"/>
      <c r="T272" s="38"/>
      <c r="U272" s="38"/>
      <c r="V272" s="38"/>
      <c r="W272" s="38"/>
      <c r="X272" s="38"/>
      <c r="Y272" s="38"/>
      <c r="Z272" s="38"/>
      <c r="AA272" s="38"/>
      <c r="AB272" s="38"/>
      <c r="AC272" s="38"/>
      <c r="AD272" s="92"/>
    </row>
    <row r="273" spans="18:30" x14ac:dyDescent="0.25">
      <c r="R273" s="38"/>
      <c r="S273" s="38"/>
      <c r="T273" s="38"/>
      <c r="U273" s="38"/>
      <c r="V273" s="38"/>
      <c r="W273" s="38"/>
      <c r="X273" s="38"/>
      <c r="Y273" s="38"/>
      <c r="Z273" s="38"/>
      <c r="AA273" s="38"/>
      <c r="AB273" s="38"/>
      <c r="AC273" s="38"/>
      <c r="AD273" s="92"/>
    </row>
    <row r="274" spans="18:30" x14ac:dyDescent="0.25">
      <c r="R274" s="38"/>
      <c r="S274" s="38"/>
      <c r="T274" s="38"/>
      <c r="U274" s="38"/>
      <c r="V274" s="38"/>
      <c r="W274" s="38"/>
      <c r="X274" s="38"/>
      <c r="Y274" s="38"/>
      <c r="Z274" s="38"/>
      <c r="AA274" s="38"/>
      <c r="AB274" s="38"/>
      <c r="AC274" s="38"/>
      <c r="AD274" s="92"/>
    </row>
    <row r="275" spans="18:30" x14ac:dyDescent="0.25">
      <c r="R275" s="38"/>
      <c r="S275" s="38"/>
      <c r="T275" s="38"/>
      <c r="U275" s="38"/>
      <c r="V275" s="38"/>
      <c r="W275" s="38"/>
      <c r="X275" s="38"/>
      <c r="Y275" s="38"/>
      <c r="Z275" s="38"/>
      <c r="AA275" s="38"/>
      <c r="AB275" s="38"/>
      <c r="AC275" s="38"/>
      <c r="AD275" s="92"/>
    </row>
    <row r="276" spans="18:30" x14ac:dyDescent="0.25">
      <c r="R276" s="38"/>
      <c r="S276" s="38"/>
      <c r="T276" s="38"/>
      <c r="U276" s="38"/>
      <c r="V276" s="38"/>
      <c r="W276" s="38"/>
      <c r="X276" s="38"/>
      <c r="Y276" s="38"/>
      <c r="Z276" s="38"/>
      <c r="AA276" s="38"/>
      <c r="AB276" s="38"/>
      <c r="AC276" s="38"/>
      <c r="AD276" s="92"/>
    </row>
    <row r="277" spans="18:30" x14ac:dyDescent="0.25">
      <c r="R277" s="38"/>
      <c r="S277" s="38"/>
      <c r="T277" s="38"/>
      <c r="U277" s="38"/>
      <c r="V277" s="38"/>
      <c r="W277" s="38"/>
      <c r="X277" s="38"/>
      <c r="Y277" s="38"/>
      <c r="Z277" s="38"/>
      <c r="AA277" s="38"/>
      <c r="AB277" s="38"/>
      <c r="AC277" s="38"/>
      <c r="AD277" s="92"/>
    </row>
    <row r="278" spans="18:30" x14ac:dyDescent="0.25">
      <c r="R278" s="38"/>
      <c r="S278" s="38"/>
      <c r="T278" s="38"/>
      <c r="U278" s="38"/>
      <c r="V278" s="38"/>
      <c r="W278" s="38"/>
      <c r="X278" s="38"/>
      <c r="Y278" s="38"/>
      <c r="Z278" s="38"/>
      <c r="AA278" s="38"/>
      <c r="AB278" s="38"/>
      <c r="AC278" s="38"/>
      <c r="AD278" s="92"/>
    </row>
    <row r="279" spans="18:30" x14ac:dyDescent="0.25">
      <c r="R279" s="38"/>
      <c r="S279" s="38"/>
      <c r="T279" s="38"/>
      <c r="U279" s="38"/>
      <c r="V279" s="38"/>
      <c r="W279" s="38"/>
      <c r="X279" s="38"/>
      <c r="Y279" s="38"/>
      <c r="Z279" s="38"/>
      <c r="AA279" s="38"/>
      <c r="AB279" s="38"/>
      <c r="AC279" s="38"/>
      <c r="AD279" s="92"/>
    </row>
    <row r="280" spans="18:30" x14ac:dyDescent="0.25">
      <c r="R280" s="38"/>
      <c r="S280" s="38"/>
      <c r="T280" s="38"/>
      <c r="U280" s="38"/>
      <c r="V280" s="38"/>
      <c r="W280" s="38"/>
      <c r="X280" s="38"/>
      <c r="Y280" s="38"/>
      <c r="Z280" s="38"/>
      <c r="AA280" s="38"/>
      <c r="AB280" s="38"/>
      <c r="AC280" s="38"/>
      <c r="AD280" s="92"/>
    </row>
    <row r="281" spans="18:30" x14ac:dyDescent="0.25">
      <c r="R281" s="38"/>
      <c r="S281" s="38"/>
      <c r="T281" s="38"/>
      <c r="U281" s="38"/>
      <c r="V281" s="38"/>
      <c r="W281" s="38"/>
      <c r="X281" s="38"/>
      <c r="Y281" s="38"/>
      <c r="Z281" s="38"/>
      <c r="AA281" s="38"/>
      <c r="AB281" s="38"/>
      <c r="AC281" s="38"/>
      <c r="AD281" s="92"/>
    </row>
    <row r="282" spans="18:30" x14ac:dyDescent="0.25">
      <c r="R282" s="38"/>
      <c r="S282" s="38"/>
      <c r="T282" s="38"/>
      <c r="U282" s="38"/>
      <c r="V282" s="38"/>
      <c r="W282" s="38"/>
      <c r="X282" s="38"/>
      <c r="Y282" s="38"/>
      <c r="Z282" s="38"/>
      <c r="AA282" s="38"/>
      <c r="AB282" s="38"/>
      <c r="AC282" s="38"/>
      <c r="AD282" s="92"/>
    </row>
    <row r="283" spans="18:30" x14ac:dyDescent="0.25">
      <c r="R283" s="38"/>
      <c r="S283" s="38"/>
      <c r="T283" s="38"/>
      <c r="U283" s="38"/>
      <c r="V283" s="38"/>
      <c r="W283" s="38"/>
      <c r="X283" s="38"/>
      <c r="Y283" s="38"/>
      <c r="Z283" s="38"/>
      <c r="AA283" s="38"/>
      <c r="AB283" s="38"/>
      <c r="AC283" s="38"/>
      <c r="AD283" s="92"/>
    </row>
    <row r="284" spans="18:30" x14ac:dyDescent="0.25">
      <c r="R284" s="38"/>
      <c r="S284" s="38"/>
      <c r="T284" s="38"/>
      <c r="U284" s="38"/>
      <c r="V284" s="38"/>
      <c r="W284" s="38"/>
      <c r="X284" s="38"/>
      <c r="Y284" s="38"/>
      <c r="Z284" s="38"/>
      <c r="AA284" s="38"/>
      <c r="AB284" s="38"/>
      <c r="AC284" s="38"/>
      <c r="AD284" s="92"/>
    </row>
    <row r="285" spans="18:30" x14ac:dyDescent="0.25">
      <c r="R285" s="38"/>
      <c r="S285" s="38"/>
      <c r="T285" s="38"/>
      <c r="U285" s="38"/>
      <c r="V285" s="38"/>
      <c r="W285" s="38"/>
      <c r="X285" s="38"/>
      <c r="Y285" s="38"/>
      <c r="Z285" s="38"/>
      <c r="AA285" s="38"/>
      <c r="AB285" s="38"/>
      <c r="AC285" s="38"/>
      <c r="AD285" s="92"/>
    </row>
    <row r="286" spans="18:30" x14ac:dyDescent="0.25">
      <c r="R286" s="38"/>
      <c r="S286" s="38"/>
      <c r="T286" s="38"/>
      <c r="U286" s="38"/>
      <c r="V286" s="38"/>
      <c r="W286" s="38"/>
      <c r="X286" s="38"/>
      <c r="Y286" s="38"/>
      <c r="Z286" s="38"/>
      <c r="AA286" s="38"/>
      <c r="AB286" s="38"/>
      <c r="AC286" s="38"/>
      <c r="AD286" s="92"/>
    </row>
    <row r="287" spans="18:30" x14ac:dyDescent="0.25">
      <c r="R287" s="38"/>
      <c r="S287" s="38"/>
      <c r="T287" s="38"/>
      <c r="U287" s="38"/>
      <c r="V287" s="38"/>
      <c r="W287" s="38"/>
      <c r="X287" s="38"/>
      <c r="Y287" s="38"/>
      <c r="Z287" s="38"/>
      <c r="AA287" s="38"/>
      <c r="AB287" s="38"/>
      <c r="AC287" s="38"/>
      <c r="AD287" s="92"/>
    </row>
    <row r="288" spans="18:30" x14ac:dyDescent="0.25">
      <c r="R288" s="38"/>
      <c r="S288" s="38"/>
      <c r="T288" s="38"/>
      <c r="U288" s="38"/>
      <c r="V288" s="38"/>
      <c r="W288" s="38"/>
      <c r="X288" s="38"/>
      <c r="Y288" s="38"/>
      <c r="Z288" s="38"/>
      <c r="AA288" s="38"/>
      <c r="AB288" s="38"/>
      <c r="AC288" s="38"/>
      <c r="AD288" s="92"/>
    </row>
    <row r="289" spans="18:30" x14ac:dyDescent="0.25">
      <c r="R289" s="38"/>
      <c r="S289" s="38"/>
      <c r="T289" s="38"/>
      <c r="U289" s="38"/>
      <c r="V289" s="38"/>
      <c r="W289" s="38"/>
      <c r="X289" s="38"/>
      <c r="Y289" s="38"/>
      <c r="Z289" s="38"/>
      <c r="AA289" s="38"/>
      <c r="AB289" s="38"/>
      <c r="AC289" s="38"/>
      <c r="AD289" s="92"/>
    </row>
    <row r="290" spans="18:30" x14ac:dyDescent="0.25">
      <c r="R290" s="38"/>
      <c r="S290" s="38"/>
      <c r="T290" s="38"/>
      <c r="U290" s="38"/>
      <c r="V290" s="38"/>
      <c r="W290" s="38"/>
      <c r="X290" s="38"/>
      <c r="Y290" s="38"/>
      <c r="Z290" s="38"/>
      <c r="AA290" s="38"/>
      <c r="AB290" s="38"/>
      <c r="AC290" s="38"/>
      <c r="AD290" s="92"/>
    </row>
    <row r="291" spans="18:30" x14ac:dyDescent="0.25">
      <c r="R291" s="38"/>
      <c r="S291" s="38"/>
      <c r="T291" s="38"/>
      <c r="U291" s="38"/>
      <c r="V291" s="38"/>
      <c r="W291" s="38"/>
      <c r="X291" s="38"/>
      <c r="Y291" s="38"/>
      <c r="Z291" s="38"/>
      <c r="AA291" s="38"/>
      <c r="AB291" s="38"/>
      <c r="AC291" s="38"/>
      <c r="AD291" s="92"/>
    </row>
    <row r="292" spans="18:30" x14ac:dyDescent="0.25">
      <c r="R292" s="38"/>
      <c r="S292" s="38"/>
      <c r="T292" s="38"/>
      <c r="U292" s="38"/>
      <c r="V292" s="38"/>
      <c r="W292" s="38"/>
      <c r="X292" s="38"/>
      <c r="Y292" s="38"/>
      <c r="Z292" s="38"/>
      <c r="AA292" s="38"/>
      <c r="AB292" s="38"/>
      <c r="AC292" s="38"/>
      <c r="AD292" s="92"/>
    </row>
    <row r="293" spans="18:30" x14ac:dyDescent="0.25">
      <c r="R293" s="38"/>
      <c r="S293" s="38"/>
      <c r="T293" s="38"/>
      <c r="U293" s="38"/>
      <c r="V293" s="38"/>
      <c r="W293" s="38"/>
      <c r="X293" s="38"/>
      <c r="Y293" s="38"/>
      <c r="Z293" s="38"/>
      <c r="AA293" s="38"/>
      <c r="AB293" s="38"/>
      <c r="AC293" s="38"/>
      <c r="AD293" s="92"/>
    </row>
    <row r="294" spans="18:30" x14ac:dyDescent="0.25">
      <c r="R294" s="38"/>
      <c r="S294" s="38"/>
      <c r="T294" s="38"/>
      <c r="U294" s="38"/>
      <c r="V294" s="38"/>
      <c r="W294" s="38"/>
      <c r="X294" s="38"/>
      <c r="Y294" s="38"/>
      <c r="Z294" s="38"/>
      <c r="AA294" s="38"/>
      <c r="AB294" s="38"/>
      <c r="AC294" s="38"/>
      <c r="AD294" s="92"/>
    </row>
    <row r="295" spans="18:30" x14ac:dyDescent="0.25">
      <c r="R295" s="38"/>
      <c r="S295" s="38"/>
      <c r="T295" s="38"/>
      <c r="U295" s="38"/>
      <c r="V295" s="38"/>
      <c r="W295" s="38"/>
      <c r="X295" s="38"/>
      <c r="Y295" s="38"/>
      <c r="Z295" s="38"/>
      <c r="AA295" s="38"/>
      <c r="AB295" s="38"/>
      <c r="AC295" s="38"/>
      <c r="AD295" s="92"/>
    </row>
    <row r="296" spans="18:30" x14ac:dyDescent="0.25">
      <c r="R296" s="38"/>
      <c r="S296" s="38"/>
      <c r="T296" s="38"/>
      <c r="U296" s="38"/>
      <c r="V296" s="38"/>
      <c r="W296" s="38"/>
      <c r="X296" s="38"/>
      <c r="Y296" s="38"/>
      <c r="Z296" s="38"/>
      <c r="AA296" s="38"/>
      <c r="AB296" s="38"/>
      <c r="AC296" s="38"/>
      <c r="AD296" s="92"/>
    </row>
    <row r="297" spans="18:30" x14ac:dyDescent="0.25">
      <c r="R297" s="38"/>
      <c r="S297" s="38"/>
      <c r="T297" s="38"/>
      <c r="U297" s="38"/>
      <c r="V297" s="38"/>
      <c r="W297" s="38"/>
      <c r="X297" s="38"/>
      <c r="Y297" s="38"/>
      <c r="Z297" s="38"/>
      <c r="AA297" s="38"/>
      <c r="AB297" s="38"/>
      <c r="AC297" s="38"/>
      <c r="AD297" s="92"/>
    </row>
    <row r="298" spans="18:30" x14ac:dyDescent="0.25">
      <c r="R298" s="38"/>
      <c r="S298" s="38"/>
      <c r="T298" s="38"/>
      <c r="U298" s="38"/>
      <c r="V298" s="38"/>
      <c r="W298" s="38"/>
      <c r="X298" s="38"/>
      <c r="Y298" s="38"/>
      <c r="Z298" s="38"/>
      <c r="AA298" s="38"/>
      <c r="AB298" s="38"/>
      <c r="AC298" s="38"/>
      <c r="AD298" s="92"/>
    </row>
    <row r="299" spans="18:30" x14ac:dyDescent="0.25">
      <c r="R299" s="38"/>
      <c r="S299" s="38"/>
      <c r="T299" s="38"/>
      <c r="U299" s="38"/>
      <c r="V299" s="38"/>
      <c r="W299" s="38"/>
      <c r="X299" s="38"/>
      <c r="Y299" s="38"/>
      <c r="Z299" s="38"/>
      <c r="AA299" s="38"/>
      <c r="AB299" s="38"/>
      <c r="AC299" s="38"/>
      <c r="AD299" s="92"/>
    </row>
    <row r="300" spans="18:30" x14ac:dyDescent="0.25">
      <c r="R300" s="38"/>
      <c r="S300" s="38"/>
      <c r="T300" s="38"/>
      <c r="U300" s="38"/>
      <c r="V300" s="38"/>
      <c r="W300" s="38"/>
      <c r="X300" s="38"/>
      <c r="Y300" s="38"/>
      <c r="Z300" s="38"/>
      <c r="AA300" s="38"/>
      <c r="AB300" s="38"/>
      <c r="AC300" s="38"/>
      <c r="AD300" s="92"/>
    </row>
    <row r="301" spans="18:30" x14ac:dyDescent="0.25">
      <c r="R301" s="38"/>
      <c r="S301" s="38"/>
      <c r="T301" s="38"/>
      <c r="U301" s="38"/>
      <c r="V301" s="38"/>
      <c r="W301" s="38"/>
      <c r="X301" s="38"/>
      <c r="Y301" s="38"/>
      <c r="Z301" s="38"/>
      <c r="AA301" s="38"/>
      <c r="AB301" s="38"/>
      <c r="AC301" s="38"/>
      <c r="AD301" s="92"/>
    </row>
    <row r="302" spans="18:30" x14ac:dyDescent="0.25">
      <c r="R302" s="38"/>
      <c r="S302" s="38"/>
      <c r="T302" s="38"/>
      <c r="U302" s="38"/>
      <c r="V302" s="38"/>
      <c r="W302" s="38"/>
      <c r="X302" s="38"/>
      <c r="Y302" s="38"/>
      <c r="Z302" s="38"/>
      <c r="AA302" s="38"/>
      <c r="AB302" s="38"/>
      <c r="AC302" s="38"/>
      <c r="AD302" s="92"/>
    </row>
    <row r="303" spans="18:30" x14ac:dyDescent="0.25">
      <c r="R303" s="38"/>
      <c r="S303" s="38"/>
      <c r="T303" s="38"/>
      <c r="U303" s="38"/>
      <c r="V303" s="38"/>
      <c r="W303" s="38"/>
      <c r="X303" s="38"/>
      <c r="Y303" s="38"/>
      <c r="Z303" s="38"/>
      <c r="AA303" s="38"/>
      <c r="AB303" s="38"/>
      <c r="AC303" s="38"/>
      <c r="AD303" s="92"/>
    </row>
    <row r="304" spans="18:30" x14ac:dyDescent="0.25">
      <c r="R304" s="38"/>
      <c r="S304" s="38"/>
      <c r="T304" s="38"/>
      <c r="U304" s="38"/>
      <c r="V304" s="38"/>
      <c r="W304" s="38"/>
      <c r="X304" s="38"/>
      <c r="Y304" s="38"/>
      <c r="Z304" s="38"/>
      <c r="AA304" s="38"/>
      <c r="AB304" s="38"/>
      <c r="AC304" s="38"/>
      <c r="AD304" s="92"/>
    </row>
    <row r="305" spans="18:30" x14ac:dyDescent="0.25">
      <c r="R305" s="38"/>
      <c r="S305" s="38"/>
      <c r="T305" s="38"/>
      <c r="U305" s="38"/>
      <c r="V305" s="38"/>
      <c r="W305" s="38"/>
      <c r="X305" s="38"/>
      <c r="Y305" s="38"/>
      <c r="Z305" s="38"/>
      <c r="AA305" s="38"/>
      <c r="AB305" s="38"/>
      <c r="AC305" s="38"/>
      <c r="AD305" s="92"/>
    </row>
    <row r="306" spans="18:30" x14ac:dyDescent="0.25">
      <c r="R306" s="38"/>
      <c r="S306" s="38"/>
      <c r="T306" s="38"/>
      <c r="U306" s="38"/>
      <c r="V306" s="38"/>
      <c r="W306" s="38"/>
      <c r="X306" s="38"/>
      <c r="Y306" s="38"/>
      <c r="Z306" s="38"/>
      <c r="AA306" s="38"/>
      <c r="AB306" s="38"/>
      <c r="AC306" s="38"/>
      <c r="AD306" s="92"/>
    </row>
    <row r="307" spans="18:30" x14ac:dyDescent="0.25">
      <c r="R307" s="38"/>
      <c r="S307" s="38"/>
      <c r="T307" s="38"/>
      <c r="U307" s="38"/>
      <c r="V307" s="38"/>
      <c r="W307" s="38"/>
      <c r="X307" s="38"/>
      <c r="Y307" s="38"/>
      <c r="Z307" s="38"/>
      <c r="AA307" s="38"/>
      <c r="AB307" s="38"/>
      <c r="AC307" s="38"/>
      <c r="AD307" s="92"/>
    </row>
    <row r="308" spans="18:30" x14ac:dyDescent="0.25">
      <c r="R308" s="38"/>
      <c r="S308" s="38"/>
      <c r="T308" s="38"/>
      <c r="U308" s="38"/>
      <c r="V308" s="38"/>
      <c r="W308" s="38"/>
      <c r="X308" s="38"/>
      <c r="Y308" s="38"/>
      <c r="Z308" s="38"/>
      <c r="AA308" s="38"/>
      <c r="AB308" s="38"/>
      <c r="AC308" s="38"/>
      <c r="AD308" s="92"/>
    </row>
    <row r="309" spans="18:30" x14ac:dyDescent="0.25">
      <c r="R309" s="38"/>
      <c r="S309" s="38"/>
      <c r="T309" s="38"/>
      <c r="U309" s="38"/>
      <c r="V309" s="38"/>
      <c r="W309" s="38"/>
      <c r="X309" s="38"/>
      <c r="Y309" s="38"/>
      <c r="Z309" s="38"/>
      <c r="AA309" s="38"/>
      <c r="AB309" s="38"/>
      <c r="AC309" s="38"/>
      <c r="AD309" s="92"/>
    </row>
    <row r="310" spans="18:30" x14ac:dyDescent="0.25">
      <c r="R310" s="38"/>
      <c r="S310" s="38"/>
      <c r="T310" s="38"/>
      <c r="U310" s="38"/>
      <c r="V310" s="38"/>
      <c r="W310" s="38"/>
      <c r="X310" s="38"/>
      <c r="Y310" s="38"/>
      <c r="Z310" s="38"/>
      <c r="AA310" s="38"/>
      <c r="AB310" s="38"/>
      <c r="AC310" s="38"/>
      <c r="AD310" s="92"/>
    </row>
    <row r="311" spans="18:30" x14ac:dyDescent="0.25">
      <c r="R311" s="38"/>
      <c r="S311" s="38"/>
      <c r="T311" s="38"/>
      <c r="U311" s="38"/>
      <c r="V311" s="38"/>
      <c r="W311" s="38"/>
      <c r="X311" s="38"/>
      <c r="Y311" s="38"/>
      <c r="Z311" s="38"/>
      <c r="AA311" s="38"/>
      <c r="AB311" s="38"/>
      <c r="AC311" s="38"/>
      <c r="AD311" s="92"/>
    </row>
    <row r="312" spans="18:30" x14ac:dyDescent="0.25">
      <c r="R312" s="38"/>
      <c r="S312" s="38"/>
      <c r="T312" s="38"/>
      <c r="U312" s="38"/>
      <c r="V312" s="38"/>
      <c r="W312" s="38"/>
      <c r="X312" s="38"/>
      <c r="Y312" s="38"/>
      <c r="Z312" s="38"/>
      <c r="AA312" s="38"/>
      <c r="AB312" s="38"/>
      <c r="AC312" s="38"/>
      <c r="AD312" s="92"/>
    </row>
    <row r="313" spans="18:30" x14ac:dyDescent="0.25">
      <c r="R313" s="38"/>
      <c r="S313" s="38"/>
      <c r="T313" s="38"/>
      <c r="U313" s="38"/>
      <c r="V313" s="38"/>
      <c r="W313" s="38"/>
      <c r="X313" s="38"/>
      <c r="Y313" s="38"/>
      <c r="Z313" s="38"/>
      <c r="AA313" s="38"/>
      <c r="AB313" s="38"/>
      <c r="AC313" s="38"/>
      <c r="AD313" s="92"/>
    </row>
    <row r="314" spans="18:30" x14ac:dyDescent="0.25">
      <c r="R314" s="38"/>
      <c r="S314" s="38"/>
      <c r="T314" s="38"/>
      <c r="U314" s="38"/>
      <c r="V314" s="38"/>
      <c r="W314" s="38"/>
      <c r="X314" s="38"/>
      <c r="Y314" s="38"/>
      <c r="Z314" s="38"/>
      <c r="AA314" s="38"/>
      <c r="AB314" s="38"/>
      <c r="AC314" s="38"/>
      <c r="AD314" s="92"/>
    </row>
    <row r="315" spans="18:30" x14ac:dyDescent="0.25">
      <c r="R315" s="38"/>
      <c r="S315" s="38"/>
      <c r="T315" s="38"/>
      <c r="U315" s="38"/>
      <c r="V315" s="38"/>
      <c r="W315" s="38"/>
      <c r="X315" s="38"/>
      <c r="Y315" s="38"/>
      <c r="Z315" s="38"/>
      <c r="AA315" s="38"/>
      <c r="AB315" s="38"/>
      <c r="AC315" s="38"/>
      <c r="AD315" s="92"/>
    </row>
    <row r="316" spans="18:30" x14ac:dyDescent="0.25">
      <c r="R316" s="38"/>
      <c r="S316" s="38"/>
      <c r="T316" s="38"/>
      <c r="U316" s="38"/>
      <c r="V316" s="38"/>
      <c r="W316" s="38"/>
      <c r="X316" s="38"/>
      <c r="Y316" s="38"/>
      <c r="Z316" s="38"/>
      <c r="AA316" s="38"/>
      <c r="AB316" s="38"/>
      <c r="AC316" s="38"/>
      <c r="AD316" s="92"/>
    </row>
    <row r="317" spans="18:30" x14ac:dyDescent="0.25">
      <c r="R317" s="38"/>
      <c r="S317" s="38"/>
      <c r="T317" s="38"/>
      <c r="U317" s="38"/>
      <c r="V317" s="38"/>
      <c r="W317" s="38"/>
      <c r="X317" s="38"/>
      <c r="Y317" s="38"/>
      <c r="Z317" s="38"/>
      <c r="AA317" s="38"/>
      <c r="AB317" s="38"/>
      <c r="AC317" s="38"/>
      <c r="AD317" s="92"/>
    </row>
    <row r="318" spans="18:30" x14ac:dyDescent="0.25">
      <c r="R318" s="38"/>
      <c r="S318" s="38"/>
      <c r="T318" s="38"/>
      <c r="U318" s="38"/>
      <c r="V318" s="38"/>
      <c r="W318" s="38"/>
      <c r="X318" s="38"/>
      <c r="Y318" s="38"/>
      <c r="Z318" s="38"/>
      <c r="AA318" s="38"/>
      <c r="AB318" s="38"/>
      <c r="AC318" s="38"/>
      <c r="AD318" s="92"/>
    </row>
    <row r="319" spans="18:30" x14ac:dyDescent="0.25">
      <c r="R319" s="38"/>
      <c r="S319" s="38"/>
      <c r="T319" s="38"/>
      <c r="U319" s="38"/>
      <c r="V319" s="38"/>
      <c r="W319" s="38"/>
      <c r="X319" s="38"/>
      <c r="Y319" s="38"/>
      <c r="Z319" s="38"/>
      <c r="AA319" s="38"/>
      <c r="AB319" s="38"/>
      <c r="AC319" s="38"/>
      <c r="AD319" s="92"/>
    </row>
    <row r="320" spans="18:30" x14ac:dyDescent="0.25">
      <c r="R320" s="38"/>
      <c r="S320" s="38"/>
      <c r="T320" s="38"/>
      <c r="U320" s="38"/>
      <c r="V320" s="38"/>
      <c r="W320" s="38"/>
      <c r="X320" s="38"/>
      <c r="Y320" s="38"/>
      <c r="Z320" s="38"/>
      <c r="AA320" s="38"/>
      <c r="AB320" s="38"/>
      <c r="AC320" s="38"/>
      <c r="AD320" s="92"/>
    </row>
    <row r="321" spans="18:30" x14ac:dyDescent="0.25">
      <c r="R321" s="38"/>
      <c r="S321" s="38"/>
      <c r="T321" s="38"/>
      <c r="U321" s="38"/>
      <c r="V321" s="38"/>
      <c r="W321" s="38"/>
      <c r="X321" s="38"/>
      <c r="Y321" s="38"/>
      <c r="Z321" s="38"/>
      <c r="AA321" s="38"/>
      <c r="AB321" s="38"/>
      <c r="AC321" s="38"/>
      <c r="AD321" s="92"/>
    </row>
    <row r="322" spans="18:30" x14ac:dyDescent="0.25">
      <c r="R322" s="38"/>
      <c r="S322" s="38"/>
      <c r="T322" s="38"/>
      <c r="U322" s="38"/>
      <c r="V322" s="38"/>
      <c r="W322" s="38"/>
      <c r="X322" s="38"/>
      <c r="Y322" s="38"/>
      <c r="Z322" s="38"/>
      <c r="AA322" s="38"/>
      <c r="AB322" s="38"/>
      <c r="AC322" s="38"/>
      <c r="AD322" s="92"/>
    </row>
    <row r="323" spans="18:30" x14ac:dyDescent="0.25">
      <c r="R323" s="38"/>
      <c r="S323" s="38"/>
      <c r="T323" s="38"/>
      <c r="U323" s="38"/>
      <c r="V323" s="38"/>
      <c r="W323" s="38"/>
      <c r="X323" s="38"/>
      <c r="Y323" s="38"/>
      <c r="Z323" s="38"/>
      <c r="AA323" s="38"/>
      <c r="AB323" s="38"/>
      <c r="AC323" s="38"/>
      <c r="AD323" s="92"/>
    </row>
    <row r="324" spans="18:30" x14ac:dyDescent="0.25">
      <c r="R324" s="38"/>
      <c r="S324" s="38"/>
      <c r="T324" s="38"/>
      <c r="U324" s="38"/>
      <c r="V324" s="38"/>
      <c r="W324" s="38"/>
      <c r="X324" s="38"/>
      <c r="Y324" s="38"/>
      <c r="Z324" s="38"/>
      <c r="AA324" s="38"/>
      <c r="AB324" s="38"/>
      <c r="AC324" s="38"/>
      <c r="AD324" s="92"/>
    </row>
    <row r="325" spans="18:30" x14ac:dyDescent="0.25">
      <c r="R325" s="38"/>
      <c r="S325" s="38"/>
      <c r="T325" s="38"/>
      <c r="U325" s="38"/>
      <c r="V325" s="38"/>
      <c r="W325" s="38"/>
      <c r="X325" s="38"/>
      <c r="Y325" s="38"/>
      <c r="Z325" s="38"/>
      <c r="AA325" s="38"/>
      <c r="AB325" s="38"/>
      <c r="AC325" s="38"/>
      <c r="AD325" s="92"/>
    </row>
    <row r="326" spans="18:30" x14ac:dyDescent="0.25">
      <c r="R326" s="38"/>
      <c r="S326" s="38"/>
      <c r="T326" s="38"/>
      <c r="U326" s="38"/>
      <c r="V326" s="38"/>
      <c r="W326" s="38"/>
      <c r="X326" s="38"/>
      <c r="Y326" s="38"/>
      <c r="Z326" s="38"/>
      <c r="AA326" s="38"/>
      <c r="AB326" s="38"/>
      <c r="AC326" s="38"/>
      <c r="AD326" s="92"/>
    </row>
    <row r="327" spans="18:30" x14ac:dyDescent="0.25">
      <c r="R327" s="38"/>
      <c r="S327" s="38"/>
      <c r="T327" s="38"/>
      <c r="U327" s="38"/>
      <c r="V327" s="38"/>
      <c r="W327" s="38"/>
      <c r="X327" s="38"/>
      <c r="Y327" s="38"/>
      <c r="Z327" s="38"/>
      <c r="AA327" s="38"/>
      <c r="AB327" s="38"/>
      <c r="AC327" s="38"/>
      <c r="AD327" s="92"/>
    </row>
    <row r="328" spans="18:30" x14ac:dyDescent="0.25">
      <c r="R328" s="38"/>
      <c r="S328" s="38"/>
      <c r="T328" s="38"/>
      <c r="U328" s="38"/>
      <c r="V328" s="38"/>
      <c r="W328" s="38"/>
      <c r="X328" s="38"/>
      <c r="Y328" s="38"/>
      <c r="Z328" s="38"/>
      <c r="AA328" s="38"/>
      <c r="AB328" s="38"/>
      <c r="AC328" s="38"/>
      <c r="AD328" s="92"/>
    </row>
    <row r="329" spans="18:30" x14ac:dyDescent="0.25">
      <c r="R329" s="38"/>
      <c r="S329" s="38"/>
      <c r="T329" s="38"/>
      <c r="U329" s="38"/>
      <c r="V329" s="38"/>
      <c r="W329" s="38"/>
      <c r="X329" s="38"/>
      <c r="Y329" s="38"/>
      <c r="Z329" s="38"/>
      <c r="AA329" s="38"/>
      <c r="AB329" s="38"/>
      <c r="AC329" s="38"/>
      <c r="AD329" s="92"/>
    </row>
    <row r="330" spans="18:30" x14ac:dyDescent="0.25">
      <c r="R330" s="38"/>
      <c r="S330" s="38"/>
      <c r="T330" s="38"/>
      <c r="U330" s="38"/>
      <c r="V330" s="38"/>
      <c r="W330" s="38"/>
      <c r="X330" s="38"/>
      <c r="Y330" s="38"/>
      <c r="Z330" s="38"/>
      <c r="AA330" s="38"/>
      <c r="AB330" s="38"/>
      <c r="AC330" s="38"/>
      <c r="AD330" s="92"/>
    </row>
    <row r="331" spans="18:30" x14ac:dyDescent="0.25">
      <c r="R331" s="38"/>
      <c r="S331" s="38"/>
      <c r="T331" s="38"/>
      <c r="U331" s="38"/>
      <c r="V331" s="38"/>
      <c r="W331" s="38"/>
      <c r="X331" s="38"/>
      <c r="Y331" s="38"/>
      <c r="Z331" s="38"/>
      <c r="AA331" s="38"/>
      <c r="AB331" s="38"/>
      <c r="AC331" s="38"/>
      <c r="AD331" s="92"/>
    </row>
    <row r="332" spans="18:30" x14ac:dyDescent="0.25">
      <c r="R332" s="38"/>
      <c r="S332" s="38"/>
      <c r="T332" s="38"/>
      <c r="U332" s="38"/>
      <c r="V332" s="38"/>
      <c r="W332" s="38"/>
      <c r="X332" s="38"/>
      <c r="Y332" s="38"/>
      <c r="Z332" s="38"/>
      <c r="AA332" s="38"/>
      <c r="AB332" s="38"/>
      <c r="AC332" s="38"/>
      <c r="AD332" s="92"/>
    </row>
    <row r="333" spans="18:30" x14ac:dyDescent="0.25">
      <c r="R333" s="38"/>
      <c r="S333" s="38"/>
      <c r="T333" s="38"/>
      <c r="U333" s="38"/>
      <c r="V333" s="38"/>
      <c r="W333" s="38"/>
      <c r="X333" s="38"/>
      <c r="Y333" s="38"/>
      <c r="Z333" s="38"/>
      <c r="AA333" s="38"/>
      <c r="AB333" s="38"/>
      <c r="AC333" s="38"/>
      <c r="AD333" s="92"/>
    </row>
    <row r="334" spans="18:30" x14ac:dyDescent="0.25">
      <c r="R334" s="38"/>
      <c r="S334" s="38"/>
      <c r="T334" s="38"/>
      <c r="U334" s="38"/>
      <c r="V334" s="38"/>
      <c r="W334" s="38"/>
      <c r="X334" s="38"/>
      <c r="Y334" s="38"/>
      <c r="Z334" s="38"/>
      <c r="AA334" s="38"/>
      <c r="AB334" s="38"/>
      <c r="AC334" s="38"/>
      <c r="AD334" s="92"/>
    </row>
    <row r="335" spans="18:30" x14ac:dyDescent="0.25">
      <c r="R335" s="38"/>
      <c r="S335" s="38"/>
      <c r="T335" s="38"/>
      <c r="U335" s="38"/>
      <c r="V335" s="38"/>
      <c r="W335" s="38"/>
      <c r="X335" s="38"/>
      <c r="Y335" s="38"/>
      <c r="Z335" s="38"/>
      <c r="AA335" s="38"/>
      <c r="AB335" s="38"/>
      <c r="AC335" s="38"/>
      <c r="AD335" s="92"/>
    </row>
    <row r="336" spans="18:30" x14ac:dyDescent="0.25">
      <c r="R336" s="38"/>
      <c r="S336" s="38"/>
      <c r="T336" s="38"/>
      <c r="U336" s="38"/>
      <c r="V336" s="38"/>
      <c r="W336" s="38"/>
      <c r="X336" s="38"/>
      <c r="Y336" s="38"/>
      <c r="Z336" s="38"/>
      <c r="AA336" s="38"/>
      <c r="AB336" s="38"/>
      <c r="AC336" s="38"/>
      <c r="AD336" s="92"/>
    </row>
    <row r="337" spans="18:30" x14ac:dyDescent="0.25">
      <c r="R337" s="38"/>
      <c r="S337" s="38"/>
      <c r="T337" s="38"/>
      <c r="U337" s="38"/>
      <c r="V337" s="38"/>
      <c r="W337" s="38"/>
      <c r="X337" s="38"/>
      <c r="Y337" s="38"/>
      <c r="Z337" s="38"/>
      <c r="AA337" s="38"/>
      <c r="AB337" s="38"/>
      <c r="AC337" s="38"/>
      <c r="AD337" s="92"/>
    </row>
    <row r="338" spans="18:30" x14ac:dyDescent="0.25">
      <c r="R338" s="38"/>
      <c r="S338" s="38"/>
      <c r="T338" s="38"/>
      <c r="U338" s="38"/>
      <c r="V338" s="38"/>
      <c r="W338" s="38"/>
      <c r="X338" s="38"/>
      <c r="Y338" s="38"/>
      <c r="Z338" s="38"/>
      <c r="AA338" s="38"/>
      <c r="AB338" s="38"/>
      <c r="AC338" s="38"/>
      <c r="AD338" s="92"/>
    </row>
    <row r="339" spans="18:30" x14ac:dyDescent="0.25">
      <c r="R339" s="38"/>
      <c r="S339" s="38"/>
      <c r="T339" s="38"/>
      <c r="U339" s="38"/>
      <c r="V339" s="38"/>
      <c r="W339" s="38"/>
      <c r="X339" s="38"/>
      <c r="Y339" s="38"/>
      <c r="Z339" s="38"/>
      <c r="AA339" s="38"/>
      <c r="AB339" s="38"/>
      <c r="AC339" s="38"/>
      <c r="AD339" s="92"/>
    </row>
    <row r="340" spans="18:30" x14ac:dyDescent="0.25">
      <c r="R340" s="38"/>
      <c r="S340" s="38"/>
      <c r="T340" s="38"/>
      <c r="U340" s="38"/>
      <c r="V340" s="38"/>
      <c r="W340" s="38"/>
      <c r="X340" s="38"/>
      <c r="Y340" s="38"/>
      <c r="Z340" s="38"/>
      <c r="AA340" s="38"/>
      <c r="AB340" s="38"/>
      <c r="AC340" s="38"/>
      <c r="AD340" s="92"/>
    </row>
    <row r="341" spans="18:30" x14ac:dyDescent="0.25">
      <c r="R341" s="38"/>
      <c r="S341" s="38"/>
      <c r="T341" s="38"/>
      <c r="U341" s="38"/>
      <c r="V341" s="38"/>
      <c r="W341" s="38"/>
      <c r="X341" s="38"/>
      <c r="Y341" s="38"/>
      <c r="Z341" s="38"/>
      <c r="AA341" s="38"/>
      <c r="AB341" s="38"/>
      <c r="AC341" s="38"/>
      <c r="AD341" s="92"/>
    </row>
    <row r="342" spans="18:30" x14ac:dyDescent="0.25">
      <c r="R342" s="38"/>
      <c r="S342" s="38"/>
      <c r="T342" s="38"/>
      <c r="U342" s="38"/>
      <c r="V342" s="38"/>
      <c r="W342" s="38"/>
      <c r="X342" s="38"/>
      <c r="Y342" s="38"/>
      <c r="Z342" s="38"/>
      <c r="AA342" s="38"/>
      <c r="AB342" s="38"/>
      <c r="AC342" s="38"/>
      <c r="AD342" s="92"/>
    </row>
    <row r="343" spans="18:30" x14ac:dyDescent="0.25">
      <c r="R343" s="38"/>
      <c r="S343" s="38"/>
      <c r="T343" s="38"/>
      <c r="U343" s="38"/>
      <c r="V343" s="38"/>
      <c r="W343" s="38"/>
      <c r="X343" s="38"/>
      <c r="Y343" s="38"/>
      <c r="Z343" s="38"/>
      <c r="AA343" s="38"/>
      <c r="AB343" s="38"/>
      <c r="AC343" s="38"/>
      <c r="AD343" s="92"/>
    </row>
    <row r="344" spans="18:30" x14ac:dyDescent="0.25">
      <c r="R344" s="38"/>
      <c r="S344" s="38"/>
      <c r="T344" s="38"/>
      <c r="U344" s="38"/>
      <c r="V344" s="38"/>
      <c r="W344" s="38"/>
      <c r="X344" s="38"/>
      <c r="Y344" s="38"/>
      <c r="Z344" s="38"/>
      <c r="AA344" s="38"/>
      <c r="AB344" s="38"/>
      <c r="AC344" s="38"/>
      <c r="AD344" s="92"/>
    </row>
    <row r="345" spans="18:30" x14ac:dyDescent="0.25">
      <c r="R345" s="38"/>
      <c r="S345" s="38"/>
      <c r="T345" s="38"/>
      <c r="U345" s="38"/>
      <c r="V345" s="38"/>
      <c r="W345" s="38"/>
      <c r="X345" s="38"/>
      <c r="Y345" s="38"/>
      <c r="Z345" s="38"/>
      <c r="AA345" s="38"/>
      <c r="AB345" s="38"/>
      <c r="AC345" s="38"/>
      <c r="AD345" s="92"/>
    </row>
    <row r="346" spans="18:30" x14ac:dyDescent="0.25">
      <c r="R346" s="38"/>
      <c r="S346" s="38"/>
      <c r="T346" s="38"/>
      <c r="U346" s="38"/>
      <c r="V346" s="38"/>
      <c r="W346" s="38"/>
      <c r="X346" s="38"/>
      <c r="Y346" s="38"/>
      <c r="Z346" s="38"/>
      <c r="AA346" s="38"/>
      <c r="AB346" s="38"/>
      <c r="AC346" s="38"/>
      <c r="AD346" s="92"/>
    </row>
    <row r="347" spans="18:30" x14ac:dyDescent="0.25">
      <c r="R347" s="38"/>
      <c r="S347" s="38"/>
      <c r="T347" s="38"/>
      <c r="U347" s="38"/>
      <c r="V347" s="38"/>
      <c r="W347" s="38"/>
      <c r="X347" s="38"/>
      <c r="Y347" s="38"/>
      <c r="Z347" s="38"/>
      <c r="AA347" s="38"/>
      <c r="AB347" s="38"/>
      <c r="AC347" s="38"/>
      <c r="AD347" s="92"/>
    </row>
    <row r="348" spans="18:30" x14ac:dyDescent="0.25">
      <c r="R348" s="38"/>
      <c r="S348" s="38"/>
      <c r="T348" s="38"/>
      <c r="U348" s="38"/>
      <c r="V348" s="38"/>
      <c r="W348" s="38"/>
      <c r="X348" s="38"/>
      <c r="Y348" s="38"/>
      <c r="Z348" s="38"/>
      <c r="AA348" s="38"/>
      <c r="AB348" s="38"/>
      <c r="AC348" s="38"/>
      <c r="AD348" s="92"/>
    </row>
    <row r="349" spans="18:30" x14ac:dyDescent="0.25">
      <c r="R349" s="38"/>
      <c r="S349" s="38"/>
      <c r="T349" s="38"/>
      <c r="U349" s="38"/>
      <c r="V349" s="38"/>
      <c r="W349" s="38"/>
      <c r="X349" s="38"/>
      <c r="Y349" s="38"/>
      <c r="Z349" s="38"/>
      <c r="AA349" s="38"/>
      <c r="AB349" s="38"/>
      <c r="AC349" s="38"/>
      <c r="AD349" s="92"/>
    </row>
    <row r="350" spans="18:30" x14ac:dyDescent="0.25">
      <c r="R350" s="38"/>
      <c r="S350" s="38"/>
      <c r="T350" s="38"/>
      <c r="U350" s="38"/>
      <c r="V350" s="38"/>
      <c r="W350" s="38"/>
      <c r="X350" s="38"/>
      <c r="Y350" s="38"/>
      <c r="Z350" s="38"/>
      <c r="AA350" s="38"/>
      <c r="AB350" s="38"/>
      <c r="AC350" s="38"/>
      <c r="AD350" s="92"/>
    </row>
    <row r="351" spans="18:30" x14ac:dyDescent="0.25">
      <c r="R351" s="38"/>
      <c r="S351" s="38"/>
      <c r="T351" s="38"/>
      <c r="U351" s="38"/>
      <c r="V351" s="38"/>
      <c r="W351" s="38"/>
      <c r="X351" s="38"/>
      <c r="Y351" s="38"/>
      <c r="Z351" s="38"/>
      <c r="AA351" s="38"/>
      <c r="AB351" s="38"/>
      <c r="AC351" s="38"/>
      <c r="AD351" s="92"/>
    </row>
    <row r="352" spans="18:30" x14ac:dyDescent="0.25">
      <c r="R352" s="38"/>
      <c r="S352" s="38"/>
      <c r="T352" s="38"/>
      <c r="U352" s="38"/>
      <c r="V352" s="38"/>
      <c r="W352" s="38"/>
      <c r="X352" s="38"/>
      <c r="Y352" s="38"/>
      <c r="Z352" s="38"/>
      <c r="AA352" s="38"/>
      <c r="AB352" s="38"/>
      <c r="AC352" s="38"/>
      <c r="AD352" s="92"/>
    </row>
    <row r="353" spans="18:30" x14ac:dyDescent="0.25">
      <c r="R353" s="38"/>
      <c r="S353" s="38"/>
      <c r="T353" s="38"/>
      <c r="U353" s="38"/>
      <c r="V353" s="38"/>
      <c r="W353" s="38"/>
      <c r="X353" s="38"/>
      <c r="Y353" s="38"/>
      <c r="Z353" s="38"/>
      <c r="AA353" s="38"/>
      <c r="AB353" s="38"/>
      <c r="AC353" s="38"/>
      <c r="AD353" s="92"/>
    </row>
    <row r="354" spans="18:30" x14ac:dyDescent="0.25">
      <c r="R354" s="38"/>
      <c r="S354" s="38"/>
      <c r="T354" s="38"/>
      <c r="U354" s="38"/>
      <c r="V354" s="38"/>
      <c r="W354" s="38"/>
      <c r="X354" s="38"/>
      <c r="Y354" s="38"/>
      <c r="Z354" s="38"/>
      <c r="AA354" s="38"/>
      <c r="AB354" s="38"/>
      <c r="AC354" s="38"/>
      <c r="AD354" s="92"/>
    </row>
    <row r="355" spans="18:30" x14ac:dyDescent="0.25">
      <c r="R355" s="38"/>
      <c r="S355" s="38"/>
      <c r="T355" s="38"/>
      <c r="U355" s="38"/>
      <c r="V355" s="38"/>
      <c r="W355" s="38"/>
      <c r="X355" s="38"/>
      <c r="Y355" s="38"/>
      <c r="Z355" s="38"/>
      <c r="AA355" s="38"/>
      <c r="AB355" s="38"/>
      <c r="AC355" s="38"/>
      <c r="AD355" s="92"/>
    </row>
    <row r="356" spans="18:30" x14ac:dyDescent="0.25">
      <c r="R356" s="38"/>
      <c r="S356" s="38"/>
      <c r="T356" s="38"/>
      <c r="U356" s="38"/>
      <c r="V356" s="38"/>
      <c r="W356" s="38"/>
      <c r="X356" s="38"/>
      <c r="Y356" s="38"/>
      <c r="Z356" s="38"/>
      <c r="AA356" s="38"/>
      <c r="AB356" s="38"/>
      <c r="AC356" s="38"/>
      <c r="AD356" s="92"/>
    </row>
    <row r="357" spans="18:30" x14ac:dyDescent="0.25">
      <c r="R357" s="38"/>
      <c r="S357" s="38"/>
      <c r="T357" s="38"/>
      <c r="U357" s="38"/>
      <c r="V357" s="38"/>
      <c r="W357" s="38"/>
      <c r="X357" s="38"/>
      <c r="Y357" s="38"/>
      <c r="Z357" s="38"/>
      <c r="AA357" s="38"/>
      <c r="AB357" s="38"/>
      <c r="AC357" s="38"/>
      <c r="AD357" s="92"/>
    </row>
    <row r="358" spans="18:30" x14ac:dyDescent="0.25">
      <c r="R358" s="38"/>
      <c r="S358" s="38"/>
      <c r="T358" s="38"/>
      <c r="U358" s="38"/>
      <c r="V358" s="38"/>
      <c r="W358" s="38"/>
      <c r="X358" s="38"/>
      <c r="Y358" s="38"/>
      <c r="Z358" s="38"/>
      <c r="AA358" s="38"/>
      <c r="AB358" s="38"/>
      <c r="AC358" s="38"/>
      <c r="AD358" s="92"/>
    </row>
    <row r="359" spans="18:30" x14ac:dyDescent="0.25">
      <c r="R359" s="38"/>
      <c r="S359" s="38"/>
      <c r="T359" s="38"/>
      <c r="U359" s="38"/>
      <c r="V359" s="38"/>
      <c r="W359" s="38"/>
      <c r="X359" s="38"/>
      <c r="Y359" s="38"/>
      <c r="Z359" s="38"/>
      <c r="AA359" s="38"/>
      <c r="AB359" s="38"/>
      <c r="AC359" s="38"/>
      <c r="AD359" s="92"/>
    </row>
    <row r="360" spans="18:30" x14ac:dyDescent="0.25">
      <c r="R360" s="38"/>
      <c r="S360" s="38"/>
      <c r="T360" s="38"/>
      <c r="U360" s="38"/>
      <c r="V360" s="38"/>
      <c r="W360" s="38"/>
      <c r="X360" s="38"/>
      <c r="Y360" s="38"/>
      <c r="Z360" s="38"/>
      <c r="AA360" s="38"/>
      <c r="AB360" s="38"/>
      <c r="AC360" s="38"/>
      <c r="AD360" s="92"/>
    </row>
    <row r="361" spans="18:30" x14ac:dyDescent="0.25">
      <c r="R361" s="38"/>
      <c r="S361" s="38"/>
      <c r="T361" s="38"/>
      <c r="U361" s="38"/>
      <c r="V361" s="38"/>
      <c r="W361" s="38"/>
      <c r="X361" s="38"/>
      <c r="Y361" s="38"/>
      <c r="Z361" s="38"/>
      <c r="AA361" s="38"/>
      <c r="AB361" s="38"/>
      <c r="AC361" s="38"/>
      <c r="AD361" s="92"/>
    </row>
    <row r="362" spans="18:30" x14ac:dyDescent="0.25">
      <c r="R362" s="38"/>
      <c r="S362" s="38"/>
      <c r="T362" s="38"/>
      <c r="U362" s="38"/>
      <c r="V362" s="38"/>
      <c r="W362" s="38"/>
      <c r="X362" s="38"/>
      <c r="Y362" s="38"/>
      <c r="Z362" s="38"/>
      <c r="AA362" s="38"/>
      <c r="AB362" s="38"/>
      <c r="AC362" s="38"/>
      <c r="AD362" s="92"/>
    </row>
    <row r="363" spans="18:30" x14ac:dyDescent="0.25">
      <c r="R363" s="38"/>
      <c r="S363" s="38"/>
      <c r="T363" s="38"/>
      <c r="U363" s="38"/>
      <c r="V363" s="38"/>
      <c r="W363" s="38"/>
      <c r="X363" s="38"/>
      <c r="Y363" s="38"/>
      <c r="Z363" s="38"/>
      <c r="AA363" s="38"/>
      <c r="AB363" s="38"/>
      <c r="AC363" s="38"/>
      <c r="AD363" s="92"/>
    </row>
    <row r="364" spans="18:30" x14ac:dyDescent="0.25">
      <c r="R364" s="38"/>
      <c r="S364" s="38"/>
      <c r="T364" s="38"/>
      <c r="U364" s="38"/>
      <c r="V364" s="38"/>
      <c r="W364" s="38"/>
      <c r="X364" s="38"/>
      <c r="Y364" s="38"/>
      <c r="Z364" s="38"/>
      <c r="AA364" s="38"/>
      <c r="AB364" s="38"/>
      <c r="AC364" s="38"/>
      <c r="AD364" s="92"/>
    </row>
    <row r="365" spans="18:30" x14ac:dyDescent="0.25">
      <c r="R365" s="38"/>
      <c r="S365" s="38"/>
      <c r="T365" s="38"/>
      <c r="U365" s="38"/>
      <c r="V365" s="38"/>
      <c r="W365" s="38"/>
      <c r="X365" s="38"/>
      <c r="Y365" s="38"/>
      <c r="Z365" s="38"/>
      <c r="AA365" s="38"/>
      <c r="AB365" s="38"/>
      <c r="AC365" s="38"/>
      <c r="AD365" s="92"/>
    </row>
    <row r="366" spans="18:30" x14ac:dyDescent="0.25">
      <c r="R366" s="38"/>
      <c r="S366" s="38"/>
      <c r="T366" s="38"/>
      <c r="U366" s="38"/>
      <c r="V366" s="38"/>
      <c r="W366" s="38"/>
      <c r="X366" s="38"/>
      <c r="Y366" s="38"/>
      <c r="Z366" s="38"/>
      <c r="AA366" s="38"/>
      <c r="AB366" s="38"/>
      <c r="AC366" s="38"/>
      <c r="AD366" s="92"/>
    </row>
    <row r="367" spans="18:30" x14ac:dyDescent="0.25">
      <c r="R367" s="38"/>
      <c r="S367" s="38"/>
      <c r="T367" s="38"/>
      <c r="U367" s="38"/>
      <c r="V367" s="38"/>
      <c r="W367" s="38"/>
      <c r="X367" s="38"/>
      <c r="Y367" s="38"/>
      <c r="Z367" s="38"/>
      <c r="AA367" s="38"/>
      <c r="AB367" s="38"/>
      <c r="AC367" s="38"/>
      <c r="AD367" s="92"/>
    </row>
    <row r="368" spans="18:30" x14ac:dyDescent="0.25">
      <c r="R368" s="38"/>
      <c r="S368" s="38"/>
      <c r="T368" s="38"/>
      <c r="U368" s="38"/>
      <c r="V368" s="38"/>
      <c r="W368" s="38"/>
      <c r="X368" s="38"/>
      <c r="Y368" s="38"/>
      <c r="Z368" s="38"/>
      <c r="AA368" s="38"/>
      <c r="AB368" s="38"/>
      <c r="AC368" s="38"/>
      <c r="AD368" s="92"/>
    </row>
    <row r="369" spans="18:30" x14ac:dyDescent="0.25">
      <c r="R369" s="38"/>
      <c r="S369" s="38"/>
      <c r="T369" s="38"/>
      <c r="U369" s="38"/>
      <c r="V369" s="38"/>
      <c r="W369" s="38"/>
      <c r="X369" s="38"/>
      <c r="Y369" s="38"/>
      <c r="Z369" s="38"/>
      <c r="AA369" s="38"/>
      <c r="AB369" s="38"/>
      <c r="AC369" s="38"/>
      <c r="AD369" s="92"/>
    </row>
    <row r="370" spans="18:30" x14ac:dyDescent="0.25">
      <c r="R370" s="38"/>
      <c r="S370" s="38"/>
      <c r="T370" s="38"/>
      <c r="U370" s="38"/>
      <c r="V370" s="38"/>
      <c r="W370" s="38"/>
      <c r="X370" s="38"/>
      <c r="Y370" s="38"/>
      <c r="Z370" s="38"/>
      <c r="AA370" s="38"/>
      <c r="AB370" s="38"/>
      <c r="AC370" s="38"/>
      <c r="AD370" s="92"/>
    </row>
    <row r="371" spans="18:30" x14ac:dyDescent="0.25">
      <c r="R371" s="38"/>
      <c r="S371" s="38"/>
      <c r="T371" s="38"/>
      <c r="U371" s="38"/>
      <c r="V371" s="38"/>
      <c r="W371" s="38"/>
      <c r="X371" s="38"/>
      <c r="Y371" s="38"/>
      <c r="Z371" s="38"/>
      <c r="AA371" s="38"/>
      <c r="AB371" s="38"/>
      <c r="AC371" s="38"/>
      <c r="AD371" s="92"/>
    </row>
    <row r="372" spans="18:30" x14ac:dyDescent="0.25">
      <c r="R372" s="38"/>
      <c r="S372" s="38"/>
      <c r="T372" s="38"/>
      <c r="U372" s="38"/>
      <c r="V372" s="38"/>
      <c r="W372" s="38"/>
      <c r="X372" s="38"/>
      <c r="Y372" s="38"/>
      <c r="Z372" s="38"/>
      <c r="AA372" s="38"/>
      <c r="AB372" s="38"/>
      <c r="AC372" s="38"/>
      <c r="AD372" s="92"/>
    </row>
    <row r="373" spans="18:30" x14ac:dyDescent="0.25">
      <c r="R373" s="38"/>
      <c r="S373" s="38"/>
      <c r="T373" s="38"/>
      <c r="U373" s="38"/>
      <c r="V373" s="38"/>
      <c r="W373" s="38"/>
      <c r="X373" s="38"/>
      <c r="Y373" s="38"/>
      <c r="Z373" s="38"/>
      <c r="AA373" s="38"/>
      <c r="AB373" s="38"/>
      <c r="AC373" s="38"/>
      <c r="AD373" s="92"/>
    </row>
    <row r="374" spans="18:30" x14ac:dyDescent="0.25">
      <c r="R374" s="38"/>
      <c r="S374" s="38"/>
      <c r="T374" s="38"/>
      <c r="U374" s="38"/>
      <c r="V374" s="38"/>
      <c r="W374" s="38"/>
      <c r="X374" s="38"/>
      <c r="Y374" s="38"/>
      <c r="Z374" s="38"/>
      <c r="AA374" s="38"/>
      <c r="AB374" s="38"/>
      <c r="AC374" s="38"/>
      <c r="AD374" s="92"/>
    </row>
    <row r="375" spans="18:30" x14ac:dyDescent="0.25">
      <c r="R375" s="38"/>
      <c r="S375" s="38"/>
      <c r="T375" s="38"/>
      <c r="U375" s="38"/>
      <c r="V375" s="38"/>
      <c r="W375" s="38"/>
      <c r="X375" s="38"/>
      <c r="Y375" s="38"/>
      <c r="Z375" s="38"/>
      <c r="AA375" s="38"/>
      <c r="AB375" s="38"/>
      <c r="AC375" s="38"/>
      <c r="AD375" s="92"/>
    </row>
    <row r="376" spans="18:30" x14ac:dyDescent="0.25">
      <c r="R376" s="38"/>
      <c r="S376" s="38"/>
      <c r="T376" s="38"/>
      <c r="U376" s="38"/>
      <c r="V376" s="38"/>
      <c r="W376" s="38"/>
      <c r="X376" s="38"/>
      <c r="Y376" s="38"/>
      <c r="Z376" s="38"/>
      <c r="AA376" s="38"/>
      <c r="AB376" s="38"/>
      <c r="AC376" s="38"/>
      <c r="AD376" s="92"/>
    </row>
    <row r="377" spans="18:30" x14ac:dyDescent="0.25">
      <c r="R377" s="38"/>
      <c r="S377" s="38"/>
      <c r="T377" s="38"/>
      <c r="U377" s="38"/>
      <c r="V377" s="38"/>
      <c r="W377" s="38"/>
      <c r="X377" s="38"/>
      <c r="Y377" s="38"/>
      <c r="Z377" s="38"/>
      <c r="AA377" s="38"/>
      <c r="AB377" s="38"/>
      <c r="AC377" s="38"/>
      <c r="AD377" s="92"/>
    </row>
    <row r="378" spans="18:30" x14ac:dyDescent="0.25">
      <c r="R378" s="38"/>
      <c r="S378" s="38"/>
      <c r="T378" s="38"/>
      <c r="U378" s="38"/>
      <c r="V378" s="38"/>
      <c r="W378" s="38"/>
      <c r="X378" s="38"/>
      <c r="Y378" s="38"/>
      <c r="Z378" s="38"/>
      <c r="AA378" s="38"/>
      <c r="AB378" s="38"/>
      <c r="AC378" s="38"/>
      <c r="AD378" s="92"/>
    </row>
    <row r="379" spans="18:30" x14ac:dyDescent="0.25">
      <c r="R379" s="38"/>
      <c r="S379" s="38"/>
      <c r="T379" s="38"/>
      <c r="U379" s="38"/>
      <c r="V379" s="38"/>
      <c r="W379" s="38"/>
      <c r="X379" s="38"/>
      <c r="Y379" s="38"/>
      <c r="Z379" s="38"/>
      <c r="AA379" s="38"/>
      <c r="AB379" s="38"/>
      <c r="AC379" s="38"/>
      <c r="AD379" s="92"/>
    </row>
    <row r="380" spans="18:30" x14ac:dyDescent="0.25">
      <c r="R380" s="38"/>
      <c r="S380" s="38"/>
      <c r="T380" s="38"/>
      <c r="U380" s="38"/>
      <c r="V380" s="38"/>
      <c r="W380" s="38"/>
      <c r="X380" s="38"/>
      <c r="Y380" s="38"/>
      <c r="Z380" s="38"/>
      <c r="AA380" s="38"/>
      <c r="AB380" s="38"/>
      <c r="AC380" s="38"/>
      <c r="AD380" s="92"/>
    </row>
    <row r="381" spans="18:30" x14ac:dyDescent="0.25">
      <c r="R381" s="38"/>
      <c r="S381" s="38"/>
      <c r="T381" s="38"/>
      <c r="U381" s="38"/>
      <c r="V381" s="38"/>
      <c r="W381" s="38"/>
      <c r="X381" s="38"/>
      <c r="Y381" s="38"/>
      <c r="Z381" s="38"/>
      <c r="AA381" s="38"/>
      <c r="AB381" s="38"/>
      <c r="AC381" s="38"/>
      <c r="AD381" s="92"/>
    </row>
    <row r="382" spans="18:30" x14ac:dyDescent="0.25">
      <c r="R382" s="38"/>
      <c r="S382" s="38"/>
      <c r="T382" s="38"/>
      <c r="U382" s="38"/>
      <c r="V382" s="38"/>
      <c r="W382" s="38"/>
      <c r="X382" s="38"/>
      <c r="Y382" s="38"/>
      <c r="Z382" s="38"/>
      <c r="AA382" s="38"/>
      <c r="AB382" s="38"/>
      <c r="AC382" s="38"/>
      <c r="AD382" s="92"/>
    </row>
    <row r="383" spans="18:30" x14ac:dyDescent="0.25">
      <c r="R383" s="38"/>
      <c r="S383" s="38"/>
      <c r="T383" s="38"/>
      <c r="U383" s="38"/>
      <c r="V383" s="38"/>
      <c r="W383" s="38"/>
      <c r="X383" s="38"/>
      <c r="Y383" s="38"/>
      <c r="Z383" s="38"/>
      <c r="AA383" s="38"/>
      <c r="AB383" s="38"/>
      <c r="AC383" s="38"/>
      <c r="AD383" s="92"/>
    </row>
    <row r="384" spans="18:30" x14ac:dyDescent="0.25">
      <c r="R384" s="38"/>
      <c r="S384" s="38"/>
      <c r="T384" s="38"/>
      <c r="U384" s="38"/>
      <c r="V384" s="38"/>
      <c r="W384" s="38"/>
      <c r="X384" s="38"/>
      <c r="Y384" s="38"/>
      <c r="Z384" s="38"/>
      <c r="AA384" s="38"/>
      <c r="AB384" s="38"/>
      <c r="AC384" s="38"/>
      <c r="AD384" s="92"/>
    </row>
    <row r="385" spans="18:30" x14ac:dyDescent="0.25">
      <c r="R385" s="38"/>
      <c r="S385" s="38"/>
      <c r="T385" s="38"/>
      <c r="U385" s="38"/>
      <c r="V385" s="38"/>
      <c r="W385" s="38"/>
      <c r="X385" s="38"/>
      <c r="Y385" s="38"/>
      <c r="Z385" s="38"/>
      <c r="AA385" s="38"/>
      <c r="AB385" s="38"/>
      <c r="AC385" s="38"/>
      <c r="AD385" s="92"/>
    </row>
    <row r="386" spans="18:30" x14ac:dyDescent="0.25">
      <c r="R386" s="38"/>
      <c r="S386" s="38"/>
      <c r="T386" s="38"/>
      <c r="U386" s="38"/>
      <c r="V386" s="38"/>
      <c r="W386" s="38"/>
      <c r="X386" s="38"/>
      <c r="Y386" s="38"/>
      <c r="Z386" s="38"/>
      <c r="AA386" s="38"/>
      <c r="AB386" s="38"/>
      <c r="AC386" s="38"/>
      <c r="AD386" s="92"/>
    </row>
    <row r="387" spans="18:30" x14ac:dyDescent="0.25">
      <c r="R387" s="38"/>
      <c r="S387" s="38"/>
      <c r="T387" s="38"/>
      <c r="U387" s="38"/>
      <c r="V387" s="38"/>
      <c r="W387" s="38"/>
      <c r="X387" s="38"/>
      <c r="Y387" s="38"/>
      <c r="Z387" s="38"/>
      <c r="AA387" s="38"/>
      <c r="AB387" s="38"/>
      <c r="AC387" s="38"/>
      <c r="AD387" s="92"/>
    </row>
    <row r="388" spans="18:30" x14ac:dyDescent="0.25">
      <c r="R388" s="38"/>
      <c r="S388" s="38"/>
      <c r="T388" s="38"/>
      <c r="U388" s="38"/>
      <c r="V388" s="38"/>
      <c r="W388" s="38"/>
      <c r="X388" s="38"/>
      <c r="Y388" s="38"/>
      <c r="Z388" s="38"/>
      <c r="AA388" s="38"/>
      <c r="AB388" s="38"/>
      <c r="AC388" s="38"/>
      <c r="AD388" s="92"/>
    </row>
    <row r="389" spans="18:30" x14ac:dyDescent="0.25">
      <c r="R389" s="38"/>
      <c r="S389" s="38"/>
      <c r="T389" s="38"/>
      <c r="U389" s="38"/>
      <c r="V389" s="38"/>
      <c r="W389" s="38"/>
      <c r="X389" s="38"/>
      <c r="Y389" s="38"/>
      <c r="Z389" s="38"/>
      <c r="AA389" s="38"/>
      <c r="AB389" s="38"/>
      <c r="AC389" s="38"/>
      <c r="AD389" s="92"/>
    </row>
    <row r="390" spans="18:30" x14ac:dyDescent="0.25">
      <c r="R390" s="38"/>
      <c r="S390" s="38"/>
      <c r="T390" s="38"/>
      <c r="U390" s="38"/>
      <c r="V390" s="38"/>
      <c r="W390" s="38"/>
      <c r="X390" s="38"/>
      <c r="Y390" s="38"/>
      <c r="Z390" s="38"/>
      <c r="AA390" s="38"/>
      <c r="AB390" s="38"/>
      <c r="AC390" s="38"/>
      <c r="AD390" s="92"/>
    </row>
    <row r="391" spans="18:30" x14ac:dyDescent="0.25">
      <c r="R391" s="38"/>
      <c r="S391" s="38"/>
      <c r="T391" s="38"/>
      <c r="U391" s="38"/>
      <c r="V391" s="38"/>
      <c r="W391" s="38"/>
      <c r="X391" s="38"/>
      <c r="Y391" s="38"/>
      <c r="Z391" s="38"/>
      <c r="AA391" s="38"/>
      <c r="AB391" s="38"/>
      <c r="AC391" s="38"/>
      <c r="AD391" s="92"/>
    </row>
    <row r="392" spans="18:30" x14ac:dyDescent="0.25">
      <c r="R392" s="38"/>
      <c r="S392" s="38"/>
      <c r="T392" s="38"/>
      <c r="U392" s="38"/>
      <c r="V392" s="38"/>
      <c r="W392" s="38"/>
      <c r="X392" s="38"/>
      <c r="Y392" s="38"/>
      <c r="Z392" s="38"/>
      <c r="AA392" s="38"/>
      <c r="AB392" s="38"/>
      <c r="AC392" s="38"/>
      <c r="AD392" s="92"/>
    </row>
    <row r="393" spans="18:30" x14ac:dyDescent="0.25">
      <c r="R393" s="38"/>
      <c r="S393" s="38"/>
      <c r="T393" s="38"/>
      <c r="U393" s="38"/>
      <c r="V393" s="38"/>
      <c r="W393" s="38"/>
      <c r="X393" s="38"/>
      <c r="Y393" s="38"/>
      <c r="Z393" s="38"/>
      <c r="AA393" s="38"/>
      <c r="AB393" s="38"/>
      <c r="AC393" s="38"/>
      <c r="AD393" s="92"/>
    </row>
    <row r="394" spans="18:30" x14ac:dyDescent="0.25">
      <c r="R394" s="38"/>
      <c r="S394" s="38"/>
      <c r="T394" s="38"/>
      <c r="U394" s="38"/>
      <c r="V394" s="38"/>
      <c r="W394" s="38"/>
      <c r="X394" s="38"/>
      <c r="Y394" s="38"/>
      <c r="Z394" s="38"/>
      <c r="AA394" s="38"/>
      <c r="AB394" s="38"/>
      <c r="AC394" s="38"/>
      <c r="AD394" s="92"/>
    </row>
    <row r="395" spans="18:30" x14ac:dyDescent="0.25">
      <c r="R395" s="38"/>
      <c r="S395" s="38"/>
      <c r="T395" s="38"/>
      <c r="U395" s="38"/>
      <c r="V395" s="38"/>
      <c r="W395" s="38"/>
      <c r="X395" s="38"/>
      <c r="Y395" s="38"/>
      <c r="Z395" s="38"/>
      <c r="AA395" s="38"/>
      <c r="AB395" s="38"/>
      <c r="AC395" s="38"/>
      <c r="AD395" s="92"/>
    </row>
    <row r="396" spans="18:30" x14ac:dyDescent="0.25">
      <c r="R396" s="38"/>
      <c r="S396" s="38"/>
      <c r="T396" s="38"/>
      <c r="U396" s="38"/>
      <c r="V396" s="38"/>
      <c r="W396" s="38"/>
      <c r="X396" s="38"/>
      <c r="Y396" s="38"/>
      <c r="Z396" s="38"/>
      <c r="AA396" s="38"/>
      <c r="AB396" s="38"/>
      <c r="AC396" s="38"/>
      <c r="AD396" s="92"/>
    </row>
    <row r="397" spans="18:30" x14ac:dyDescent="0.25">
      <c r="R397" s="38"/>
      <c r="S397" s="38"/>
      <c r="T397" s="38"/>
      <c r="U397" s="38"/>
      <c r="V397" s="38"/>
      <c r="W397" s="38"/>
      <c r="X397" s="38"/>
      <c r="Y397" s="38"/>
      <c r="Z397" s="38"/>
      <c r="AA397" s="38"/>
      <c r="AB397" s="38"/>
      <c r="AC397" s="38"/>
      <c r="AD397" s="92"/>
    </row>
    <row r="398" spans="18:30" x14ac:dyDescent="0.25">
      <c r="R398" s="38"/>
      <c r="S398" s="38"/>
      <c r="T398" s="38"/>
      <c r="U398" s="38"/>
      <c r="V398" s="38"/>
      <c r="W398" s="38"/>
      <c r="X398" s="38"/>
      <c r="Y398" s="38"/>
      <c r="Z398" s="38"/>
      <c r="AA398" s="38"/>
      <c r="AB398" s="38"/>
      <c r="AC398" s="38"/>
      <c r="AD398" s="92"/>
    </row>
    <row r="399" spans="18:30" x14ac:dyDescent="0.25">
      <c r="R399" s="38"/>
      <c r="S399" s="38"/>
      <c r="T399" s="38"/>
      <c r="U399" s="38"/>
      <c r="V399" s="38"/>
      <c r="W399" s="38"/>
      <c r="X399" s="38"/>
      <c r="Y399" s="38"/>
      <c r="Z399" s="38"/>
      <c r="AA399" s="38"/>
      <c r="AB399" s="38"/>
      <c r="AC399" s="38"/>
      <c r="AD399" s="92"/>
    </row>
    <row r="400" spans="18:30" x14ac:dyDescent="0.25">
      <c r="R400" s="38"/>
      <c r="S400" s="38"/>
      <c r="T400" s="38"/>
      <c r="U400" s="38"/>
      <c r="V400" s="38"/>
      <c r="W400" s="38"/>
      <c r="X400" s="38"/>
      <c r="Y400" s="38"/>
      <c r="Z400" s="38"/>
      <c r="AA400" s="38"/>
      <c r="AB400" s="38"/>
      <c r="AC400" s="38"/>
      <c r="AD400" s="92"/>
    </row>
    <row r="401" spans="18:30" x14ac:dyDescent="0.25">
      <c r="R401" s="38"/>
      <c r="S401" s="38"/>
      <c r="T401" s="38"/>
      <c r="U401" s="38"/>
      <c r="V401" s="38"/>
      <c r="W401" s="38"/>
      <c r="X401" s="38"/>
      <c r="Y401" s="38"/>
      <c r="Z401" s="38"/>
      <c r="AA401" s="38"/>
      <c r="AB401" s="38"/>
      <c r="AC401" s="38"/>
      <c r="AD401" s="92"/>
    </row>
    <row r="402" spans="18:30" x14ac:dyDescent="0.25">
      <c r="R402" s="38"/>
      <c r="S402" s="38"/>
      <c r="T402" s="38"/>
      <c r="U402" s="38"/>
      <c r="V402" s="38"/>
      <c r="W402" s="38"/>
      <c r="X402" s="38"/>
      <c r="Y402" s="38"/>
      <c r="Z402" s="38"/>
      <c r="AA402" s="38"/>
      <c r="AB402" s="38"/>
      <c r="AC402" s="38"/>
      <c r="AD402" s="92"/>
    </row>
    <row r="403" spans="18:30" x14ac:dyDescent="0.25">
      <c r="R403" s="38"/>
      <c r="S403" s="38"/>
      <c r="T403" s="38"/>
      <c r="U403" s="38"/>
      <c r="V403" s="38"/>
      <c r="W403" s="38"/>
      <c r="X403" s="38"/>
      <c r="Y403" s="38"/>
      <c r="Z403" s="38"/>
      <c r="AA403" s="38"/>
      <c r="AB403" s="38"/>
      <c r="AC403" s="38"/>
      <c r="AD403" s="92"/>
    </row>
    <row r="404" spans="18:30" x14ac:dyDescent="0.25">
      <c r="R404" s="38"/>
      <c r="S404" s="38"/>
      <c r="T404" s="38"/>
      <c r="U404" s="38"/>
      <c r="V404" s="38"/>
      <c r="W404" s="38"/>
      <c r="X404" s="38"/>
      <c r="Y404" s="38"/>
      <c r="Z404" s="38"/>
      <c r="AA404" s="38"/>
      <c r="AB404" s="38"/>
      <c r="AC404" s="38"/>
      <c r="AD404" s="92"/>
    </row>
    <row r="405" spans="18:30" x14ac:dyDescent="0.25">
      <c r="R405" s="38"/>
      <c r="S405" s="38"/>
      <c r="T405" s="38"/>
      <c r="U405" s="38"/>
      <c r="V405" s="38"/>
      <c r="W405" s="38"/>
      <c r="X405" s="38"/>
      <c r="Y405" s="38"/>
      <c r="Z405" s="38"/>
      <c r="AA405" s="38"/>
      <c r="AB405" s="38"/>
      <c r="AC405" s="38"/>
      <c r="AD405" s="92"/>
    </row>
    <row r="406" spans="18:30" x14ac:dyDescent="0.25">
      <c r="R406" s="38"/>
      <c r="S406" s="38"/>
      <c r="T406" s="38"/>
      <c r="U406" s="38"/>
      <c r="V406" s="38"/>
      <c r="W406" s="38"/>
      <c r="X406" s="38"/>
      <c r="Y406" s="38"/>
      <c r="Z406" s="38"/>
      <c r="AA406" s="38"/>
      <c r="AB406" s="38"/>
      <c r="AC406" s="38"/>
      <c r="AD406" s="92"/>
    </row>
    <row r="407" spans="18:30" x14ac:dyDescent="0.25">
      <c r="R407" s="38"/>
      <c r="S407" s="38"/>
      <c r="T407" s="38"/>
      <c r="U407" s="38"/>
      <c r="V407" s="38"/>
      <c r="W407" s="38"/>
      <c r="X407" s="38"/>
      <c r="Y407" s="38"/>
      <c r="Z407" s="38"/>
      <c r="AA407" s="38"/>
      <c r="AB407" s="38"/>
      <c r="AC407" s="38"/>
      <c r="AD407" s="92"/>
    </row>
    <row r="408" spans="18:30" x14ac:dyDescent="0.25">
      <c r="R408" s="38"/>
      <c r="S408" s="38"/>
      <c r="T408" s="38"/>
      <c r="U408" s="38"/>
      <c r="V408" s="38"/>
      <c r="W408" s="38"/>
      <c r="X408" s="38"/>
      <c r="Y408" s="38"/>
      <c r="Z408" s="38"/>
      <c r="AA408" s="38"/>
      <c r="AB408" s="38"/>
      <c r="AC408" s="38"/>
      <c r="AD408" s="92"/>
    </row>
    <row r="409" spans="18:30" x14ac:dyDescent="0.25">
      <c r="R409" s="38"/>
      <c r="S409" s="38"/>
      <c r="T409" s="38"/>
      <c r="U409" s="38"/>
      <c r="V409" s="38"/>
      <c r="W409" s="38"/>
      <c r="X409" s="38"/>
      <c r="Y409" s="38"/>
      <c r="Z409" s="38"/>
      <c r="AA409" s="38"/>
      <c r="AB409" s="38"/>
      <c r="AC409" s="38"/>
      <c r="AD409" s="92"/>
    </row>
    <row r="410" spans="18:30" x14ac:dyDescent="0.25">
      <c r="R410" s="38"/>
      <c r="S410" s="38"/>
      <c r="T410" s="38"/>
      <c r="U410" s="38"/>
      <c r="V410" s="38"/>
      <c r="W410" s="38"/>
      <c r="X410" s="38"/>
      <c r="Y410" s="38"/>
      <c r="Z410" s="38"/>
      <c r="AA410" s="38"/>
      <c r="AB410" s="38"/>
      <c r="AC410" s="38"/>
      <c r="AD410" s="92"/>
    </row>
    <row r="411" spans="18:30" x14ac:dyDescent="0.25">
      <c r="R411" s="38"/>
      <c r="S411" s="38"/>
      <c r="T411" s="38"/>
      <c r="U411" s="38"/>
      <c r="V411" s="38"/>
      <c r="W411" s="38"/>
      <c r="X411" s="38"/>
      <c r="Y411" s="38"/>
      <c r="Z411" s="38"/>
      <c r="AA411" s="38"/>
      <c r="AB411" s="38"/>
      <c r="AC411" s="38"/>
      <c r="AD411" s="92"/>
    </row>
    <row r="412" spans="18:30" x14ac:dyDescent="0.25">
      <c r="R412" s="38"/>
      <c r="S412" s="38"/>
      <c r="T412" s="38"/>
      <c r="U412" s="38"/>
      <c r="V412" s="38"/>
      <c r="W412" s="38"/>
      <c r="X412" s="38"/>
      <c r="Y412" s="38"/>
      <c r="Z412" s="38"/>
      <c r="AA412" s="38"/>
      <c r="AB412" s="38"/>
      <c r="AC412" s="38"/>
      <c r="AD412" s="92"/>
    </row>
    <row r="413" spans="18:30" x14ac:dyDescent="0.25">
      <c r="R413" s="38"/>
      <c r="S413" s="38"/>
      <c r="T413" s="38"/>
      <c r="U413" s="38"/>
      <c r="V413" s="38"/>
      <c r="W413" s="38"/>
      <c r="X413" s="38"/>
      <c r="Y413" s="38"/>
      <c r="Z413" s="38"/>
      <c r="AA413" s="38"/>
      <c r="AB413" s="38"/>
      <c r="AC413" s="38"/>
      <c r="AD413" s="92"/>
    </row>
    <row r="414" spans="18:30" x14ac:dyDescent="0.25">
      <c r="R414" s="38"/>
      <c r="S414" s="38"/>
      <c r="T414" s="38"/>
      <c r="U414" s="38"/>
      <c r="V414" s="38"/>
      <c r="W414" s="38"/>
      <c r="X414" s="38"/>
      <c r="Y414" s="38"/>
      <c r="Z414" s="38"/>
      <c r="AA414" s="38"/>
      <c r="AB414" s="38"/>
      <c r="AC414" s="38"/>
      <c r="AD414" s="92"/>
    </row>
    <row r="415" spans="18:30" x14ac:dyDescent="0.25">
      <c r="R415" s="38"/>
      <c r="S415" s="38"/>
      <c r="T415" s="38"/>
      <c r="U415" s="38"/>
      <c r="V415" s="38"/>
      <c r="W415" s="38"/>
      <c r="X415" s="38"/>
      <c r="Y415" s="38"/>
      <c r="Z415" s="38"/>
      <c r="AA415" s="38"/>
      <c r="AB415" s="38"/>
      <c r="AC415" s="38"/>
      <c r="AD415" s="92"/>
    </row>
    <row r="416" spans="18:30" x14ac:dyDescent="0.25">
      <c r="R416" s="38"/>
      <c r="S416" s="38"/>
      <c r="T416" s="38"/>
      <c r="U416" s="38"/>
      <c r="V416" s="38"/>
      <c r="W416" s="38"/>
      <c r="X416" s="38"/>
      <c r="Y416" s="38"/>
      <c r="Z416" s="38"/>
      <c r="AA416" s="38"/>
      <c r="AB416" s="38"/>
      <c r="AC416" s="38"/>
      <c r="AD416" s="92"/>
    </row>
    <row r="417" spans="18:30" x14ac:dyDescent="0.25">
      <c r="R417" s="38"/>
      <c r="S417" s="38"/>
      <c r="T417" s="38"/>
      <c r="U417" s="38"/>
      <c r="V417" s="38"/>
      <c r="W417" s="38"/>
      <c r="X417" s="38"/>
      <c r="Y417" s="38"/>
      <c r="Z417" s="38"/>
      <c r="AA417" s="38"/>
      <c r="AB417" s="38"/>
      <c r="AC417" s="38"/>
      <c r="AD417" s="92"/>
    </row>
    <row r="418" spans="18:30" x14ac:dyDescent="0.25">
      <c r="R418" s="38"/>
      <c r="S418" s="38"/>
      <c r="T418" s="38"/>
      <c r="U418" s="38"/>
      <c r="V418" s="38"/>
      <c r="W418" s="38"/>
      <c r="X418" s="38"/>
      <c r="Y418" s="38"/>
      <c r="Z418" s="38"/>
      <c r="AA418" s="38"/>
      <c r="AB418" s="38"/>
      <c r="AC418" s="38"/>
      <c r="AD418" s="92"/>
    </row>
    <row r="419" spans="18:30" x14ac:dyDescent="0.25">
      <c r="R419" s="38"/>
      <c r="S419" s="38"/>
      <c r="T419" s="38"/>
      <c r="U419" s="38"/>
      <c r="V419" s="38"/>
      <c r="W419" s="38"/>
      <c r="X419" s="38"/>
      <c r="Y419" s="38"/>
      <c r="Z419" s="38"/>
      <c r="AA419" s="38"/>
      <c r="AB419" s="38"/>
      <c r="AC419" s="38"/>
      <c r="AD419" s="92"/>
    </row>
    <row r="420" spans="18:30" x14ac:dyDescent="0.25">
      <c r="R420" s="38"/>
      <c r="S420" s="38"/>
      <c r="T420" s="38"/>
      <c r="U420" s="38"/>
      <c r="V420" s="38"/>
      <c r="W420" s="38"/>
      <c r="X420" s="38"/>
      <c r="Y420" s="38"/>
      <c r="Z420" s="38"/>
      <c r="AA420" s="38"/>
      <c r="AB420" s="38"/>
      <c r="AC420" s="38"/>
      <c r="AD420" s="92"/>
    </row>
    <row r="421" spans="18:30" x14ac:dyDescent="0.25">
      <c r="R421" s="38"/>
      <c r="S421" s="38"/>
      <c r="T421" s="38"/>
      <c r="U421" s="38"/>
      <c r="V421" s="38"/>
      <c r="W421" s="38"/>
      <c r="X421" s="38"/>
      <c r="Y421" s="38"/>
      <c r="Z421" s="38"/>
      <c r="AA421" s="38"/>
      <c r="AB421" s="38"/>
      <c r="AC421" s="38"/>
      <c r="AD421" s="92"/>
    </row>
    <row r="422" spans="18:30" x14ac:dyDescent="0.25">
      <c r="R422" s="38"/>
      <c r="S422" s="38"/>
      <c r="T422" s="38"/>
      <c r="U422" s="38"/>
      <c r="V422" s="38"/>
      <c r="W422" s="38"/>
      <c r="X422" s="38"/>
      <c r="Y422" s="38"/>
      <c r="Z422" s="38"/>
      <c r="AA422" s="38"/>
      <c r="AB422" s="38"/>
      <c r="AC422" s="38"/>
      <c r="AD422" s="92"/>
    </row>
    <row r="423" spans="18:30" x14ac:dyDescent="0.25">
      <c r="R423" s="38"/>
      <c r="S423" s="38"/>
      <c r="T423" s="38"/>
      <c r="U423" s="38"/>
      <c r="V423" s="38"/>
      <c r="W423" s="38"/>
      <c r="X423" s="38"/>
      <c r="Y423" s="38"/>
      <c r="Z423" s="38"/>
      <c r="AA423" s="38"/>
      <c r="AB423" s="38"/>
      <c r="AC423" s="38"/>
      <c r="AD423" s="92"/>
    </row>
    <row r="424" spans="18:30" x14ac:dyDescent="0.25">
      <c r="R424" s="38"/>
      <c r="S424" s="38"/>
      <c r="T424" s="38"/>
      <c r="U424" s="38"/>
      <c r="V424" s="38"/>
      <c r="W424" s="38"/>
      <c r="X424" s="38"/>
      <c r="Y424" s="38"/>
      <c r="Z424" s="38"/>
      <c r="AA424" s="38"/>
      <c r="AB424" s="38"/>
      <c r="AC424" s="38"/>
      <c r="AD424" s="92"/>
    </row>
    <row r="425" spans="18:30" x14ac:dyDescent="0.25">
      <c r="R425" s="38"/>
      <c r="S425" s="38"/>
      <c r="T425" s="38"/>
      <c r="U425" s="38"/>
      <c r="V425" s="38"/>
      <c r="W425" s="38"/>
      <c r="X425" s="38"/>
      <c r="Y425" s="38"/>
      <c r="Z425" s="38"/>
      <c r="AA425" s="38"/>
      <c r="AB425" s="38"/>
      <c r="AC425" s="38"/>
      <c r="AD425" s="92"/>
    </row>
    <row r="426" spans="18:30" x14ac:dyDescent="0.25">
      <c r="R426" s="38"/>
      <c r="S426" s="38"/>
      <c r="T426" s="38"/>
      <c r="U426" s="38"/>
      <c r="V426" s="38"/>
      <c r="W426" s="38"/>
      <c r="X426" s="38"/>
      <c r="Y426" s="38"/>
      <c r="Z426" s="38"/>
      <c r="AA426" s="38"/>
      <c r="AB426" s="38"/>
      <c r="AC426" s="38"/>
      <c r="AD426" s="92"/>
    </row>
    <row r="427" spans="18:30" x14ac:dyDescent="0.25">
      <c r="R427" s="38"/>
      <c r="S427" s="38"/>
      <c r="T427" s="38"/>
      <c r="U427" s="38"/>
      <c r="V427" s="38"/>
      <c r="W427" s="38"/>
      <c r="X427" s="38"/>
      <c r="Y427" s="38"/>
      <c r="Z427" s="38"/>
      <c r="AA427" s="38"/>
      <c r="AB427" s="38"/>
      <c r="AC427" s="38"/>
      <c r="AD427" s="92"/>
    </row>
    <row r="428" spans="18:30" x14ac:dyDescent="0.25">
      <c r="R428" s="38"/>
      <c r="S428" s="38"/>
      <c r="T428" s="38"/>
      <c r="U428" s="38"/>
      <c r="V428" s="38"/>
      <c r="W428" s="38"/>
      <c r="X428" s="38"/>
      <c r="Y428" s="38"/>
      <c r="Z428" s="38"/>
      <c r="AA428" s="38"/>
      <c r="AB428" s="38"/>
      <c r="AC428" s="38"/>
      <c r="AD428" s="92"/>
    </row>
    <row r="429" spans="18:30" x14ac:dyDescent="0.25">
      <c r="R429" s="38"/>
      <c r="S429" s="38"/>
      <c r="T429" s="38"/>
      <c r="U429" s="38"/>
      <c r="V429" s="38"/>
      <c r="W429" s="38"/>
      <c r="X429" s="38"/>
      <c r="Y429" s="38"/>
      <c r="Z429" s="38"/>
      <c r="AA429" s="38"/>
      <c r="AB429" s="38"/>
      <c r="AC429" s="38"/>
      <c r="AD429" s="92"/>
    </row>
    <row r="430" spans="18:30" x14ac:dyDescent="0.25">
      <c r="R430" s="38"/>
      <c r="S430" s="38"/>
      <c r="T430" s="38"/>
      <c r="U430" s="38"/>
      <c r="V430" s="38"/>
      <c r="W430" s="38"/>
      <c r="X430" s="38"/>
      <c r="Y430" s="38"/>
      <c r="Z430" s="38"/>
      <c r="AA430" s="38"/>
      <c r="AB430" s="38"/>
      <c r="AC430" s="38"/>
      <c r="AD430" s="92"/>
    </row>
    <row r="431" spans="18:30" x14ac:dyDescent="0.25">
      <c r="R431" s="38"/>
      <c r="S431" s="38"/>
      <c r="T431" s="38"/>
      <c r="U431" s="38"/>
      <c r="V431" s="38"/>
      <c r="W431" s="38"/>
      <c r="X431" s="38"/>
      <c r="Y431" s="38"/>
      <c r="Z431" s="38"/>
      <c r="AA431" s="38"/>
      <c r="AB431" s="38"/>
      <c r="AC431" s="38"/>
      <c r="AD431" s="92"/>
    </row>
    <row r="432" spans="18:30" x14ac:dyDescent="0.25">
      <c r="R432" s="38"/>
      <c r="S432" s="38"/>
      <c r="T432" s="38"/>
      <c r="U432" s="38"/>
      <c r="V432" s="38"/>
      <c r="W432" s="38"/>
      <c r="X432" s="38"/>
      <c r="Y432" s="38"/>
      <c r="Z432" s="38"/>
      <c r="AA432" s="38"/>
      <c r="AB432" s="38"/>
      <c r="AC432" s="38"/>
      <c r="AD432" s="92"/>
    </row>
    <row r="433" spans="18:30" x14ac:dyDescent="0.25">
      <c r="R433" s="38"/>
      <c r="S433" s="38"/>
      <c r="T433" s="38"/>
      <c r="U433" s="38"/>
      <c r="V433" s="38"/>
      <c r="W433" s="38"/>
      <c r="X433" s="38"/>
      <c r="Y433" s="38"/>
      <c r="Z433" s="38"/>
      <c r="AA433" s="38"/>
      <c r="AB433" s="38"/>
      <c r="AC433" s="38"/>
      <c r="AD433" s="92"/>
    </row>
    <row r="434" spans="18:30" x14ac:dyDescent="0.25">
      <c r="R434" s="38"/>
      <c r="S434" s="38"/>
      <c r="T434" s="38"/>
      <c r="U434" s="38"/>
      <c r="V434" s="38"/>
      <c r="W434" s="38"/>
      <c r="X434" s="38"/>
      <c r="Y434" s="38"/>
      <c r="Z434" s="38"/>
      <c r="AA434" s="38"/>
      <c r="AB434" s="38"/>
      <c r="AC434" s="38"/>
      <c r="AD434" s="92"/>
    </row>
    <row r="435" spans="18:30" x14ac:dyDescent="0.25">
      <c r="R435" s="38"/>
      <c r="S435" s="38"/>
      <c r="T435" s="38"/>
      <c r="U435" s="38"/>
      <c r="V435" s="38"/>
      <c r="W435" s="38"/>
      <c r="X435" s="38"/>
      <c r="Y435" s="38"/>
      <c r="Z435" s="38"/>
      <c r="AA435" s="38"/>
      <c r="AB435" s="38"/>
      <c r="AC435" s="38"/>
      <c r="AD435" s="92"/>
    </row>
    <row r="436" spans="18:30" x14ac:dyDescent="0.25">
      <c r="R436" s="38"/>
      <c r="S436" s="38"/>
      <c r="T436" s="38"/>
      <c r="U436" s="38"/>
      <c r="V436" s="38"/>
      <c r="W436" s="38"/>
      <c r="X436" s="38"/>
      <c r="Y436" s="38"/>
      <c r="Z436" s="38"/>
      <c r="AA436" s="38"/>
      <c r="AB436" s="38"/>
      <c r="AC436" s="38"/>
      <c r="AD436" s="92"/>
    </row>
    <row r="437" spans="18:30" x14ac:dyDescent="0.25">
      <c r="R437" s="38"/>
      <c r="S437" s="38"/>
      <c r="T437" s="38"/>
      <c r="U437" s="38"/>
      <c r="V437" s="38"/>
      <c r="W437" s="38"/>
      <c r="X437" s="38"/>
      <c r="Y437" s="38"/>
      <c r="Z437" s="38"/>
      <c r="AA437" s="38"/>
      <c r="AB437" s="38"/>
      <c r="AC437" s="38"/>
      <c r="AD437" s="92"/>
    </row>
    <row r="438" spans="18:30" x14ac:dyDescent="0.25">
      <c r="R438" s="38"/>
      <c r="S438" s="38"/>
      <c r="T438" s="38"/>
      <c r="U438" s="38"/>
      <c r="V438" s="38"/>
      <c r="W438" s="38"/>
      <c r="X438" s="38"/>
      <c r="Y438" s="38"/>
      <c r="Z438" s="38"/>
      <c r="AA438" s="38"/>
      <c r="AB438" s="38"/>
      <c r="AC438" s="38"/>
      <c r="AD438" s="92"/>
    </row>
    <row r="439" spans="18:30" x14ac:dyDescent="0.25">
      <c r="R439" s="38"/>
      <c r="S439" s="38"/>
      <c r="T439" s="38"/>
      <c r="U439" s="38"/>
      <c r="V439" s="38"/>
      <c r="W439" s="38"/>
      <c r="X439" s="38"/>
      <c r="Y439" s="38"/>
      <c r="Z439" s="38"/>
      <c r="AA439" s="38"/>
      <c r="AB439" s="38"/>
      <c r="AC439" s="38"/>
      <c r="AD439" s="92"/>
    </row>
    <row r="440" spans="18:30" x14ac:dyDescent="0.25">
      <c r="R440" s="38"/>
      <c r="S440" s="38"/>
      <c r="T440" s="38"/>
      <c r="U440" s="38"/>
      <c r="V440" s="38"/>
      <c r="W440" s="38"/>
      <c r="X440" s="38"/>
      <c r="Y440" s="38"/>
      <c r="Z440" s="38"/>
      <c r="AA440" s="38"/>
      <c r="AB440" s="38"/>
      <c r="AC440" s="38"/>
      <c r="AD440" s="92"/>
    </row>
    <row r="441" spans="18:30" x14ac:dyDescent="0.25">
      <c r="R441" s="38"/>
      <c r="S441" s="38"/>
      <c r="T441" s="38"/>
      <c r="U441" s="38"/>
      <c r="V441" s="38"/>
      <c r="W441" s="38"/>
      <c r="X441" s="38"/>
      <c r="Y441" s="38"/>
      <c r="Z441" s="38"/>
      <c r="AA441" s="38"/>
      <c r="AB441" s="38"/>
      <c r="AC441" s="38"/>
      <c r="AD441" s="92"/>
    </row>
    <row r="442" spans="18:30" x14ac:dyDescent="0.25">
      <c r="R442" s="38"/>
      <c r="S442" s="38"/>
      <c r="T442" s="38"/>
      <c r="U442" s="38"/>
      <c r="V442" s="38"/>
      <c r="W442" s="38"/>
      <c r="X442" s="38"/>
      <c r="Y442" s="38"/>
      <c r="Z442" s="38"/>
      <c r="AA442" s="38"/>
      <c r="AB442" s="38"/>
      <c r="AC442" s="38"/>
      <c r="AD442" s="92"/>
    </row>
    <row r="443" spans="18:30" x14ac:dyDescent="0.25">
      <c r="R443" s="38"/>
      <c r="S443" s="38"/>
      <c r="T443" s="38"/>
      <c r="U443" s="38"/>
      <c r="V443" s="38"/>
      <c r="W443" s="38"/>
      <c r="X443" s="38"/>
      <c r="Y443" s="38"/>
      <c r="Z443" s="38"/>
      <c r="AA443" s="38"/>
      <c r="AB443" s="38"/>
      <c r="AC443" s="38"/>
      <c r="AD443" s="92"/>
    </row>
    <row r="444" spans="18:30" x14ac:dyDescent="0.25">
      <c r="R444" s="38"/>
      <c r="S444" s="38"/>
      <c r="T444" s="38"/>
      <c r="U444" s="38"/>
      <c r="V444" s="38"/>
      <c r="W444" s="38"/>
      <c r="X444" s="38"/>
      <c r="Y444" s="38"/>
      <c r="Z444" s="38"/>
      <c r="AA444" s="38"/>
      <c r="AB444" s="38"/>
      <c r="AC444" s="38"/>
      <c r="AD444" s="92"/>
    </row>
    <row r="445" spans="18:30" x14ac:dyDescent="0.25">
      <c r="R445" s="38"/>
      <c r="S445" s="38"/>
      <c r="T445" s="38"/>
      <c r="U445" s="38"/>
      <c r="V445" s="38"/>
      <c r="W445" s="38"/>
      <c r="X445" s="38"/>
      <c r="Y445" s="38"/>
      <c r="Z445" s="38"/>
      <c r="AA445" s="38"/>
      <c r="AB445" s="38"/>
      <c r="AC445" s="38"/>
      <c r="AD445" s="92"/>
    </row>
    <row r="446" spans="18:30" x14ac:dyDescent="0.25">
      <c r="R446" s="38"/>
      <c r="S446" s="38"/>
      <c r="T446" s="38"/>
      <c r="U446" s="38"/>
      <c r="V446" s="38"/>
      <c r="W446" s="38"/>
      <c r="X446" s="38"/>
      <c r="Y446" s="38"/>
      <c r="Z446" s="38"/>
      <c r="AA446" s="38"/>
      <c r="AB446" s="38"/>
      <c r="AC446" s="38"/>
      <c r="AD446" s="92"/>
    </row>
    <row r="447" spans="18:30" x14ac:dyDescent="0.25">
      <c r="R447" s="38"/>
      <c r="S447" s="38"/>
      <c r="T447" s="38"/>
      <c r="U447" s="38"/>
      <c r="V447" s="38"/>
      <c r="W447" s="38"/>
      <c r="X447" s="38"/>
      <c r="Y447" s="38"/>
      <c r="Z447" s="38"/>
      <c r="AA447" s="38"/>
      <c r="AB447" s="38"/>
      <c r="AC447" s="38"/>
      <c r="AD447" s="92"/>
    </row>
    <row r="448" spans="18:30" x14ac:dyDescent="0.25">
      <c r="R448" s="38"/>
      <c r="S448" s="38"/>
      <c r="T448" s="38"/>
      <c r="U448" s="38"/>
      <c r="V448" s="38"/>
      <c r="W448" s="38"/>
      <c r="X448" s="38"/>
      <c r="Y448" s="38"/>
      <c r="Z448" s="38"/>
      <c r="AA448" s="38"/>
      <c r="AB448" s="38"/>
      <c r="AC448" s="38"/>
      <c r="AD448" s="92"/>
    </row>
    <row r="449" spans="18:30" x14ac:dyDescent="0.25">
      <c r="R449" s="38"/>
      <c r="S449" s="38"/>
      <c r="T449" s="38"/>
      <c r="U449" s="38"/>
      <c r="V449" s="38"/>
      <c r="W449" s="38"/>
      <c r="X449" s="38"/>
      <c r="Y449" s="38"/>
      <c r="Z449" s="38"/>
      <c r="AA449" s="38"/>
      <c r="AB449" s="38"/>
      <c r="AC449" s="38"/>
      <c r="AD449" s="92"/>
    </row>
    <row r="450" spans="18:30" x14ac:dyDescent="0.25">
      <c r="R450" s="38"/>
      <c r="S450" s="38"/>
      <c r="T450" s="38"/>
      <c r="U450" s="38"/>
      <c r="V450" s="38"/>
      <c r="W450" s="38"/>
      <c r="X450" s="38"/>
      <c r="Y450" s="38"/>
      <c r="Z450" s="38"/>
      <c r="AA450" s="38"/>
      <c r="AB450" s="38"/>
      <c r="AC450" s="38"/>
      <c r="AD450" s="92"/>
    </row>
    <row r="451" spans="18:30" x14ac:dyDescent="0.25">
      <c r="R451" s="38"/>
      <c r="S451" s="38"/>
      <c r="T451" s="38"/>
      <c r="U451" s="38"/>
      <c r="V451" s="38"/>
      <c r="W451" s="38"/>
      <c r="X451" s="38"/>
      <c r="Y451" s="38"/>
      <c r="Z451" s="38"/>
      <c r="AA451" s="38"/>
      <c r="AB451" s="38"/>
      <c r="AC451" s="38"/>
      <c r="AD451" s="92"/>
    </row>
    <row r="452" spans="18:30" x14ac:dyDescent="0.25">
      <c r="R452" s="38"/>
      <c r="S452" s="38"/>
      <c r="T452" s="38"/>
      <c r="U452" s="38"/>
      <c r="V452" s="38"/>
      <c r="W452" s="38"/>
      <c r="X452" s="38"/>
      <c r="Y452" s="38"/>
      <c r="Z452" s="38"/>
      <c r="AA452" s="38"/>
      <c r="AB452" s="38"/>
      <c r="AC452" s="38"/>
      <c r="AD452" s="92"/>
    </row>
    <row r="453" spans="18:30" x14ac:dyDescent="0.25">
      <c r="R453" s="38"/>
      <c r="S453" s="38"/>
      <c r="T453" s="38"/>
      <c r="U453" s="38"/>
      <c r="V453" s="38"/>
      <c r="W453" s="38"/>
      <c r="X453" s="38"/>
      <c r="Y453" s="38"/>
      <c r="Z453" s="38"/>
      <c r="AA453" s="38"/>
      <c r="AB453" s="38"/>
      <c r="AC453" s="38"/>
      <c r="AD453" s="92"/>
    </row>
    <row r="454" spans="18:30" x14ac:dyDescent="0.25">
      <c r="R454" s="38"/>
      <c r="S454" s="38"/>
      <c r="T454" s="38"/>
      <c r="U454" s="38"/>
      <c r="V454" s="38"/>
      <c r="W454" s="38"/>
      <c r="X454" s="38"/>
      <c r="Y454" s="38"/>
      <c r="Z454" s="38"/>
      <c r="AA454" s="38"/>
      <c r="AB454" s="38"/>
      <c r="AC454" s="38"/>
      <c r="AD454" s="92"/>
    </row>
    <row r="455" spans="18:30" x14ac:dyDescent="0.25">
      <c r="R455" s="38"/>
      <c r="S455" s="38"/>
      <c r="T455" s="38"/>
      <c r="U455" s="38"/>
      <c r="V455" s="38"/>
      <c r="W455" s="38"/>
      <c r="X455" s="38"/>
      <c r="Y455" s="38"/>
      <c r="Z455" s="38"/>
      <c r="AA455" s="38"/>
      <c r="AB455" s="38"/>
      <c r="AC455" s="38"/>
      <c r="AD455" s="92"/>
    </row>
    <row r="456" spans="18:30" x14ac:dyDescent="0.25">
      <c r="R456" s="38"/>
      <c r="S456" s="38"/>
      <c r="T456" s="38"/>
      <c r="U456" s="38"/>
      <c r="V456" s="38"/>
      <c r="W456" s="38"/>
      <c r="X456" s="38"/>
      <c r="Y456" s="38"/>
      <c r="Z456" s="38"/>
      <c r="AA456" s="38"/>
      <c r="AB456" s="38"/>
      <c r="AC456" s="38"/>
      <c r="AD456" s="92"/>
    </row>
    <row r="457" spans="18:30" x14ac:dyDescent="0.25">
      <c r="R457" s="38"/>
      <c r="S457" s="38"/>
      <c r="T457" s="38"/>
      <c r="U457" s="38"/>
      <c r="V457" s="38"/>
      <c r="W457" s="38"/>
      <c r="X457" s="38"/>
      <c r="Y457" s="38"/>
      <c r="Z457" s="38"/>
      <c r="AA457" s="38"/>
      <c r="AB457" s="38"/>
      <c r="AC457" s="38"/>
      <c r="AD457" s="92"/>
    </row>
    <row r="458" spans="18:30" x14ac:dyDescent="0.25">
      <c r="R458" s="38"/>
      <c r="S458" s="38"/>
      <c r="T458" s="38"/>
      <c r="U458" s="38"/>
      <c r="V458" s="38"/>
      <c r="W458" s="38"/>
      <c r="X458" s="38"/>
      <c r="Y458" s="38"/>
      <c r="Z458" s="38"/>
      <c r="AA458" s="38"/>
      <c r="AB458" s="38"/>
      <c r="AC458" s="38"/>
      <c r="AD458" s="92"/>
    </row>
    <row r="459" spans="18:30" x14ac:dyDescent="0.25">
      <c r="R459" s="38"/>
      <c r="S459" s="38"/>
      <c r="T459" s="38"/>
      <c r="U459" s="38"/>
      <c r="V459" s="38"/>
      <c r="W459" s="38"/>
      <c r="X459" s="38"/>
      <c r="Y459" s="38"/>
      <c r="Z459" s="38"/>
      <c r="AA459" s="38"/>
      <c r="AB459" s="38"/>
      <c r="AC459" s="38"/>
      <c r="AD459" s="92"/>
    </row>
    <row r="460" spans="18:30" x14ac:dyDescent="0.25">
      <c r="R460" s="38"/>
      <c r="S460" s="38"/>
      <c r="T460" s="38"/>
      <c r="U460" s="38"/>
      <c r="V460" s="38"/>
      <c r="W460" s="38"/>
      <c r="X460" s="38"/>
      <c r="Y460" s="38"/>
      <c r="Z460" s="38"/>
      <c r="AA460" s="38"/>
      <c r="AB460" s="38"/>
      <c r="AC460" s="38"/>
      <c r="AD460" s="92"/>
    </row>
    <row r="461" spans="18:30" x14ac:dyDescent="0.25">
      <c r="R461" s="38"/>
      <c r="S461" s="38"/>
      <c r="T461" s="38"/>
      <c r="U461" s="38"/>
      <c r="V461" s="38"/>
      <c r="W461" s="38"/>
      <c r="X461" s="38"/>
      <c r="Y461" s="38"/>
      <c r="Z461" s="38"/>
      <c r="AA461" s="38"/>
      <c r="AB461" s="38"/>
      <c r="AC461" s="38"/>
      <c r="AD461" s="92"/>
    </row>
    <row r="462" spans="18:30" x14ac:dyDescent="0.25">
      <c r="R462" s="38"/>
      <c r="S462" s="38"/>
      <c r="T462" s="38"/>
      <c r="U462" s="38"/>
      <c r="V462" s="38"/>
      <c r="W462" s="38"/>
      <c r="X462" s="38"/>
      <c r="Y462" s="38"/>
      <c r="Z462" s="38"/>
      <c r="AA462" s="38"/>
      <c r="AB462" s="38"/>
      <c r="AC462" s="38"/>
      <c r="AD462" s="92"/>
    </row>
    <row r="463" spans="18:30" x14ac:dyDescent="0.25">
      <c r="R463" s="38"/>
      <c r="S463" s="38"/>
      <c r="T463" s="38"/>
      <c r="U463" s="38"/>
      <c r="V463" s="38"/>
      <c r="W463" s="38"/>
      <c r="X463" s="38"/>
      <c r="Y463" s="38"/>
      <c r="Z463" s="38"/>
      <c r="AA463" s="38"/>
      <c r="AB463" s="38"/>
      <c r="AC463" s="38"/>
      <c r="AD463" s="92"/>
    </row>
    <row r="464" spans="18:30" x14ac:dyDescent="0.25">
      <c r="R464" s="38"/>
      <c r="S464" s="38"/>
      <c r="T464" s="38"/>
      <c r="U464" s="38"/>
      <c r="V464" s="38"/>
      <c r="W464" s="38"/>
      <c r="X464" s="38"/>
      <c r="Y464" s="38"/>
      <c r="Z464" s="38"/>
      <c r="AA464" s="38"/>
      <c r="AB464" s="38"/>
      <c r="AC464" s="38"/>
      <c r="AD464" s="92"/>
    </row>
    <row r="465" spans="18:30" x14ac:dyDescent="0.25">
      <c r="R465" s="38"/>
      <c r="S465" s="38"/>
      <c r="T465" s="38"/>
      <c r="U465" s="38"/>
      <c r="V465" s="38"/>
      <c r="W465" s="38"/>
      <c r="X465" s="38"/>
      <c r="Y465" s="38"/>
      <c r="Z465" s="38"/>
      <c r="AA465" s="38"/>
      <c r="AB465" s="38"/>
      <c r="AC465" s="38"/>
      <c r="AD465" s="92"/>
    </row>
    <row r="466" spans="18:30" x14ac:dyDescent="0.25">
      <c r="R466" s="38"/>
      <c r="S466" s="38"/>
      <c r="T466" s="38"/>
      <c r="U466" s="38"/>
      <c r="V466" s="38"/>
      <c r="W466" s="38"/>
      <c r="X466" s="38"/>
      <c r="Y466" s="38"/>
      <c r="Z466" s="38"/>
      <c r="AA466" s="38"/>
      <c r="AB466" s="38"/>
      <c r="AC466" s="38"/>
      <c r="AD466" s="92"/>
    </row>
    <row r="467" spans="18:30" x14ac:dyDescent="0.25">
      <c r="R467" s="38"/>
      <c r="S467" s="38"/>
      <c r="T467" s="38"/>
      <c r="U467" s="38"/>
      <c r="V467" s="38"/>
      <c r="W467" s="38"/>
      <c r="X467" s="38"/>
      <c r="Y467" s="38"/>
      <c r="Z467" s="38"/>
      <c r="AA467" s="38"/>
      <c r="AB467" s="38"/>
      <c r="AC467" s="38"/>
      <c r="AD467" s="92"/>
    </row>
    <row r="468" spans="18:30" x14ac:dyDescent="0.25">
      <c r="R468" s="38"/>
      <c r="S468" s="38"/>
      <c r="T468" s="38"/>
      <c r="U468" s="38"/>
      <c r="V468" s="38"/>
      <c r="W468" s="38"/>
      <c r="X468" s="38"/>
      <c r="Y468" s="38"/>
      <c r="Z468" s="38"/>
      <c r="AA468" s="38"/>
      <c r="AB468" s="38"/>
      <c r="AC468" s="38"/>
      <c r="AD468" s="92"/>
    </row>
    <row r="469" spans="18:30" x14ac:dyDescent="0.25">
      <c r="R469" s="38"/>
      <c r="S469" s="38"/>
      <c r="T469" s="38"/>
      <c r="U469" s="38"/>
      <c r="V469" s="38"/>
      <c r="W469" s="38"/>
      <c r="X469" s="38"/>
      <c r="Y469" s="38"/>
      <c r="Z469" s="38"/>
      <c r="AA469" s="38"/>
      <c r="AB469" s="38"/>
      <c r="AC469" s="38"/>
      <c r="AD469" s="92"/>
    </row>
    <row r="470" spans="18:30" x14ac:dyDescent="0.25">
      <c r="R470" s="38"/>
      <c r="S470" s="38"/>
      <c r="T470" s="38"/>
      <c r="U470" s="38"/>
      <c r="V470" s="38"/>
      <c r="W470" s="38"/>
      <c r="X470" s="38"/>
      <c r="Y470" s="38"/>
      <c r="Z470" s="38"/>
      <c r="AA470" s="38"/>
      <c r="AB470" s="38"/>
      <c r="AC470" s="38"/>
      <c r="AD470" s="92"/>
    </row>
    <row r="471" spans="18:30" x14ac:dyDescent="0.25">
      <c r="R471" s="38"/>
      <c r="S471" s="38"/>
      <c r="T471" s="38"/>
      <c r="U471" s="38"/>
      <c r="V471" s="38"/>
      <c r="W471" s="38"/>
      <c r="X471" s="38"/>
      <c r="Y471" s="38"/>
      <c r="Z471" s="38"/>
      <c r="AA471" s="38"/>
      <c r="AB471" s="38"/>
      <c r="AC471" s="38"/>
      <c r="AD471" s="92"/>
    </row>
    <row r="472" spans="18:30" x14ac:dyDescent="0.25">
      <c r="R472" s="38"/>
      <c r="S472" s="38"/>
      <c r="T472" s="38"/>
      <c r="U472" s="38"/>
      <c r="V472" s="38"/>
      <c r="W472" s="38"/>
      <c r="X472" s="38"/>
      <c r="Y472" s="38"/>
      <c r="Z472" s="38"/>
      <c r="AA472" s="38"/>
      <c r="AB472" s="38"/>
      <c r="AC472" s="38"/>
      <c r="AD472" s="92"/>
    </row>
    <row r="473" spans="18:30" x14ac:dyDescent="0.25">
      <c r="R473" s="38"/>
      <c r="S473" s="38"/>
      <c r="T473" s="38"/>
      <c r="U473" s="38"/>
      <c r="V473" s="38"/>
      <c r="W473" s="38"/>
      <c r="X473" s="38"/>
      <c r="Y473" s="38"/>
      <c r="Z473" s="38"/>
      <c r="AA473" s="38"/>
      <c r="AB473" s="38"/>
      <c r="AC473" s="38"/>
      <c r="AD473" s="92"/>
    </row>
    <row r="474" spans="18:30" x14ac:dyDescent="0.25">
      <c r="R474" s="38"/>
      <c r="S474" s="38"/>
      <c r="T474" s="38"/>
      <c r="U474" s="38"/>
      <c r="V474" s="38"/>
      <c r="W474" s="38"/>
      <c r="X474" s="38"/>
      <c r="Y474" s="38"/>
      <c r="Z474" s="38"/>
      <c r="AA474" s="38"/>
      <c r="AB474" s="38"/>
      <c r="AC474" s="38"/>
      <c r="AD474" s="92"/>
    </row>
    <row r="475" spans="18:30" x14ac:dyDescent="0.25">
      <c r="R475" s="38"/>
      <c r="S475" s="38"/>
      <c r="T475" s="38"/>
      <c r="U475" s="38"/>
      <c r="V475" s="38"/>
      <c r="W475" s="38"/>
      <c r="X475" s="38"/>
      <c r="Y475" s="38"/>
      <c r="Z475" s="38"/>
      <c r="AA475" s="38"/>
      <c r="AB475" s="38"/>
      <c r="AC475" s="38"/>
      <c r="AD475" s="92"/>
    </row>
    <row r="476" spans="18:30" x14ac:dyDescent="0.25">
      <c r="R476" s="38"/>
      <c r="S476" s="38"/>
      <c r="T476" s="38"/>
      <c r="U476" s="38"/>
      <c r="V476" s="38"/>
      <c r="W476" s="38"/>
      <c r="X476" s="38"/>
      <c r="Y476" s="38"/>
      <c r="Z476" s="38"/>
      <c r="AA476" s="38"/>
      <c r="AB476" s="38"/>
      <c r="AC476" s="38"/>
      <c r="AD476" s="92"/>
    </row>
    <row r="477" spans="18:30" x14ac:dyDescent="0.25">
      <c r="R477" s="38"/>
      <c r="S477" s="38"/>
      <c r="T477" s="38"/>
      <c r="U477" s="38"/>
      <c r="V477" s="38"/>
      <c r="W477" s="38"/>
      <c r="X477" s="38"/>
      <c r="Y477" s="38"/>
      <c r="Z477" s="38"/>
      <c r="AA477" s="38"/>
      <c r="AB477" s="38"/>
      <c r="AC477" s="38"/>
      <c r="AD477" s="92"/>
    </row>
    <row r="478" spans="18:30" x14ac:dyDescent="0.25">
      <c r="R478" s="38"/>
      <c r="S478" s="38"/>
      <c r="T478" s="38"/>
      <c r="U478" s="38"/>
      <c r="V478" s="38"/>
      <c r="W478" s="38"/>
      <c r="X478" s="38"/>
      <c r="Y478" s="38"/>
      <c r="Z478" s="38"/>
      <c r="AA478" s="38"/>
      <c r="AB478" s="38"/>
      <c r="AC478" s="38"/>
      <c r="AD478" s="92"/>
    </row>
    <row r="479" spans="18:30" x14ac:dyDescent="0.25">
      <c r="R479" s="38"/>
      <c r="S479" s="38"/>
      <c r="T479" s="38"/>
      <c r="U479" s="38"/>
      <c r="V479" s="38"/>
      <c r="W479" s="38"/>
      <c r="X479" s="38"/>
      <c r="Y479" s="38"/>
      <c r="Z479" s="38"/>
      <c r="AA479" s="38"/>
      <c r="AB479" s="38"/>
      <c r="AC479" s="38"/>
      <c r="AD479" s="92"/>
    </row>
    <row r="480" spans="18:30" x14ac:dyDescent="0.25">
      <c r="R480" s="38"/>
      <c r="S480" s="38"/>
      <c r="T480" s="38"/>
      <c r="U480" s="38"/>
      <c r="V480" s="38"/>
      <c r="W480" s="38"/>
      <c r="X480" s="38"/>
      <c r="Y480" s="38"/>
      <c r="Z480" s="38"/>
      <c r="AA480" s="38"/>
      <c r="AB480" s="38"/>
      <c r="AC480" s="38"/>
      <c r="AD480" s="92"/>
    </row>
    <row r="481" spans="18:30" x14ac:dyDescent="0.25">
      <c r="R481" s="38"/>
      <c r="S481" s="38"/>
      <c r="T481" s="38"/>
      <c r="U481" s="38"/>
      <c r="V481" s="38"/>
      <c r="W481" s="38"/>
      <c r="X481" s="38"/>
      <c r="Y481" s="38"/>
      <c r="Z481" s="38"/>
      <c r="AA481" s="38"/>
      <c r="AB481" s="38"/>
      <c r="AC481" s="38"/>
      <c r="AD481" s="92"/>
    </row>
    <row r="482" spans="18:30" x14ac:dyDescent="0.25">
      <c r="R482" s="38"/>
      <c r="S482" s="38"/>
      <c r="T482" s="38"/>
      <c r="U482" s="38"/>
      <c r="V482" s="38"/>
      <c r="W482" s="38"/>
      <c r="X482" s="38"/>
      <c r="Y482" s="38"/>
      <c r="Z482" s="38"/>
      <c r="AA482" s="38"/>
      <c r="AB482" s="38"/>
      <c r="AC482" s="38"/>
      <c r="AD482" s="92"/>
    </row>
    <row r="483" spans="18:30" x14ac:dyDescent="0.25">
      <c r="R483" s="38"/>
      <c r="S483" s="38"/>
      <c r="T483" s="38"/>
      <c r="U483" s="38"/>
      <c r="V483" s="38"/>
      <c r="W483" s="38"/>
      <c r="X483" s="38"/>
      <c r="Y483" s="38"/>
      <c r="Z483" s="38"/>
      <c r="AA483" s="38"/>
      <c r="AB483" s="38"/>
      <c r="AC483" s="38"/>
      <c r="AD483" s="92"/>
    </row>
    <row r="484" spans="18:30" x14ac:dyDescent="0.25">
      <c r="R484" s="38"/>
      <c r="S484" s="38"/>
      <c r="T484" s="38"/>
      <c r="U484" s="38"/>
      <c r="V484" s="38"/>
      <c r="W484" s="38"/>
      <c r="X484" s="38"/>
      <c r="Y484" s="38"/>
      <c r="Z484" s="38"/>
      <c r="AA484" s="38"/>
      <c r="AB484" s="38"/>
      <c r="AC484" s="38"/>
      <c r="AD484" s="92"/>
    </row>
    <row r="485" spans="18:30" x14ac:dyDescent="0.25">
      <c r="R485" s="38"/>
      <c r="S485" s="38"/>
      <c r="T485" s="38"/>
      <c r="U485" s="38"/>
      <c r="V485" s="38"/>
      <c r="W485" s="38"/>
      <c r="X485" s="38"/>
      <c r="Y485" s="38"/>
      <c r="Z485" s="38"/>
      <c r="AA485" s="38"/>
      <c r="AB485" s="38"/>
      <c r="AC485" s="38"/>
      <c r="AD485" s="92"/>
    </row>
    <row r="486" spans="18:30" x14ac:dyDescent="0.25">
      <c r="R486" s="38"/>
      <c r="S486" s="38"/>
      <c r="T486" s="38"/>
      <c r="U486" s="38"/>
      <c r="V486" s="38"/>
      <c r="W486" s="38"/>
      <c r="X486" s="38"/>
      <c r="Y486" s="38"/>
      <c r="Z486" s="38"/>
      <c r="AA486" s="38"/>
      <c r="AB486" s="38"/>
      <c r="AC486" s="38"/>
      <c r="AD486" s="92"/>
    </row>
    <row r="487" spans="18:30" x14ac:dyDescent="0.25">
      <c r="R487" s="38"/>
      <c r="S487" s="38"/>
      <c r="T487" s="38"/>
      <c r="U487" s="38"/>
      <c r="V487" s="38"/>
      <c r="W487" s="38"/>
      <c r="X487" s="38"/>
      <c r="Y487" s="38"/>
      <c r="Z487" s="38"/>
      <c r="AA487" s="38"/>
      <c r="AB487" s="38"/>
      <c r="AC487" s="38"/>
      <c r="AD487" s="92"/>
    </row>
    <row r="488" spans="18:30" x14ac:dyDescent="0.25">
      <c r="R488" s="38"/>
      <c r="S488" s="38"/>
      <c r="T488" s="38"/>
      <c r="U488" s="38"/>
      <c r="V488" s="38"/>
      <c r="W488" s="38"/>
      <c r="X488" s="38"/>
      <c r="Y488" s="38"/>
      <c r="Z488" s="38"/>
      <c r="AA488" s="38"/>
      <c r="AB488" s="38"/>
      <c r="AC488" s="38"/>
      <c r="AD488" s="92"/>
    </row>
    <row r="489" spans="18:30" x14ac:dyDescent="0.25">
      <c r="R489" s="38"/>
      <c r="S489" s="38"/>
      <c r="T489" s="38"/>
      <c r="U489" s="38"/>
      <c r="V489" s="38"/>
      <c r="W489" s="38"/>
      <c r="X489" s="38"/>
      <c r="Y489" s="38"/>
      <c r="Z489" s="38"/>
      <c r="AA489" s="38"/>
      <c r="AB489" s="38"/>
      <c r="AC489" s="38"/>
      <c r="AD489" s="92"/>
    </row>
    <row r="490" spans="18:30" x14ac:dyDescent="0.25">
      <c r="R490" s="38"/>
      <c r="S490" s="38"/>
      <c r="T490" s="38"/>
      <c r="U490" s="38"/>
      <c r="V490" s="38"/>
      <c r="W490" s="38"/>
      <c r="X490" s="38"/>
      <c r="Y490" s="38"/>
      <c r="Z490" s="38"/>
      <c r="AA490" s="38"/>
      <c r="AB490" s="38"/>
      <c r="AC490" s="38"/>
      <c r="AD490" s="92"/>
    </row>
    <row r="491" spans="18:30" x14ac:dyDescent="0.25">
      <c r="R491" s="38"/>
      <c r="S491" s="38"/>
      <c r="T491" s="38"/>
      <c r="U491" s="38"/>
      <c r="V491" s="38"/>
      <c r="W491" s="38"/>
      <c r="X491" s="38"/>
      <c r="Y491" s="38"/>
      <c r="Z491" s="38"/>
      <c r="AA491" s="38"/>
      <c r="AB491" s="38"/>
      <c r="AC491" s="38"/>
      <c r="AD491" s="92"/>
    </row>
    <row r="492" spans="18:30" x14ac:dyDescent="0.25">
      <c r="R492" s="38"/>
      <c r="S492" s="38"/>
      <c r="T492" s="38"/>
      <c r="U492" s="38"/>
      <c r="V492" s="38"/>
      <c r="W492" s="38"/>
      <c r="X492" s="38"/>
      <c r="Y492" s="38"/>
      <c r="Z492" s="38"/>
      <c r="AA492" s="38"/>
      <c r="AB492" s="38"/>
      <c r="AC492" s="38"/>
      <c r="AD492" s="92"/>
    </row>
    <row r="493" spans="18:30" x14ac:dyDescent="0.25">
      <c r="R493" s="38"/>
      <c r="S493" s="38"/>
      <c r="T493" s="38"/>
      <c r="U493" s="38"/>
      <c r="V493" s="38"/>
      <c r="W493" s="38"/>
      <c r="X493" s="38"/>
      <c r="Y493" s="38"/>
      <c r="Z493" s="38"/>
      <c r="AA493" s="38"/>
      <c r="AB493" s="38"/>
      <c r="AC493" s="38"/>
      <c r="AD493" s="92"/>
    </row>
    <row r="494" spans="18:30" x14ac:dyDescent="0.25">
      <c r="R494" s="38"/>
      <c r="S494" s="38"/>
      <c r="T494" s="38"/>
      <c r="U494" s="38"/>
      <c r="V494" s="38"/>
      <c r="W494" s="38"/>
      <c r="X494" s="38"/>
      <c r="Y494" s="38"/>
      <c r="Z494" s="38"/>
      <c r="AA494" s="38"/>
      <c r="AB494" s="38"/>
      <c r="AC494" s="38"/>
      <c r="AD494" s="92"/>
    </row>
    <row r="495" spans="18:30" x14ac:dyDescent="0.25">
      <c r="R495" s="38"/>
      <c r="S495" s="38"/>
      <c r="T495" s="38"/>
      <c r="U495" s="38"/>
      <c r="V495" s="38"/>
      <c r="W495" s="38"/>
      <c r="X495" s="38"/>
      <c r="Y495" s="38"/>
      <c r="Z495" s="38"/>
      <c r="AA495" s="38"/>
      <c r="AB495" s="38"/>
      <c r="AC495" s="38"/>
      <c r="AD495" s="92"/>
    </row>
    <row r="496" spans="18:30" x14ac:dyDescent="0.25">
      <c r="R496" s="38"/>
      <c r="S496" s="38"/>
      <c r="T496" s="38"/>
      <c r="U496" s="38"/>
      <c r="V496" s="38"/>
      <c r="W496" s="38"/>
      <c r="X496" s="38"/>
      <c r="Y496" s="38"/>
      <c r="Z496" s="38"/>
      <c r="AA496" s="38"/>
      <c r="AB496" s="38"/>
      <c r="AC496" s="38"/>
      <c r="AD496" s="92"/>
    </row>
    <row r="497" spans="18:30" x14ac:dyDescent="0.25">
      <c r="R497" s="38"/>
      <c r="S497" s="38"/>
      <c r="T497" s="38"/>
      <c r="U497" s="38"/>
      <c r="V497" s="38"/>
      <c r="W497" s="38"/>
      <c r="X497" s="38"/>
      <c r="Y497" s="38"/>
      <c r="Z497" s="38"/>
      <c r="AA497" s="38"/>
      <c r="AB497" s="38"/>
      <c r="AC497" s="38"/>
      <c r="AD497" s="92"/>
    </row>
    <row r="498" spans="18:30" x14ac:dyDescent="0.25">
      <c r="R498" s="38"/>
      <c r="S498" s="38"/>
      <c r="T498" s="38"/>
      <c r="U498" s="38"/>
      <c r="V498" s="38"/>
      <c r="W498" s="38"/>
      <c r="X498" s="38"/>
      <c r="Y498" s="38"/>
      <c r="Z498" s="38"/>
      <c r="AA498" s="38"/>
      <c r="AB498" s="38"/>
      <c r="AC498" s="38"/>
      <c r="AD498" s="92"/>
    </row>
    <row r="499" spans="18:30" x14ac:dyDescent="0.25">
      <c r="R499" s="38"/>
      <c r="S499" s="38"/>
      <c r="T499" s="38"/>
      <c r="U499" s="38"/>
      <c r="V499" s="38"/>
      <c r="W499" s="38"/>
      <c r="X499" s="38"/>
      <c r="Y499" s="38"/>
      <c r="Z499" s="38"/>
      <c r="AA499" s="38"/>
      <c r="AB499" s="38"/>
      <c r="AC499" s="38"/>
      <c r="AD499" s="92"/>
    </row>
    <row r="500" spans="18:30" x14ac:dyDescent="0.25">
      <c r="R500" s="38"/>
      <c r="S500" s="38"/>
      <c r="T500" s="38"/>
      <c r="U500" s="38"/>
      <c r="V500" s="38"/>
      <c r="W500" s="38"/>
      <c r="X500" s="38"/>
      <c r="Y500" s="38"/>
      <c r="Z500" s="38"/>
      <c r="AA500" s="38"/>
      <c r="AB500" s="38"/>
      <c r="AC500" s="38"/>
      <c r="AD500" s="92"/>
    </row>
    <row r="501" spans="18:30" x14ac:dyDescent="0.25">
      <c r="R501" s="38"/>
      <c r="S501" s="38"/>
      <c r="T501" s="38"/>
      <c r="U501" s="38"/>
      <c r="V501" s="38"/>
      <c r="W501" s="38"/>
      <c r="X501" s="38"/>
      <c r="Y501" s="38"/>
      <c r="Z501" s="38"/>
      <c r="AA501" s="38"/>
      <c r="AB501" s="38"/>
      <c r="AC501" s="38"/>
      <c r="AD501" s="92"/>
    </row>
    <row r="502" spans="18:30" x14ac:dyDescent="0.25">
      <c r="R502" s="38"/>
      <c r="S502" s="38"/>
      <c r="T502" s="38"/>
      <c r="U502" s="38"/>
      <c r="V502" s="38"/>
      <c r="W502" s="38"/>
      <c r="X502" s="38"/>
      <c r="Y502" s="38"/>
      <c r="Z502" s="38"/>
      <c r="AA502" s="38"/>
      <c r="AB502" s="38"/>
      <c r="AC502" s="38"/>
      <c r="AD502" s="92"/>
    </row>
    <row r="503" spans="18:30" x14ac:dyDescent="0.25">
      <c r="R503" s="38"/>
      <c r="S503" s="38"/>
      <c r="T503" s="38"/>
      <c r="U503" s="38"/>
      <c r="V503" s="38"/>
      <c r="W503" s="38"/>
      <c r="X503" s="38"/>
      <c r="Y503" s="38"/>
      <c r="Z503" s="38"/>
      <c r="AA503" s="38"/>
      <c r="AB503" s="38"/>
      <c r="AC503" s="38"/>
      <c r="AD503" s="92"/>
    </row>
    <row r="504" spans="18:30" x14ac:dyDescent="0.25">
      <c r="R504" s="38"/>
      <c r="S504" s="38"/>
      <c r="T504" s="38"/>
      <c r="U504" s="38"/>
      <c r="V504" s="38"/>
      <c r="W504" s="38"/>
      <c r="X504" s="38"/>
      <c r="Y504" s="38"/>
      <c r="Z504" s="38"/>
      <c r="AA504" s="38"/>
      <c r="AB504" s="38"/>
      <c r="AC504" s="38"/>
      <c r="AD504" s="92"/>
    </row>
    <row r="505" spans="18:30" x14ac:dyDescent="0.25">
      <c r="R505" s="38"/>
      <c r="S505" s="38"/>
      <c r="T505" s="38"/>
      <c r="U505" s="38"/>
      <c r="V505" s="38"/>
      <c r="W505" s="38"/>
      <c r="X505" s="38"/>
      <c r="Y505" s="38"/>
      <c r="Z505" s="38"/>
      <c r="AA505" s="38"/>
      <c r="AB505" s="38"/>
      <c r="AC505" s="38"/>
      <c r="AD505" s="92"/>
    </row>
    <row r="506" spans="18:30" x14ac:dyDescent="0.25">
      <c r="R506" s="38"/>
      <c r="S506" s="38"/>
      <c r="T506" s="38"/>
      <c r="U506" s="38"/>
      <c r="V506" s="38"/>
      <c r="W506" s="38"/>
      <c r="X506" s="38"/>
      <c r="Y506" s="38"/>
      <c r="Z506" s="38"/>
      <c r="AA506" s="38"/>
      <c r="AB506" s="38"/>
      <c r="AC506" s="38"/>
      <c r="AD506" s="92"/>
    </row>
    <row r="507" spans="18:30" x14ac:dyDescent="0.25">
      <c r="R507" s="38"/>
      <c r="S507" s="38"/>
      <c r="T507" s="38"/>
      <c r="U507" s="38"/>
      <c r="V507" s="38"/>
      <c r="W507" s="38"/>
      <c r="X507" s="38"/>
      <c r="Y507" s="38"/>
      <c r="Z507" s="38"/>
      <c r="AA507" s="38"/>
      <c r="AB507" s="38"/>
      <c r="AC507" s="38"/>
      <c r="AD507" s="92"/>
    </row>
    <row r="508" spans="18:30" x14ac:dyDescent="0.25">
      <c r="R508" s="38"/>
      <c r="S508" s="38"/>
      <c r="T508" s="38"/>
      <c r="U508" s="38"/>
      <c r="V508" s="38"/>
      <c r="W508" s="38"/>
      <c r="X508" s="38"/>
      <c r="Y508" s="38"/>
      <c r="Z508" s="38"/>
      <c r="AA508" s="38"/>
      <c r="AB508" s="38"/>
      <c r="AC508" s="38"/>
      <c r="AD508" s="92"/>
    </row>
    <row r="509" spans="18:30" x14ac:dyDescent="0.25">
      <c r="R509" s="38"/>
      <c r="S509" s="38"/>
      <c r="T509" s="38"/>
      <c r="U509" s="38"/>
      <c r="V509" s="38"/>
      <c r="W509" s="38"/>
      <c r="X509" s="38"/>
      <c r="Y509" s="38"/>
      <c r="Z509" s="38"/>
      <c r="AA509" s="38"/>
      <c r="AB509" s="38"/>
      <c r="AC509" s="38"/>
      <c r="AD509" s="92"/>
    </row>
    <row r="510" spans="18:30" x14ac:dyDescent="0.25">
      <c r="R510" s="38"/>
      <c r="S510" s="38"/>
      <c r="T510" s="38"/>
      <c r="U510" s="38"/>
      <c r="V510" s="38"/>
      <c r="W510" s="38"/>
      <c r="X510" s="38"/>
      <c r="Y510" s="38"/>
      <c r="Z510" s="38"/>
      <c r="AA510" s="38"/>
      <c r="AB510" s="38"/>
      <c r="AC510" s="38"/>
      <c r="AD510" s="92"/>
    </row>
    <row r="511" spans="18:30" x14ac:dyDescent="0.25">
      <c r="R511" s="38"/>
      <c r="S511" s="38"/>
      <c r="T511" s="38"/>
      <c r="U511" s="38"/>
      <c r="V511" s="38"/>
      <c r="W511" s="38"/>
      <c r="X511" s="38"/>
      <c r="Y511" s="38"/>
      <c r="Z511" s="38"/>
      <c r="AA511" s="38"/>
      <c r="AB511" s="38"/>
      <c r="AC511" s="38"/>
      <c r="AD511" s="92"/>
    </row>
    <row r="512" spans="18:30" x14ac:dyDescent="0.25">
      <c r="R512" s="38"/>
      <c r="S512" s="38"/>
      <c r="T512" s="38"/>
      <c r="U512" s="38"/>
      <c r="V512" s="38"/>
      <c r="W512" s="38"/>
      <c r="X512" s="38"/>
      <c r="Y512" s="38"/>
      <c r="Z512" s="38"/>
      <c r="AA512" s="38"/>
      <c r="AB512" s="38"/>
      <c r="AC512" s="38"/>
      <c r="AD512" s="92"/>
    </row>
    <row r="513" spans="18:30" x14ac:dyDescent="0.25">
      <c r="R513" s="38"/>
      <c r="S513" s="38"/>
      <c r="T513" s="38"/>
      <c r="U513" s="38"/>
      <c r="V513" s="38"/>
      <c r="W513" s="38"/>
      <c r="X513" s="38"/>
      <c r="Y513" s="38"/>
      <c r="Z513" s="38"/>
      <c r="AA513" s="38"/>
      <c r="AB513" s="38"/>
      <c r="AC513" s="38"/>
      <c r="AD513" s="92"/>
    </row>
    <row r="514" spans="18:30" x14ac:dyDescent="0.25">
      <c r="R514" s="38"/>
      <c r="S514" s="38"/>
      <c r="T514" s="38"/>
      <c r="U514" s="38"/>
      <c r="V514" s="38"/>
      <c r="W514" s="38"/>
      <c r="X514" s="38"/>
      <c r="Y514" s="38"/>
      <c r="Z514" s="38"/>
      <c r="AA514" s="38"/>
      <c r="AB514" s="38"/>
      <c r="AC514" s="38"/>
      <c r="AD514" s="92"/>
    </row>
    <row r="515" spans="18:30" x14ac:dyDescent="0.25">
      <c r="R515" s="38"/>
      <c r="S515" s="38"/>
      <c r="T515" s="38"/>
      <c r="U515" s="38"/>
      <c r="V515" s="38"/>
      <c r="W515" s="38"/>
      <c r="X515" s="38"/>
      <c r="Y515" s="38"/>
      <c r="Z515" s="38"/>
      <c r="AA515" s="38"/>
      <c r="AB515" s="38"/>
      <c r="AC515" s="38"/>
      <c r="AD515" s="92"/>
    </row>
    <row r="516" spans="18:30" x14ac:dyDescent="0.25">
      <c r="R516" s="38"/>
      <c r="S516" s="38"/>
      <c r="T516" s="38"/>
      <c r="U516" s="38"/>
      <c r="V516" s="38"/>
      <c r="W516" s="38"/>
      <c r="X516" s="38"/>
      <c r="Y516" s="38"/>
      <c r="Z516" s="38"/>
      <c r="AA516" s="38"/>
      <c r="AB516" s="38"/>
      <c r="AC516" s="38"/>
      <c r="AD516" s="92"/>
    </row>
    <row r="517" spans="18:30" x14ac:dyDescent="0.25">
      <c r="R517" s="38"/>
      <c r="S517" s="38"/>
      <c r="T517" s="38"/>
      <c r="U517" s="38"/>
      <c r="V517" s="38"/>
      <c r="W517" s="38"/>
      <c r="X517" s="38"/>
      <c r="Y517" s="38"/>
      <c r="Z517" s="38"/>
      <c r="AA517" s="38"/>
      <c r="AB517" s="38"/>
      <c r="AC517" s="38"/>
      <c r="AD517" s="92"/>
    </row>
    <row r="518" spans="18:30" x14ac:dyDescent="0.25">
      <c r="R518" s="38"/>
      <c r="S518" s="38"/>
      <c r="T518" s="38"/>
      <c r="U518" s="38"/>
      <c r="V518" s="38"/>
      <c r="W518" s="38"/>
      <c r="X518" s="38"/>
      <c r="Y518" s="38"/>
      <c r="Z518" s="38"/>
      <c r="AA518" s="38"/>
      <c r="AB518" s="38"/>
      <c r="AC518" s="38"/>
      <c r="AD518" s="92"/>
    </row>
    <row r="519" spans="18:30" x14ac:dyDescent="0.25">
      <c r="R519" s="38"/>
      <c r="S519" s="38"/>
      <c r="T519" s="38"/>
      <c r="U519" s="38"/>
      <c r="V519" s="38"/>
      <c r="W519" s="38"/>
      <c r="X519" s="38"/>
      <c r="Y519" s="38"/>
      <c r="Z519" s="38"/>
      <c r="AA519" s="38"/>
      <c r="AB519" s="38"/>
      <c r="AC519" s="38"/>
      <c r="AD519" s="92"/>
    </row>
    <row r="520" spans="18:30" x14ac:dyDescent="0.25">
      <c r="R520" s="38"/>
      <c r="S520" s="38"/>
      <c r="T520" s="38"/>
      <c r="U520" s="38"/>
      <c r="V520" s="38"/>
      <c r="W520" s="38"/>
      <c r="X520" s="38"/>
      <c r="Y520" s="38"/>
      <c r="Z520" s="38"/>
      <c r="AA520" s="38"/>
      <c r="AB520" s="38"/>
      <c r="AC520" s="38"/>
      <c r="AD520" s="92"/>
    </row>
    <row r="521" spans="18:30" x14ac:dyDescent="0.25">
      <c r="R521" s="38"/>
      <c r="S521" s="38"/>
      <c r="T521" s="38"/>
      <c r="U521" s="38"/>
      <c r="V521" s="38"/>
      <c r="W521" s="38"/>
      <c r="X521" s="38"/>
      <c r="Y521" s="38"/>
      <c r="Z521" s="38"/>
      <c r="AA521" s="38"/>
      <c r="AB521" s="38"/>
      <c r="AC521" s="38"/>
      <c r="AD521" s="92"/>
    </row>
    <row r="522" spans="18:30" x14ac:dyDescent="0.25">
      <c r="R522" s="38"/>
      <c r="S522" s="38"/>
      <c r="T522" s="38"/>
      <c r="U522" s="38"/>
      <c r="V522" s="38"/>
      <c r="W522" s="38"/>
      <c r="X522" s="38"/>
      <c r="Y522" s="38"/>
      <c r="Z522" s="38"/>
      <c r="AA522" s="38"/>
      <c r="AB522" s="38"/>
      <c r="AC522" s="38"/>
      <c r="AD522" s="92"/>
    </row>
    <row r="523" spans="18:30" x14ac:dyDescent="0.25">
      <c r="R523" s="38"/>
      <c r="S523" s="38"/>
      <c r="T523" s="38"/>
      <c r="U523" s="38"/>
      <c r="V523" s="38"/>
      <c r="W523" s="38"/>
      <c r="X523" s="38"/>
      <c r="Y523" s="38"/>
      <c r="Z523" s="38"/>
      <c r="AA523" s="38"/>
      <c r="AB523" s="38"/>
      <c r="AC523" s="38"/>
      <c r="AD523" s="92"/>
    </row>
    <row r="524" spans="18:30" x14ac:dyDescent="0.25">
      <c r="R524" s="38"/>
      <c r="S524" s="38"/>
      <c r="T524" s="38"/>
      <c r="U524" s="38"/>
      <c r="V524" s="38"/>
      <c r="W524" s="38"/>
      <c r="X524" s="38"/>
      <c r="Y524" s="38"/>
      <c r="Z524" s="38"/>
      <c r="AA524" s="38"/>
      <c r="AB524" s="38"/>
      <c r="AC524" s="38"/>
      <c r="AD524" s="92"/>
    </row>
    <row r="525" spans="18:30" x14ac:dyDescent="0.25">
      <c r="R525" s="38"/>
      <c r="S525" s="38"/>
      <c r="T525" s="38"/>
      <c r="U525" s="38"/>
      <c r="V525" s="38"/>
      <c r="W525" s="38"/>
      <c r="X525" s="38"/>
      <c r="Y525" s="38"/>
      <c r="Z525" s="38"/>
      <c r="AA525" s="38"/>
      <c r="AB525" s="38"/>
      <c r="AC525" s="38"/>
      <c r="AD525" s="92"/>
    </row>
    <row r="526" spans="18:30" x14ac:dyDescent="0.25">
      <c r="R526" s="38"/>
      <c r="S526" s="38"/>
      <c r="T526" s="38"/>
      <c r="U526" s="38"/>
      <c r="V526" s="38"/>
      <c r="W526" s="38"/>
      <c r="X526" s="38"/>
      <c r="Y526" s="38"/>
      <c r="Z526" s="38"/>
      <c r="AA526" s="38"/>
      <c r="AB526" s="38"/>
      <c r="AC526" s="38"/>
      <c r="AD526" s="92"/>
    </row>
    <row r="527" spans="18:30" x14ac:dyDescent="0.25">
      <c r="R527" s="38"/>
      <c r="S527" s="38"/>
      <c r="T527" s="38"/>
      <c r="U527" s="38"/>
      <c r="V527" s="38"/>
      <c r="W527" s="38"/>
      <c r="X527" s="38"/>
      <c r="Y527" s="38"/>
      <c r="Z527" s="38"/>
      <c r="AA527" s="38"/>
      <c r="AB527" s="38"/>
      <c r="AC527" s="38"/>
      <c r="AD527" s="92"/>
    </row>
    <row r="528" spans="18:30" x14ac:dyDescent="0.25">
      <c r="R528" s="38"/>
      <c r="S528" s="38"/>
      <c r="T528" s="38"/>
      <c r="U528" s="38"/>
      <c r="V528" s="38"/>
      <c r="W528" s="38"/>
      <c r="X528" s="38"/>
      <c r="Y528" s="38"/>
      <c r="Z528" s="38"/>
      <c r="AA528" s="38"/>
      <c r="AB528" s="38"/>
      <c r="AC528" s="38"/>
      <c r="AD528" s="92"/>
    </row>
    <row r="529" spans="18:30" x14ac:dyDescent="0.25">
      <c r="R529" s="38"/>
      <c r="S529" s="38"/>
      <c r="T529" s="38"/>
      <c r="U529" s="38"/>
      <c r="V529" s="38"/>
      <c r="W529" s="38"/>
      <c r="X529" s="38"/>
      <c r="Y529" s="38"/>
      <c r="Z529" s="38"/>
      <c r="AA529" s="38"/>
      <c r="AB529" s="38"/>
      <c r="AC529" s="38"/>
      <c r="AD529" s="92"/>
    </row>
    <row r="530" spans="18:30" x14ac:dyDescent="0.25">
      <c r="R530" s="38"/>
      <c r="S530" s="38"/>
      <c r="T530" s="38"/>
      <c r="U530" s="38"/>
      <c r="V530" s="38"/>
      <c r="W530" s="38"/>
      <c r="X530" s="38"/>
      <c r="Y530" s="38"/>
      <c r="Z530" s="38"/>
      <c r="AA530" s="38"/>
      <c r="AB530" s="38"/>
      <c r="AC530" s="38"/>
      <c r="AD530" s="92"/>
    </row>
    <row r="531" spans="18:30" x14ac:dyDescent="0.25">
      <c r="R531" s="38"/>
      <c r="S531" s="38"/>
      <c r="T531" s="38"/>
      <c r="U531" s="38"/>
      <c r="V531" s="38"/>
      <c r="W531" s="38"/>
      <c r="X531" s="38"/>
      <c r="Y531" s="38"/>
      <c r="Z531" s="38"/>
      <c r="AA531" s="38"/>
      <c r="AB531" s="38"/>
      <c r="AC531" s="38"/>
      <c r="AD531" s="92"/>
    </row>
    <row r="532" spans="18:30" x14ac:dyDescent="0.25">
      <c r="R532" s="38"/>
      <c r="S532" s="38"/>
      <c r="T532" s="38"/>
      <c r="U532" s="38"/>
      <c r="V532" s="38"/>
      <c r="W532" s="38"/>
      <c r="X532" s="38"/>
      <c r="Y532" s="38"/>
      <c r="Z532" s="38"/>
      <c r="AA532" s="38"/>
      <c r="AB532" s="38"/>
      <c r="AC532" s="38"/>
      <c r="AD532" s="92"/>
    </row>
    <row r="533" spans="18:30" x14ac:dyDescent="0.25">
      <c r="R533" s="38"/>
      <c r="S533" s="38"/>
      <c r="T533" s="38"/>
      <c r="U533" s="38"/>
      <c r="V533" s="38"/>
      <c r="W533" s="38"/>
      <c r="X533" s="38"/>
      <c r="Y533" s="38"/>
      <c r="Z533" s="38"/>
      <c r="AA533" s="38"/>
      <c r="AB533" s="38"/>
      <c r="AC533" s="38"/>
      <c r="AD533" s="92"/>
    </row>
    <row r="534" spans="18:30" x14ac:dyDescent="0.25">
      <c r="R534" s="38"/>
      <c r="S534" s="38"/>
      <c r="T534" s="38"/>
      <c r="U534" s="38"/>
      <c r="V534" s="38"/>
      <c r="W534" s="38"/>
      <c r="X534" s="38"/>
      <c r="Y534" s="38"/>
      <c r="Z534" s="38"/>
      <c r="AA534" s="38"/>
      <c r="AB534" s="38"/>
      <c r="AC534" s="38"/>
      <c r="AD534" s="92"/>
    </row>
    <row r="535" spans="18:30" x14ac:dyDescent="0.25">
      <c r="R535" s="38"/>
      <c r="S535" s="38"/>
      <c r="T535" s="38"/>
      <c r="U535" s="38"/>
      <c r="V535" s="38"/>
      <c r="W535" s="38"/>
      <c r="X535" s="38"/>
      <c r="Y535" s="38"/>
      <c r="Z535" s="38"/>
      <c r="AA535" s="38"/>
      <c r="AB535" s="38"/>
      <c r="AC535" s="38"/>
      <c r="AD535" s="92"/>
    </row>
    <row r="536" spans="18:30" x14ac:dyDescent="0.25">
      <c r="R536" s="38"/>
      <c r="S536" s="38"/>
      <c r="T536" s="38"/>
      <c r="U536" s="38"/>
      <c r="V536" s="38"/>
      <c r="W536" s="38"/>
      <c r="X536" s="38"/>
      <c r="Y536" s="38"/>
      <c r="Z536" s="38"/>
      <c r="AA536" s="38"/>
      <c r="AB536" s="38"/>
      <c r="AC536" s="38"/>
      <c r="AD536" s="92"/>
    </row>
    <row r="537" spans="18:30" x14ac:dyDescent="0.25">
      <c r="R537" s="38"/>
      <c r="S537" s="38"/>
      <c r="T537" s="38"/>
      <c r="U537" s="38"/>
      <c r="V537" s="38"/>
      <c r="W537" s="38"/>
      <c r="X537" s="38"/>
      <c r="Y537" s="38"/>
      <c r="Z537" s="38"/>
      <c r="AA537" s="38"/>
      <c r="AB537" s="38"/>
      <c r="AC537" s="38"/>
      <c r="AD537" s="92"/>
    </row>
    <row r="538" spans="18:30" x14ac:dyDescent="0.25">
      <c r="R538" s="38"/>
      <c r="S538" s="38"/>
      <c r="T538" s="38"/>
      <c r="U538" s="38"/>
      <c r="V538" s="38"/>
      <c r="W538" s="38"/>
      <c r="X538" s="38"/>
      <c r="Y538" s="38"/>
      <c r="Z538" s="38"/>
      <c r="AA538" s="38"/>
      <c r="AB538" s="38"/>
      <c r="AC538" s="38"/>
      <c r="AD538" s="92"/>
    </row>
    <row r="539" spans="18:30" x14ac:dyDescent="0.25">
      <c r="R539" s="38"/>
      <c r="S539" s="38"/>
      <c r="T539" s="38"/>
      <c r="U539" s="38"/>
      <c r="V539" s="38"/>
      <c r="W539" s="38"/>
      <c r="X539" s="38"/>
      <c r="Y539" s="38"/>
      <c r="Z539" s="38"/>
      <c r="AA539" s="38"/>
      <c r="AB539" s="38"/>
      <c r="AC539" s="38"/>
      <c r="AD539" s="92"/>
    </row>
    <row r="540" spans="18:30" x14ac:dyDescent="0.25">
      <c r="R540" s="38"/>
      <c r="S540" s="38"/>
      <c r="T540" s="38"/>
      <c r="U540" s="38"/>
      <c r="V540" s="38"/>
      <c r="W540" s="38"/>
      <c r="X540" s="38"/>
      <c r="Y540" s="38"/>
      <c r="Z540" s="38"/>
      <c r="AA540" s="38"/>
      <c r="AB540" s="38"/>
      <c r="AC540" s="38"/>
      <c r="AD540" s="92"/>
    </row>
    <row r="541" spans="18:30" x14ac:dyDescent="0.25">
      <c r="R541" s="38"/>
      <c r="S541" s="38"/>
      <c r="T541" s="38"/>
      <c r="U541" s="38"/>
      <c r="V541" s="38"/>
      <c r="W541" s="38"/>
      <c r="X541" s="38"/>
      <c r="Y541" s="38"/>
      <c r="Z541" s="38"/>
      <c r="AA541" s="38"/>
      <c r="AB541" s="38"/>
      <c r="AC541" s="38"/>
      <c r="AD541" s="92"/>
    </row>
    <row r="542" spans="18:30" x14ac:dyDescent="0.25">
      <c r="R542" s="38"/>
      <c r="S542" s="38"/>
      <c r="T542" s="38"/>
      <c r="U542" s="38"/>
      <c r="V542" s="38"/>
      <c r="W542" s="38"/>
      <c r="X542" s="38"/>
      <c r="Y542" s="38"/>
      <c r="Z542" s="38"/>
      <c r="AA542" s="38"/>
      <c r="AB542" s="38"/>
      <c r="AC542" s="38"/>
      <c r="AD542" s="92"/>
    </row>
    <row r="543" spans="18:30" x14ac:dyDescent="0.25">
      <c r="R543" s="38"/>
      <c r="S543" s="38"/>
      <c r="T543" s="38"/>
      <c r="U543" s="38"/>
      <c r="V543" s="38"/>
      <c r="W543" s="38"/>
      <c r="X543" s="38"/>
      <c r="Y543" s="38"/>
      <c r="Z543" s="38"/>
      <c r="AA543" s="38"/>
      <c r="AB543" s="38"/>
      <c r="AC543" s="38"/>
      <c r="AD543" s="92"/>
    </row>
    <row r="544" spans="18:30" x14ac:dyDescent="0.25">
      <c r="R544" s="38"/>
      <c r="S544" s="38"/>
      <c r="T544" s="38"/>
      <c r="U544" s="38"/>
      <c r="V544" s="38"/>
      <c r="W544" s="38"/>
      <c r="X544" s="38"/>
      <c r="Y544" s="38"/>
      <c r="Z544" s="38"/>
      <c r="AA544" s="38"/>
      <c r="AB544" s="38"/>
      <c r="AC544" s="38"/>
      <c r="AD544" s="92"/>
    </row>
    <row r="545" spans="18:30" x14ac:dyDescent="0.25">
      <c r="R545" s="38"/>
      <c r="S545" s="38"/>
      <c r="T545" s="38"/>
      <c r="U545" s="38"/>
      <c r="V545" s="38"/>
      <c r="W545" s="38"/>
      <c r="X545" s="38"/>
      <c r="Y545" s="38"/>
      <c r="Z545" s="38"/>
      <c r="AA545" s="38"/>
      <c r="AB545" s="38"/>
      <c r="AC545" s="38"/>
      <c r="AD545" s="92"/>
    </row>
    <row r="546" spans="18:30" x14ac:dyDescent="0.25">
      <c r="R546" s="38"/>
      <c r="S546" s="38"/>
      <c r="T546" s="38"/>
      <c r="U546" s="38"/>
      <c r="V546" s="38"/>
      <c r="W546" s="38"/>
      <c r="X546" s="38"/>
      <c r="Y546" s="38"/>
      <c r="Z546" s="38"/>
      <c r="AA546" s="38"/>
      <c r="AB546" s="38"/>
      <c r="AC546" s="38"/>
      <c r="AD546" s="92"/>
    </row>
    <row r="547" spans="18:30" x14ac:dyDescent="0.25">
      <c r="R547" s="38"/>
      <c r="S547" s="38"/>
      <c r="T547" s="38"/>
      <c r="U547" s="38"/>
      <c r="V547" s="38"/>
      <c r="W547" s="38"/>
      <c r="X547" s="38"/>
      <c r="Y547" s="38"/>
      <c r="Z547" s="38"/>
      <c r="AA547" s="38"/>
      <c r="AB547" s="38"/>
      <c r="AC547" s="38"/>
      <c r="AD547" s="92"/>
    </row>
    <row r="548" spans="18:30" x14ac:dyDescent="0.25">
      <c r="R548" s="38"/>
      <c r="S548" s="38"/>
      <c r="T548" s="38"/>
      <c r="U548" s="38"/>
      <c r="V548" s="38"/>
      <c r="W548" s="38"/>
      <c r="X548" s="38"/>
      <c r="Y548" s="38"/>
      <c r="Z548" s="38"/>
      <c r="AA548" s="38"/>
      <c r="AB548" s="38"/>
      <c r="AC548" s="38"/>
      <c r="AD548" s="92"/>
    </row>
    <row r="549" spans="18:30" x14ac:dyDescent="0.25">
      <c r="R549" s="38"/>
      <c r="S549" s="38"/>
      <c r="T549" s="38"/>
      <c r="U549" s="38"/>
      <c r="V549" s="38"/>
      <c r="W549" s="38"/>
      <c r="X549" s="38"/>
      <c r="Y549" s="38"/>
      <c r="Z549" s="38"/>
      <c r="AA549" s="38"/>
      <c r="AB549" s="38"/>
      <c r="AC549" s="38"/>
      <c r="AD549" s="92"/>
    </row>
    <row r="550" spans="18:30" x14ac:dyDescent="0.25">
      <c r="R550" s="38"/>
      <c r="S550" s="38"/>
      <c r="T550" s="38"/>
      <c r="U550" s="38"/>
      <c r="V550" s="38"/>
      <c r="W550" s="38"/>
      <c r="X550" s="38"/>
      <c r="Y550" s="38"/>
      <c r="Z550" s="38"/>
      <c r="AA550" s="38"/>
      <c r="AB550" s="38"/>
      <c r="AC550" s="38"/>
      <c r="AD550" s="92"/>
    </row>
    <row r="551" spans="18:30" x14ac:dyDescent="0.25">
      <c r="R551" s="38"/>
      <c r="S551" s="38"/>
      <c r="T551" s="38"/>
      <c r="U551" s="38"/>
      <c r="V551" s="38"/>
      <c r="W551" s="38"/>
      <c r="X551" s="38"/>
      <c r="Y551" s="38"/>
      <c r="Z551" s="38"/>
      <c r="AA551" s="38"/>
      <c r="AB551" s="38"/>
      <c r="AC551" s="38"/>
      <c r="AD551" s="92"/>
    </row>
    <row r="552" spans="18:30" x14ac:dyDescent="0.25">
      <c r="R552" s="38"/>
      <c r="S552" s="38"/>
      <c r="T552" s="38"/>
      <c r="U552" s="38"/>
      <c r="V552" s="38"/>
      <c r="W552" s="38"/>
      <c r="X552" s="38"/>
      <c r="Y552" s="38"/>
      <c r="Z552" s="38"/>
      <c r="AA552" s="38"/>
      <c r="AB552" s="38"/>
      <c r="AC552" s="38"/>
      <c r="AD552" s="92"/>
    </row>
    <row r="553" spans="18:30" x14ac:dyDescent="0.25">
      <c r="R553" s="38"/>
      <c r="S553" s="38"/>
      <c r="T553" s="38"/>
      <c r="U553" s="38"/>
      <c r="V553" s="38"/>
      <c r="W553" s="38"/>
      <c r="X553" s="38"/>
      <c r="Y553" s="38"/>
      <c r="Z553" s="38"/>
      <c r="AA553" s="38"/>
      <c r="AB553" s="38"/>
      <c r="AC553" s="38"/>
      <c r="AD553" s="92"/>
    </row>
    <row r="554" spans="18:30" x14ac:dyDescent="0.25">
      <c r="R554" s="38"/>
      <c r="S554" s="38"/>
      <c r="T554" s="38"/>
      <c r="U554" s="38"/>
      <c r="V554" s="38"/>
      <c r="W554" s="38"/>
      <c r="X554" s="38"/>
      <c r="Y554" s="38"/>
      <c r="Z554" s="38"/>
      <c r="AA554" s="38"/>
      <c r="AB554" s="38"/>
      <c r="AC554" s="38"/>
      <c r="AD554" s="92"/>
    </row>
    <row r="555" spans="18:30" x14ac:dyDescent="0.25">
      <c r="R555" s="38"/>
      <c r="S555" s="38"/>
      <c r="T555" s="38"/>
      <c r="U555" s="38"/>
      <c r="V555" s="38"/>
      <c r="W555" s="38"/>
      <c r="X555" s="38"/>
      <c r="Y555" s="38"/>
      <c r="Z555" s="38"/>
      <c r="AA555" s="38"/>
      <c r="AB555" s="38"/>
      <c r="AC555" s="38"/>
      <c r="AD555" s="92"/>
    </row>
    <row r="556" spans="18:30" x14ac:dyDescent="0.25">
      <c r="R556" s="38"/>
      <c r="S556" s="38"/>
      <c r="T556" s="38"/>
      <c r="U556" s="38"/>
      <c r="V556" s="38"/>
      <c r="W556" s="38"/>
      <c r="X556" s="38"/>
      <c r="Y556" s="38"/>
      <c r="Z556" s="38"/>
      <c r="AA556" s="38"/>
      <c r="AB556" s="38"/>
      <c r="AC556" s="38"/>
      <c r="AD556" s="92"/>
    </row>
    <row r="557" spans="18:30" x14ac:dyDescent="0.25">
      <c r="R557" s="38"/>
      <c r="S557" s="38"/>
      <c r="T557" s="38"/>
      <c r="U557" s="38"/>
      <c r="V557" s="38"/>
      <c r="W557" s="38"/>
      <c r="X557" s="38"/>
      <c r="Y557" s="38"/>
      <c r="Z557" s="38"/>
      <c r="AA557" s="38"/>
      <c r="AB557" s="38"/>
      <c r="AC557" s="38"/>
      <c r="AD557" s="92"/>
    </row>
    <row r="558" spans="18:30" x14ac:dyDescent="0.25">
      <c r="R558" s="38"/>
      <c r="S558" s="38"/>
      <c r="T558" s="38"/>
      <c r="U558" s="38"/>
      <c r="V558" s="38"/>
      <c r="W558" s="38"/>
      <c r="X558" s="38"/>
      <c r="Y558" s="38"/>
      <c r="Z558" s="38"/>
      <c r="AA558" s="38"/>
      <c r="AB558" s="38"/>
      <c r="AC558" s="38"/>
      <c r="AD558" s="92"/>
    </row>
    <row r="559" spans="18:30" x14ac:dyDescent="0.25">
      <c r="R559" s="38"/>
      <c r="S559" s="38"/>
      <c r="T559" s="38"/>
      <c r="U559" s="38"/>
      <c r="V559" s="38"/>
      <c r="W559" s="38"/>
      <c r="X559" s="38"/>
      <c r="Y559" s="38"/>
      <c r="Z559" s="38"/>
      <c r="AA559" s="38"/>
      <c r="AB559" s="38"/>
      <c r="AC559" s="38"/>
      <c r="AD559" s="92"/>
    </row>
    <row r="560" spans="18:30" x14ac:dyDescent="0.25">
      <c r="R560" s="38"/>
      <c r="S560" s="38"/>
      <c r="T560" s="38"/>
      <c r="U560" s="38"/>
      <c r="V560" s="38"/>
      <c r="W560" s="38"/>
      <c r="X560" s="38"/>
      <c r="Y560" s="38"/>
      <c r="Z560" s="38"/>
      <c r="AA560" s="38"/>
      <c r="AB560" s="38"/>
      <c r="AC560" s="38"/>
      <c r="AD560" s="92"/>
    </row>
    <row r="561" spans="18:30" x14ac:dyDescent="0.25">
      <c r="R561" s="38"/>
      <c r="S561" s="38"/>
      <c r="T561" s="38"/>
      <c r="U561" s="38"/>
      <c r="V561" s="38"/>
      <c r="W561" s="38"/>
      <c r="X561" s="38"/>
      <c r="Y561" s="38"/>
      <c r="Z561" s="38"/>
      <c r="AA561" s="38"/>
      <c r="AB561" s="38"/>
      <c r="AC561" s="38"/>
      <c r="AD561" s="92"/>
    </row>
    <row r="562" spans="18:30" x14ac:dyDescent="0.25">
      <c r="R562" s="38"/>
      <c r="S562" s="38"/>
      <c r="T562" s="38"/>
      <c r="U562" s="38"/>
      <c r="V562" s="38"/>
      <c r="W562" s="38"/>
      <c r="X562" s="38"/>
      <c r="Y562" s="38"/>
      <c r="Z562" s="38"/>
      <c r="AA562" s="38"/>
      <c r="AB562" s="38"/>
      <c r="AC562" s="38"/>
      <c r="AD562" s="92"/>
    </row>
    <row r="563" spans="18:30" x14ac:dyDescent="0.25">
      <c r="R563" s="38"/>
      <c r="S563" s="38"/>
      <c r="T563" s="38"/>
      <c r="U563" s="38"/>
      <c r="V563" s="38"/>
      <c r="W563" s="38"/>
      <c r="X563" s="38"/>
      <c r="Y563" s="38"/>
      <c r="Z563" s="38"/>
      <c r="AA563" s="38"/>
      <c r="AB563" s="38"/>
      <c r="AC563" s="38"/>
      <c r="AD563" s="92"/>
    </row>
    <row r="564" spans="18:30" x14ac:dyDescent="0.25">
      <c r="R564" s="38"/>
      <c r="S564" s="38"/>
      <c r="T564" s="38"/>
      <c r="U564" s="38"/>
      <c r="V564" s="38"/>
      <c r="W564" s="38"/>
      <c r="X564" s="38"/>
      <c r="Y564" s="38"/>
      <c r="Z564" s="38"/>
      <c r="AA564" s="38"/>
      <c r="AB564" s="38"/>
      <c r="AC564" s="38"/>
      <c r="AD564" s="92"/>
    </row>
    <row r="565" spans="18:30" x14ac:dyDescent="0.25">
      <c r="R565" s="38"/>
      <c r="S565" s="38"/>
      <c r="T565" s="38"/>
      <c r="U565" s="38"/>
      <c r="V565" s="38"/>
      <c r="W565" s="38"/>
      <c r="X565" s="38"/>
      <c r="Y565" s="38"/>
      <c r="Z565" s="38"/>
      <c r="AA565" s="38"/>
      <c r="AB565" s="38"/>
      <c r="AC565" s="38"/>
      <c r="AD565" s="92"/>
    </row>
    <row r="566" spans="18:30" x14ac:dyDescent="0.25">
      <c r="R566" s="38"/>
      <c r="S566" s="38"/>
      <c r="T566" s="38"/>
      <c r="U566" s="38"/>
      <c r="V566" s="38"/>
      <c r="W566" s="38"/>
      <c r="X566" s="38"/>
      <c r="Y566" s="38"/>
      <c r="Z566" s="38"/>
      <c r="AA566" s="38"/>
      <c r="AB566" s="38"/>
      <c r="AC566" s="38"/>
      <c r="AD566" s="92"/>
    </row>
    <row r="567" spans="18:30" x14ac:dyDescent="0.25">
      <c r="R567" s="38"/>
      <c r="S567" s="38"/>
      <c r="T567" s="38"/>
      <c r="U567" s="38"/>
      <c r="V567" s="38"/>
      <c r="W567" s="38"/>
      <c r="X567" s="38"/>
      <c r="Y567" s="38"/>
      <c r="Z567" s="38"/>
      <c r="AA567" s="38"/>
      <c r="AB567" s="38"/>
      <c r="AC567" s="38"/>
      <c r="AD567" s="92"/>
    </row>
    <row r="568" spans="18:30" x14ac:dyDescent="0.25">
      <c r="R568" s="38"/>
      <c r="S568" s="38"/>
      <c r="T568" s="38"/>
      <c r="U568" s="38"/>
      <c r="V568" s="38"/>
      <c r="W568" s="38"/>
      <c r="X568" s="38"/>
      <c r="Y568" s="38"/>
      <c r="Z568" s="38"/>
      <c r="AA568" s="38"/>
      <c r="AB568" s="38"/>
      <c r="AC568" s="38"/>
      <c r="AD568" s="92"/>
    </row>
    <row r="569" spans="18:30" x14ac:dyDescent="0.25">
      <c r="R569" s="38"/>
      <c r="S569" s="38"/>
      <c r="T569" s="38"/>
      <c r="U569" s="38"/>
      <c r="V569" s="38"/>
      <c r="W569" s="38"/>
      <c r="X569" s="38"/>
      <c r="Y569" s="38"/>
      <c r="Z569" s="38"/>
      <c r="AA569" s="38"/>
      <c r="AB569" s="38"/>
      <c r="AC569" s="38"/>
      <c r="AD569" s="92"/>
    </row>
    <row r="570" spans="18:30" x14ac:dyDescent="0.25">
      <c r="R570" s="38"/>
      <c r="S570" s="38"/>
      <c r="T570" s="38"/>
      <c r="U570" s="38"/>
      <c r="V570" s="38"/>
      <c r="W570" s="38"/>
      <c r="X570" s="38"/>
      <c r="Y570" s="38"/>
      <c r="Z570" s="38"/>
      <c r="AA570" s="38"/>
      <c r="AB570" s="38"/>
      <c r="AC570" s="38"/>
      <c r="AD570" s="92"/>
    </row>
    <row r="571" spans="18:30" x14ac:dyDescent="0.25">
      <c r="R571" s="38"/>
      <c r="S571" s="38"/>
      <c r="T571" s="38"/>
      <c r="U571" s="38"/>
      <c r="V571" s="38"/>
      <c r="W571" s="38"/>
      <c r="X571" s="38"/>
      <c r="Y571" s="38"/>
      <c r="Z571" s="38"/>
      <c r="AA571" s="38"/>
      <c r="AB571" s="38"/>
      <c r="AC571" s="38"/>
      <c r="AD571" s="92"/>
    </row>
    <row r="572" spans="18:30" x14ac:dyDescent="0.25">
      <c r="R572" s="38"/>
      <c r="S572" s="38"/>
      <c r="T572" s="38"/>
      <c r="U572" s="38"/>
      <c r="V572" s="38"/>
      <c r="W572" s="38"/>
      <c r="X572" s="38"/>
      <c r="Y572" s="38"/>
      <c r="Z572" s="38"/>
      <c r="AA572" s="38"/>
      <c r="AB572" s="38"/>
      <c r="AC572" s="38"/>
      <c r="AD572" s="92"/>
    </row>
    <row r="573" spans="18:30" x14ac:dyDescent="0.25">
      <c r="R573" s="38"/>
      <c r="S573" s="38"/>
      <c r="T573" s="38"/>
      <c r="U573" s="38"/>
      <c r="V573" s="38"/>
      <c r="W573" s="38"/>
      <c r="X573" s="38"/>
      <c r="Y573" s="38"/>
      <c r="Z573" s="38"/>
      <c r="AA573" s="38"/>
      <c r="AB573" s="38"/>
      <c r="AC573" s="38"/>
      <c r="AD573" s="92"/>
    </row>
    <row r="574" spans="18:30" x14ac:dyDescent="0.25">
      <c r="R574" s="38"/>
      <c r="S574" s="38"/>
      <c r="T574" s="38"/>
      <c r="U574" s="38"/>
      <c r="V574" s="38"/>
      <c r="W574" s="38"/>
      <c r="X574" s="38"/>
      <c r="Y574" s="38"/>
      <c r="Z574" s="38"/>
      <c r="AA574" s="38"/>
      <c r="AB574" s="38"/>
      <c r="AC574" s="38"/>
      <c r="AD574" s="92"/>
    </row>
    <row r="575" spans="18:30" x14ac:dyDescent="0.25">
      <c r="R575" s="38"/>
      <c r="S575" s="38"/>
      <c r="T575" s="38"/>
      <c r="U575" s="38"/>
      <c r="V575" s="38"/>
      <c r="W575" s="38"/>
      <c r="X575" s="38"/>
      <c r="Y575" s="38"/>
      <c r="Z575" s="38"/>
      <c r="AA575" s="38"/>
      <c r="AB575" s="38"/>
      <c r="AC575" s="38"/>
      <c r="AD575" s="92"/>
    </row>
    <row r="576" spans="18:30" x14ac:dyDescent="0.25">
      <c r="R576" s="38"/>
      <c r="S576" s="38"/>
      <c r="T576" s="38"/>
      <c r="U576" s="38"/>
      <c r="V576" s="38"/>
      <c r="W576" s="38"/>
      <c r="X576" s="38"/>
      <c r="Y576" s="38"/>
      <c r="Z576" s="38"/>
      <c r="AA576" s="38"/>
      <c r="AB576" s="38"/>
      <c r="AC576" s="38"/>
      <c r="AD576" s="92"/>
    </row>
    <row r="577" spans="18:30" x14ac:dyDescent="0.25">
      <c r="R577" s="38"/>
      <c r="S577" s="38"/>
      <c r="T577" s="38"/>
      <c r="U577" s="38"/>
      <c r="V577" s="38"/>
      <c r="W577" s="38"/>
      <c r="X577" s="38"/>
      <c r="Y577" s="38"/>
      <c r="Z577" s="38"/>
      <c r="AA577" s="38"/>
      <c r="AB577" s="38"/>
      <c r="AC577" s="38"/>
      <c r="AD577" s="92"/>
    </row>
    <row r="578" spans="18:30" x14ac:dyDescent="0.25">
      <c r="R578" s="38"/>
      <c r="S578" s="38"/>
      <c r="T578" s="38"/>
      <c r="U578" s="38"/>
      <c r="V578" s="38"/>
      <c r="W578" s="38"/>
      <c r="X578" s="38"/>
      <c r="Y578" s="38"/>
      <c r="Z578" s="38"/>
      <c r="AA578" s="38"/>
      <c r="AB578" s="38"/>
      <c r="AC578" s="38"/>
      <c r="AD578" s="92"/>
    </row>
    <row r="579" spans="18:30" x14ac:dyDescent="0.25">
      <c r="R579" s="38"/>
      <c r="S579" s="38"/>
      <c r="T579" s="38"/>
      <c r="U579" s="38"/>
      <c r="V579" s="38"/>
      <c r="W579" s="38"/>
      <c r="X579" s="38"/>
      <c r="Y579" s="38"/>
      <c r="Z579" s="38"/>
      <c r="AA579" s="38"/>
      <c r="AB579" s="38"/>
      <c r="AC579" s="38"/>
      <c r="AD579" s="92"/>
    </row>
    <row r="580" spans="18:30" x14ac:dyDescent="0.25">
      <c r="R580" s="38"/>
      <c r="S580" s="38"/>
      <c r="T580" s="38"/>
      <c r="U580" s="38"/>
      <c r="V580" s="38"/>
      <c r="W580" s="38"/>
      <c r="X580" s="38"/>
      <c r="Y580" s="38"/>
      <c r="Z580" s="38"/>
      <c r="AA580" s="38"/>
      <c r="AB580" s="38"/>
      <c r="AC580" s="38"/>
      <c r="AD580" s="92"/>
    </row>
    <row r="581" spans="18:30" x14ac:dyDescent="0.25">
      <c r="R581" s="38"/>
      <c r="S581" s="38"/>
      <c r="T581" s="38"/>
      <c r="U581" s="38"/>
      <c r="V581" s="38"/>
      <c r="W581" s="38"/>
      <c r="X581" s="38"/>
      <c r="Y581" s="38"/>
      <c r="Z581" s="38"/>
      <c r="AA581" s="38"/>
      <c r="AB581" s="38"/>
      <c r="AC581" s="38"/>
      <c r="AD581" s="92"/>
    </row>
    <row r="582" spans="18:30" x14ac:dyDescent="0.25">
      <c r="R582" s="38"/>
      <c r="S582" s="38"/>
      <c r="T582" s="38"/>
      <c r="U582" s="38"/>
      <c r="V582" s="38"/>
      <c r="W582" s="38"/>
      <c r="X582" s="38"/>
      <c r="Y582" s="38"/>
      <c r="Z582" s="38"/>
      <c r="AA582" s="38"/>
      <c r="AB582" s="38"/>
      <c r="AC582" s="38"/>
      <c r="AD582" s="92"/>
    </row>
    <row r="583" spans="18:30" x14ac:dyDescent="0.25">
      <c r="R583" s="38"/>
      <c r="S583" s="38"/>
      <c r="T583" s="38"/>
      <c r="U583" s="38"/>
      <c r="V583" s="38"/>
      <c r="W583" s="38"/>
      <c r="X583" s="38"/>
      <c r="Y583" s="38"/>
      <c r="Z583" s="38"/>
      <c r="AA583" s="38"/>
      <c r="AB583" s="38"/>
      <c r="AC583" s="38"/>
      <c r="AD583" s="92"/>
    </row>
    <row r="584" spans="18:30" x14ac:dyDescent="0.25">
      <c r="R584" s="38"/>
      <c r="S584" s="38"/>
      <c r="T584" s="38"/>
      <c r="U584" s="38"/>
      <c r="V584" s="38"/>
      <c r="W584" s="38"/>
      <c r="X584" s="38"/>
      <c r="Y584" s="38"/>
      <c r="Z584" s="38"/>
      <c r="AA584" s="38"/>
      <c r="AB584" s="38"/>
      <c r="AC584" s="38"/>
      <c r="AD584" s="92"/>
    </row>
    <row r="585" spans="18:30" x14ac:dyDescent="0.25">
      <c r="R585" s="38"/>
      <c r="S585" s="38"/>
      <c r="T585" s="38"/>
      <c r="U585" s="38"/>
      <c r="V585" s="38"/>
      <c r="W585" s="38"/>
      <c r="X585" s="38"/>
      <c r="Y585" s="38"/>
      <c r="Z585" s="38"/>
      <c r="AA585" s="38"/>
      <c r="AB585" s="38"/>
      <c r="AC585" s="38"/>
      <c r="AD585" s="92"/>
    </row>
    <row r="586" spans="18:30" x14ac:dyDescent="0.25">
      <c r="R586" s="38"/>
      <c r="S586" s="38"/>
      <c r="T586" s="38"/>
      <c r="U586" s="38"/>
      <c r="V586" s="38"/>
      <c r="W586" s="38"/>
      <c r="X586" s="38"/>
      <c r="Y586" s="38"/>
      <c r="Z586" s="38"/>
      <c r="AA586" s="38"/>
      <c r="AB586" s="38"/>
      <c r="AC586" s="38"/>
      <c r="AD586" s="92"/>
    </row>
    <row r="587" spans="18:30" x14ac:dyDescent="0.25">
      <c r="R587" s="38"/>
      <c r="S587" s="38"/>
      <c r="T587" s="38"/>
      <c r="U587" s="38"/>
      <c r="V587" s="38"/>
      <c r="W587" s="38"/>
      <c r="X587" s="38"/>
      <c r="Y587" s="38"/>
      <c r="Z587" s="38"/>
      <c r="AA587" s="38"/>
      <c r="AB587" s="38"/>
      <c r="AC587" s="38"/>
      <c r="AD587" s="92"/>
    </row>
    <row r="588" spans="18:30" x14ac:dyDescent="0.25">
      <c r="R588" s="38"/>
      <c r="S588" s="38"/>
      <c r="T588" s="38"/>
      <c r="U588" s="38"/>
      <c r="V588" s="38"/>
      <c r="W588" s="38"/>
      <c r="X588" s="38"/>
      <c r="Y588" s="38"/>
      <c r="Z588" s="38"/>
      <c r="AA588" s="38"/>
      <c r="AB588" s="38"/>
      <c r="AC588" s="38"/>
      <c r="AD588" s="92"/>
    </row>
    <row r="589" spans="18:30" x14ac:dyDescent="0.25">
      <c r="R589" s="38"/>
      <c r="S589" s="38"/>
      <c r="T589" s="38"/>
      <c r="U589" s="38"/>
      <c r="V589" s="38"/>
      <c r="W589" s="38"/>
      <c r="X589" s="38"/>
      <c r="Y589" s="38"/>
      <c r="Z589" s="38"/>
      <c r="AA589" s="38"/>
      <c r="AB589" s="38"/>
      <c r="AC589" s="38"/>
      <c r="AD589" s="92"/>
    </row>
    <row r="590" spans="18:30" x14ac:dyDescent="0.25">
      <c r="R590" s="38"/>
      <c r="S590" s="38"/>
      <c r="T590" s="38"/>
      <c r="U590" s="38"/>
      <c r="V590" s="38"/>
      <c r="W590" s="38"/>
      <c r="X590" s="38"/>
      <c r="Y590" s="38"/>
      <c r="Z590" s="38"/>
      <c r="AA590" s="38"/>
      <c r="AB590" s="38"/>
      <c r="AC590" s="38"/>
      <c r="AD590" s="92"/>
    </row>
    <row r="591" spans="18:30" x14ac:dyDescent="0.25">
      <c r="R591" s="38"/>
      <c r="S591" s="38"/>
      <c r="T591" s="38"/>
      <c r="U591" s="38"/>
      <c r="V591" s="38"/>
      <c r="W591" s="38"/>
      <c r="X591" s="38"/>
      <c r="Y591" s="38"/>
      <c r="Z591" s="38"/>
      <c r="AA591" s="38"/>
      <c r="AB591" s="38"/>
      <c r="AC591" s="38"/>
      <c r="AD591" s="92"/>
    </row>
    <row r="592" spans="18:30" x14ac:dyDescent="0.25">
      <c r="R592" s="38"/>
      <c r="S592" s="38"/>
      <c r="T592" s="38"/>
      <c r="U592" s="38"/>
      <c r="V592" s="38"/>
      <c r="W592" s="38"/>
      <c r="X592" s="38"/>
      <c r="Y592" s="38"/>
      <c r="Z592" s="38"/>
      <c r="AA592" s="38"/>
      <c r="AB592" s="38"/>
      <c r="AC592" s="38"/>
      <c r="AD592" s="92"/>
    </row>
    <row r="593" spans="18:30" x14ac:dyDescent="0.25">
      <c r="R593" s="38"/>
      <c r="S593" s="38"/>
      <c r="T593" s="38"/>
      <c r="U593" s="38"/>
      <c r="V593" s="38"/>
      <c r="W593" s="38"/>
      <c r="X593" s="38"/>
      <c r="Y593" s="38"/>
      <c r="Z593" s="38"/>
      <c r="AA593" s="38"/>
      <c r="AB593" s="38"/>
      <c r="AC593" s="38"/>
      <c r="AD593" s="92"/>
    </row>
    <row r="594" spans="18:30" x14ac:dyDescent="0.25">
      <c r="R594" s="38"/>
      <c r="S594" s="38"/>
      <c r="T594" s="38"/>
      <c r="U594" s="38"/>
      <c r="V594" s="38"/>
      <c r="W594" s="38"/>
      <c r="X594" s="38"/>
      <c r="Y594" s="38"/>
      <c r="Z594" s="38"/>
      <c r="AA594" s="38"/>
      <c r="AB594" s="38"/>
      <c r="AC594" s="38"/>
      <c r="AD594" s="92"/>
    </row>
    <row r="595" spans="18:30" x14ac:dyDescent="0.25">
      <c r="R595" s="38"/>
      <c r="S595" s="38"/>
      <c r="T595" s="38"/>
      <c r="U595" s="38"/>
      <c r="V595" s="38"/>
      <c r="W595" s="38"/>
      <c r="X595" s="38"/>
      <c r="Y595" s="38"/>
      <c r="Z595" s="38"/>
      <c r="AA595" s="38"/>
      <c r="AB595" s="38"/>
      <c r="AC595" s="38"/>
      <c r="AD595" s="92"/>
    </row>
    <row r="596" spans="18:30" x14ac:dyDescent="0.25">
      <c r="R596" s="38"/>
      <c r="S596" s="38"/>
      <c r="T596" s="38"/>
      <c r="U596" s="38"/>
      <c r="V596" s="38"/>
      <c r="W596" s="38"/>
      <c r="X596" s="38"/>
      <c r="Y596" s="38"/>
      <c r="Z596" s="38"/>
      <c r="AA596" s="38"/>
      <c r="AB596" s="38"/>
      <c r="AC596" s="38"/>
      <c r="AD596" s="92"/>
    </row>
    <row r="597" spans="18:30" x14ac:dyDescent="0.25">
      <c r="R597" s="38"/>
      <c r="S597" s="38"/>
      <c r="T597" s="38"/>
      <c r="U597" s="38"/>
      <c r="V597" s="38"/>
      <c r="W597" s="38"/>
      <c r="X597" s="38"/>
      <c r="Y597" s="38"/>
      <c r="Z597" s="38"/>
      <c r="AA597" s="38"/>
      <c r="AB597" s="38"/>
      <c r="AC597" s="38"/>
      <c r="AD597" s="92"/>
    </row>
    <row r="598" spans="18:30" x14ac:dyDescent="0.25">
      <c r="R598" s="38"/>
      <c r="S598" s="38"/>
      <c r="T598" s="38"/>
      <c r="U598" s="38"/>
      <c r="V598" s="38"/>
      <c r="W598" s="38"/>
      <c r="X598" s="38"/>
      <c r="Y598" s="38"/>
      <c r="Z598" s="38"/>
      <c r="AA598" s="38"/>
      <c r="AB598" s="38"/>
      <c r="AC598" s="38"/>
      <c r="AD598" s="92"/>
    </row>
    <row r="599" spans="18:30" x14ac:dyDescent="0.25">
      <c r="R599" s="38"/>
      <c r="S599" s="38"/>
      <c r="T599" s="38"/>
      <c r="U599" s="38"/>
      <c r="V599" s="38"/>
      <c r="W599" s="38"/>
      <c r="X599" s="38"/>
      <c r="Y599" s="38"/>
      <c r="Z599" s="38"/>
      <c r="AA599" s="38"/>
      <c r="AB599" s="38"/>
      <c r="AC599" s="38"/>
      <c r="AD599" s="92"/>
    </row>
    <row r="600" spans="18:30" x14ac:dyDescent="0.25">
      <c r="R600" s="38"/>
      <c r="S600" s="38"/>
      <c r="T600" s="38"/>
      <c r="U600" s="38"/>
      <c r="V600" s="38"/>
      <c r="W600" s="38"/>
      <c r="X600" s="38"/>
      <c r="Y600" s="38"/>
      <c r="Z600" s="38"/>
      <c r="AA600" s="38"/>
      <c r="AB600" s="38"/>
      <c r="AC600" s="38"/>
      <c r="AD600" s="92"/>
    </row>
    <row r="601" spans="18:30" x14ac:dyDescent="0.25">
      <c r="R601" s="38"/>
      <c r="S601" s="38"/>
      <c r="T601" s="38"/>
      <c r="U601" s="38"/>
      <c r="V601" s="38"/>
      <c r="W601" s="38"/>
      <c r="X601" s="38"/>
      <c r="Y601" s="38"/>
      <c r="Z601" s="38"/>
      <c r="AA601" s="38"/>
      <c r="AB601" s="38"/>
      <c r="AC601" s="38"/>
      <c r="AD601" s="92"/>
    </row>
    <row r="602" spans="18:30" x14ac:dyDescent="0.25">
      <c r="R602" s="38"/>
      <c r="S602" s="38"/>
      <c r="T602" s="38"/>
      <c r="U602" s="38"/>
      <c r="V602" s="38"/>
      <c r="W602" s="38"/>
      <c r="X602" s="38"/>
      <c r="Y602" s="38"/>
      <c r="Z602" s="38"/>
      <c r="AA602" s="38"/>
      <c r="AB602" s="38"/>
      <c r="AC602" s="38"/>
      <c r="AD602" s="92"/>
    </row>
    <row r="603" spans="18:30" x14ac:dyDescent="0.25">
      <c r="R603" s="38"/>
      <c r="S603" s="38"/>
      <c r="T603" s="38"/>
      <c r="U603" s="38"/>
      <c r="V603" s="38"/>
      <c r="W603" s="38"/>
      <c r="X603" s="38"/>
      <c r="Y603" s="38"/>
      <c r="Z603" s="38"/>
      <c r="AA603" s="38"/>
      <c r="AB603" s="38"/>
      <c r="AC603" s="38"/>
      <c r="AD603" s="92"/>
    </row>
    <row r="604" spans="18:30" x14ac:dyDescent="0.25">
      <c r="R604" s="38"/>
      <c r="S604" s="38"/>
      <c r="T604" s="38"/>
      <c r="U604" s="38"/>
      <c r="V604" s="38"/>
      <c r="W604" s="38"/>
      <c r="X604" s="38"/>
      <c r="Y604" s="38"/>
      <c r="Z604" s="38"/>
      <c r="AA604" s="38"/>
      <c r="AB604" s="38"/>
      <c r="AC604" s="38"/>
      <c r="AD604" s="92"/>
    </row>
    <row r="605" spans="18:30" x14ac:dyDescent="0.25">
      <c r="R605" s="38"/>
      <c r="S605" s="38"/>
      <c r="T605" s="38"/>
      <c r="U605" s="38"/>
      <c r="V605" s="38"/>
      <c r="W605" s="38"/>
      <c r="X605" s="38"/>
      <c r="Y605" s="38"/>
      <c r="Z605" s="38"/>
      <c r="AA605" s="38"/>
      <c r="AB605" s="38"/>
      <c r="AC605" s="38"/>
      <c r="AD605" s="92"/>
    </row>
    <row r="606" spans="18:30" x14ac:dyDescent="0.25">
      <c r="R606" s="38"/>
      <c r="S606" s="38"/>
      <c r="T606" s="38"/>
      <c r="U606" s="38"/>
      <c r="V606" s="38"/>
      <c r="W606" s="38"/>
      <c r="X606" s="38"/>
      <c r="Y606" s="38"/>
      <c r="Z606" s="38"/>
      <c r="AA606" s="38"/>
      <c r="AB606" s="38"/>
      <c r="AC606" s="38"/>
      <c r="AD606" s="92"/>
    </row>
    <row r="607" spans="18:30" x14ac:dyDescent="0.25">
      <c r="R607" s="38"/>
      <c r="S607" s="38"/>
      <c r="T607" s="38"/>
      <c r="U607" s="38"/>
      <c r="V607" s="38"/>
      <c r="W607" s="38"/>
      <c r="X607" s="38"/>
      <c r="Y607" s="38"/>
      <c r="Z607" s="38"/>
      <c r="AA607" s="38"/>
      <c r="AB607" s="38"/>
      <c r="AC607" s="38"/>
      <c r="AD607" s="92"/>
    </row>
    <row r="608" spans="18:30" x14ac:dyDescent="0.25">
      <c r="R608" s="38"/>
      <c r="S608" s="38"/>
      <c r="T608" s="38"/>
      <c r="U608" s="38"/>
      <c r="V608" s="38"/>
      <c r="W608" s="38"/>
      <c r="X608" s="38"/>
      <c r="Y608" s="38"/>
      <c r="Z608" s="38"/>
      <c r="AA608" s="38"/>
      <c r="AB608" s="38"/>
      <c r="AC608" s="38"/>
      <c r="AD608" s="92"/>
    </row>
    <row r="609" spans="18:30" x14ac:dyDescent="0.25">
      <c r="R609" s="38"/>
      <c r="S609" s="38"/>
      <c r="T609" s="38"/>
      <c r="U609" s="38"/>
      <c r="V609" s="38"/>
      <c r="W609" s="38"/>
      <c r="X609" s="38"/>
      <c r="Y609" s="38"/>
      <c r="Z609" s="38"/>
      <c r="AA609" s="38"/>
      <c r="AB609" s="38"/>
      <c r="AC609" s="38"/>
      <c r="AD609" s="92"/>
    </row>
    <row r="610" spans="18:30" x14ac:dyDescent="0.25">
      <c r="R610" s="38"/>
      <c r="S610" s="38"/>
      <c r="T610" s="38"/>
      <c r="U610" s="38"/>
      <c r="V610" s="38"/>
      <c r="W610" s="38"/>
      <c r="X610" s="38"/>
      <c r="Y610" s="38"/>
      <c r="Z610" s="38"/>
      <c r="AA610" s="38"/>
      <c r="AB610" s="38"/>
      <c r="AC610" s="38"/>
      <c r="AD610" s="92"/>
    </row>
    <row r="611" spans="18:30" x14ac:dyDescent="0.25">
      <c r="R611" s="38"/>
      <c r="S611" s="38"/>
      <c r="T611" s="38"/>
      <c r="U611" s="38"/>
      <c r="V611" s="38"/>
      <c r="W611" s="38"/>
      <c r="X611" s="38"/>
      <c r="Y611" s="38"/>
      <c r="Z611" s="38"/>
      <c r="AA611" s="38"/>
      <c r="AB611" s="38"/>
      <c r="AC611" s="38"/>
      <c r="AD611" s="92"/>
    </row>
    <row r="612" spans="18:30" x14ac:dyDescent="0.25">
      <c r="R612" s="38"/>
      <c r="S612" s="38"/>
      <c r="T612" s="38"/>
      <c r="U612" s="38"/>
      <c r="V612" s="38"/>
      <c r="W612" s="38"/>
      <c r="X612" s="38"/>
      <c r="Y612" s="38"/>
      <c r="Z612" s="38"/>
      <c r="AA612" s="38"/>
      <c r="AB612" s="38"/>
      <c r="AC612" s="38"/>
      <c r="AD612" s="92"/>
    </row>
    <row r="613" spans="18:30" x14ac:dyDescent="0.25">
      <c r="R613" s="38"/>
      <c r="S613" s="38"/>
      <c r="T613" s="38"/>
      <c r="U613" s="38"/>
      <c r="V613" s="38"/>
      <c r="W613" s="38"/>
      <c r="X613" s="38"/>
      <c r="Y613" s="38"/>
      <c r="Z613" s="38"/>
      <c r="AA613" s="38"/>
      <c r="AB613" s="38"/>
      <c r="AC613" s="38"/>
      <c r="AD613" s="92"/>
    </row>
    <row r="614" spans="18:30" x14ac:dyDescent="0.25">
      <c r="R614" s="38"/>
      <c r="S614" s="38"/>
      <c r="T614" s="38"/>
      <c r="U614" s="38"/>
      <c r="V614" s="38"/>
      <c r="W614" s="38"/>
      <c r="X614" s="38"/>
      <c r="Y614" s="38"/>
      <c r="Z614" s="38"/>
      <c r="AA614" s="38"/>
      <c r="AB614" s="38"/>
      <c r="AC614" s="38"/>
      <c r="AD614" s="92"/>
    </row>
    <row r="615" spans="18:30" x14ac:dyDescent="0.25">
      <c r="R615" s="38"/>
      <c r="S615" s="38"/>
      <c r="T615" s="38"/>
      <c r="U615" s="38"/>
      <c r="V615" s="38"/>
      <c r="W615" s="38"/>
      <c r="X615" s="38"/>
      <c r="Y615" s="38"/>
      <c r="Z615" s="38"/>
      <c r="AA615" s="38"/>
      <c r="AB615" s="38"/>
      <c r="AC615" s="38"/>
      <c r="AD615" s="92"/>
    </row>
    <row r="616" spans="18:30" x14ac:dyDescent="0.25">
      <c r="R616" s="38"/>
      <c r="S616" s="38"/>
      <c r="T616" s="38"/>
      <c r="U616" s="38"/>
      <c r="V616" s="38"/>
      <c r="W616" s="38"/>
      <c r="X616" s="38"/>
      <c r="Y616" s="38"/>
      <c r="Z616" s="38"/>
      <c r="AA616" s="38"/>
      <c r="AB616" s="38"/>
      <c r="AC616" s="38"/>
      <c r="AD616" s="92"/>
    </row>
    <row r="617" spans="18:30" x14ac:dyDescent="0.25">
      <c r="R617" s="38"/>
      <c r="S617" s="38"/>
      <c r="T617" s="38"/>
      <c r="U617" s="38"/>
      <c r="V617" s="38"/>
      <c r="W617" s="38"/>
      <c r="X617" s="38"/>
      <c r="Y617" s="38"/>
      <c r="Z617" s="38"/>
      <c r="AA617" s="38"/>
      <c r="AB617" s="38"/>
      <c r="AC617" s="38"/>
      <c r="AD617" s="92"/>
    </row>
    <row r="618" spans="18:30" x14ac:dyDescent="0.25">
      <c r="R618" s="38"/>
      <c r="S618" s="38"/>
      <c r="T618" s="38"/>
      <c r="U618" s="38"/>
      <c r="V618" s="38"/>
      <c r="W618" s="38"/>
      <c r="X618" s="38"/>
      <c r="Y618" s="38"/>
      <c r="Z618" s="38"/>
      <c r="AA618" s="38"/>
      <c r="AB618" s="38"/>
      <c r="AC618" s="38"/>
      <c r="AD618" s="92"/>
    </row>
    <row r="619" spans="18:30" x14ac:dyDescent="0.25">
      <c r="R619" s="38"/>
      <c r="S619" s="38"/>
      <c r="T619" s="38"/>
      <c r="U619" s="38"/>
      <c r="V619" s="38"/>
      <c r="W619" s="38"/>
      <c r="X619" s="38"/>
      <c r="Y619" s="38"/>
      <c r="Z619" s="38"/>
      <c r="AA619" s="38"/>
      <c r="AB619" s="38"/>
      <c r="AC619" s="38"/>
      <c r="AD619" s="92"/>
    </row>
    <row r="620" spans="18:30" x14ac:dyDescent="0.25">
      <c r="R620" s="38"/>
      <c r="S620" s="38"/>
      <c r="T620" s="38"/>
      <c r="U620" s="38"/>
      <c r="V620" s="38"/>
      <c r="W620" s="38"/>
      <c r="X620" s="38"/>
      <c r="Y620" s="38"/>
      <c r="Z620" s="38"/>
      <c r="AA620" s="38"/>
      <c r="AB620" s="38"/>
      <c r="AC620" s="38"/>
      <c r="AD620" s="92"/>
    </row>
    <row r="621" spans="18:30" x14ac:dyDescent="0.25">
      <c r="R621" s="38"/>
      <c r="S621" s="38"/>
      <c r="T621" s="38"/>
      <c r="U621" s="38"/>
      <c r="V621" s="38"/>
      <c r="W621" s="38"/>
      <c r="X621" s="38"/>
      <c r="Y621" s="38"/>
      <c r="Z621" s="38"/>
      <c r="AA621" s="38"/>
      <c r="AB621" s="38"/>
      <c r="AC621" s="38"/>
      <c r="AD621" s="92"/>
    </row>
    <row r="622" spans="18:30" x14ac:dyDescent="0.25">
      <c r="R622" s="38"/>
      <c r="S622" s="38"/>
      <c r="T622" s="38"/>
      <c r="U622" s="38"/>
      <c r="V622" s="38"/>
      <c r="W622" s="38"/>
      <c r="X622" s="38"/>
      <c r="Y622" s="38"/>
      <c r="Z622" s="38"/>
      <c r="AA622" s="38"/>
      <c r="AB622" s="38"/>
      <c r="AC622" s="38"/>
      <c r="AD622" s="92"/>
    </row>
    <row r="623" spans="18:30" x14ac:dyDescent="0.25">
      <c r="R623" s="38"/>
      <c r="S623" s="38"/>
      <c r="T623" s="38"/>
      <c r="U623" s="38"/>
      <c r="V623" s="38"/>
      <c r="W623" s="38"/>
      <c r="X623" s="38"/>
      <c r="Y623" s="38"/>
      <c r="Z623" s="38"/>
      <c r="AA623" s="38"/>
      <c r="AB623" s="38"/>
      <c r="AC623" s="38"/>
      <c r="AD623" s="92"/>
    </row>
    <row r="624" spans="18:30" x14ac:dyDescent="0.25">
      <c r="R624" s="38"/>
      <c r="S624" s="38"/>
      <c r="T624" s="38"/>
      <c r="U624" s="38"/>
      <c r="V624" s="38"/>
      <c r="W624" s="38"/>
      <c r="X624" s="38"/>
      <c r="Y624" s="38"/>
      <c r="Z624" s="38"/>
      <c r="AA624" s="38"/>
      <c r="AB624" s="38"/>
      <c r="AC624" s="38"/>
      <c r="AD624" s="92"/>
    </row>
    <row r="625" spans="18:30" x14ac:dyDescent="0.25">
      <c r="R625" s="38"/>
      <c r="S625" s="38"/>
      <c r="T625" s="38"/>
      <c r="U625" s="38"/>
      <c r="V625" s="38"/>
      <c r="W625" s="38"/>
      <c r="X625" s="38"/>
      <c r="Y625" s="38"/>
      <c r="Z625" s="38"/>
      <c r="AA625" s="38"/>
      <c r="AB625" s="38"/>
      <c r="AC625" s="38"/>
      <c r="AD625" s="92"/>
    </row>
    <row r="626" spans="18:30" x14ac:dyDescent="0.25">
      <c r="R626" s="38"/>
      <c r="S626" s="38"/>
      <c r="T626" s="38"/>
      <c r="U626" s="38"/>
      <c r="V626" s="38"/>
      <c r="W626" s="38"/>
      <c r="X626" s="38"/>
      <c r="Y626" s="38"/>
      <c r="Z626" s="38"/>
      <c r="AA626" s="38"/>
      <c r="AB626" s="38"/>
      <c r="AC626" s="38"/>
      <c r="AD626" s="92"/>
    </row>
    <row r="627" spans="18:30" x14ac:dyDescent="0.25">
      <c r="R627" s="38"/>
      <c r="S627" s="38"/>
      <c r="T627" s="38"/>
      <c r="U627" s="38"/>
      <c r="V627" s="38"/>
      <c r="W627" s="38"/>
      <c r="X627" s="38"/>
      <c r="Y627" s="38"/>
      <c r="Z627" s="38"/>
      <c r="AA627" s="38"/>
      <c r="AB627" s="38"/>
      <c r="AC627" s="38"/>
      <c r="AD627" s="92"/>
    </row>
    <row r="628" spans="18:30" x14ac:dyDescent="0.25">
      <c r="R628" s="38"/>
      <c r="S628" s="38"/>
      <c r="T628" s="38"/>
      <c r="U628" s="38"/>
      <c r="V628" s="38"/>
      <c r="W628" s="38"/>
      <c r="X628" s="38"/>
      <c r="Y628" s="38"/>
      <c r="Z628" s="38"/>
      <c r="AA628" s="38"/>
      <c r="AB628" s="38"/>
      <c r="AC628" s="38"/>
      <c r="AD628" s="92"/>
    </row>
    <row r="629" spans="18:30" x14ac:dyDescent="0.25">
      <c r="R629" s="38"/>
      <c r="S629" s="38"/>
      <c r="T629" s="38"/>
      <c r="U629" s="38"/>
      <c r="V629" s="38"/>
      <c r="W629" s="38"/>
      <c r="X629" s="38"/>
      <c r="Y629" s="38"/>
      <c r="Z629" s="38"/>
      <c r="AA629" s="38"/>
      <c r="AB629" s="38"/>
      <c r="AC629" s="38"/>
      <c r="AD629" s="92"/>
    </row>
    <row r="630" spans="18:30" x14ac:dyDescent="0.25">
      <c r="R630" s="38"/>
      <c r="S630" s="38"/>
      <c r="T630" s="38"/>
      <c r="U630" s="38"/>
      <c r="V630" s="38"/>
      <c r="W630" s="38"/>
      <c r="X630" s="38"/>
      <c r="Y630" s="38"/>
      <c r="Z630" s="38"/>
      <c r="AA630" s="38"/>
      <c r="AB630" s="38"/>
      <c r="AC630" s="38"/>
      <c r="AD630" s="92"/>
    </row>
    <row r="631" spans="18:30" x14ac:dyDescent="0.25">
      <c r="R631" s="38"/>
      <c r="S631" s="38"/>
      <c r="T631" s="38"/>
      <c r="U631" s="38"/>
      <c r="V631" s="38"/>
      <c r="W631" s="38"/>
      <c r="X631" s="38"/>
      <c r="Y631" s="38"/>
      <c r="Z631" s="38"/>
      <c r="AA631" s="38"/>
      <c r="AB631" s="38"/>
      <c r="AC631" s="38"/>
      <c r="AD631" s="92"/>
    </row>
    <row r="632" spans="18:30" x14ac:dyDescent="0.25">
      <c r="R632" s="38"/>
      <c r="S632" s="38"/>
      <c r="T632" s="38"/>
      <c r="U632" s="38"/>
      <c r="V632" s="38"/>
      <c r="W632" s="38"/>
      <c r="X632" s="38"/>
      <c r="Y632" s="38"/>
      <c r="Z632" s="38"/>
      <c r="AA632" s="38"/>
      <c r="AB632" s="38"/>
      <c r="AC632" s="38"/>
      <c r="AD632" s="92"/>
    </row>
    <row r="633" spans="18:30" x14ac:dyDescent="0.25">
      <c r="R633" s="38"/>
      <c r="S633" s="38"/>
      <c r="T633" s="38"/>
      <c r="U633" s="38"/>
      <c r="V633" s="38"/>
      <c r="W633" s="38"/>
      <c r="X633" s="38"/>
      <c r="Y633" s="38"/>
      <c r="Z633" s="38"/>
      <c r="AA633" s="38"/>
      <c r="AB633" s="38"/>
      <c r="AC633" s="38"/>
      <c r="AD633" s="92"/>
    </row>
    <row r="634" spans="18:30" x14ac:dyDescent="0.25">
      <c r="R634" s="38"/>
      <c r="S634" s="38"/>
      <c r="T634" s="38"/>
      <c r="U634" s="38"/>
      <c r="V634" s="38"/>
      <c r="W634" s="38"/>
      <c r="X634" s="38"/>
      <c r="Y634" s="38"/>
      <c r="Z634" s="38"/>
      <c r="AA634" s="38"/>
      <c r="AB634" s="38"/>
      <c r="AC634" s="38"/>
      <c r="AD634" s="92"/>
    </row>
    <row r="635" spans="18:30" x14ac:dyDescent="0.25">
      <c r="R635" s="38"/>
      <c r="S635" s="38"/>
      <c r="T635" s="38"/>
      <c r="U635" s="38"/>
      <c r="V635" s="38"/>
      <c r="W635" s="38"/>
      <c r="X635" s="38"/>
      <c r="Y635" s="38"/>
      <c r="Z635" s="38"/>
      <c r="AA635" s="38"/>
      <c r="AB635" s="38"/>
      <c r="AC635" s="38"/>
      <c r="AD635" s="92"/>
    </row>
    <row r="636" spans="18:30" x14ac:dyDescent="0.25">
      <c r="R636" s="38"/>
      <c r="S636" s="38"/>
      <c r="T636" s="38"/>
      <c r="U636" s="38"/>
      <c r="V636" s="38"/>
      <c r="W636" s="38"/>
      <c r="X636" s="38"/>
      <c r="Y636" s="38"/>
      <c r="Z636" s="38"/>
      <c r="AA636" s="38"/>
      <c r="AB636" s="38"/>
      <c r="AC636" s="38"/>
      <c r="AD636" s="92"/>
    </row>
    <row r="637" spans="18:30" x14ac:dyDescent="0.25">
      <c r="R637" s="38"/>
      <c r="S637" s="38"/>
      <c r="T637" s="38"/>
      <c r="U637" s="38"/>
      <c r="V637" s="38"/>
      <c r="W637" s="38"/>
      <c r="X637" s="38"/>
      <c r="Y637" s="38"/>
      <c r="Z637" s="38"/>
      <c r="AA637" s="38"/>
      <c r="AB637" s="38"/>
      <c r="AC637" s="38"/>
      <c r="AD637" s="92"/>
    </row>
    <row r="638" spans="18:30" x14ac:dyDescent="0.25">
      <c r="R638" s="38"/>
      <c r="S638" s="38"/>
      <c r="T638" s="38"/>
      <c r="U638" s="38"/>
      <c r="V638" s="38"/>
      <c r="W638" s="38"/>
      <c r="X638" s="38"/>
      <c r="Y638" s="38"/>
      <c r="Z638" s="38"/>
      <c r="AA638" s="38"/>
      <c r="AB638" s="38"/>
      <c r="AC638" s="38"/>
      <c r="AD638" s="92"/>
    </row>
    <row r="639" spans="18:30" x14ac:dyDescent="0.25">
      <c r="R639" s="38"/>
      <c r="S639" s="38"/>
      <c r="T639" s="38"/>
      <c r="U639" s="38"/>
      <c r="V639" s="38"/>
      <c r="W639" s="38"/>
      <c r="X639" s="38"/>
      <c r="Y639" s="38"/>
      <c r="Z639" s="38"/>
      <c r="AA639" s="38"/>
      <c r="AB639" s="38"/>
      <c r="AC639" s="38"/>
      <c r="AD639" s="92"/>
    </row>
    <row r="640" spans="18:30" x14ac:dyDescent="0.25">
      <c r="R640" s="38"/>
      <c r="S640" s="38"/>
      <c r="T640" s="38"/>
      <c r="U640" s="38"/>
      <c r="V640" s="38"/>
      <c r="W640" s="38"/>
      <c r="X640" s="38"/>
      <c r="Y640" s="38"/>
      <c r="Z640" s="38"/>
      <c r="AA640" s="38"/>
      <c r="AB640" s="38"/>
      <c r="AC640" s="38"/>
      <c r="AD640" s="92"/>
    </row>
    <row r="641" spans="18:30" x14ac:dyDescent="0.25">
      <c r="R641" s="38"/>
      <c r="S641" s="38"/>
      <c r="T641" s="38"/>
      <c r="U641" s="38"/>
      <c r="V641" s="38"/>
      <c r="W641" s="38"/>
      <c r="X641" s="38"/>
      <c r="Y641" s="38"/>
      <c r="Z641" s="38"/>
      <c r="AA641" s="38"/>
      <c r="AB641" s="38"/>
      <c r="AC641" s="38"/>
      <c r="AD641" s="92"/>
    </row>
    <row r="642" spans="18:30" x14ac:dyDescent="0.25">
      <c r="R642" s="38"/>
      <c r="S642" s="38"/>
      <c r="T642" s="38"/>
      <c r="U642" s="38"/>
      <c r="V642" s="38"/>
      <c r="W642" s="38"/>
      <c r="X642" s="38"/>
      <c r="Y642" s="38"/>
      <c r="Z642" s="38"/>
      <c r="AA642" s="38"/>
      <c r="AB642" s="38"/>
      <c r="AC642" s="38"/>
      <c r="AD642" s="92"/>
    </row>
    <row r="643" spans="18:30" x14ac:dyDescent="0.25">
      <c r="R643" s="38"/>
      <c r="S643" s="38"/>
      <c r="T643" s="38"/>
      <c r="U643" s="38"/>
      <c r="V643" s="38"/>
      <c r="W643" s="38"/>
      <c r="X643" s="38"/>
      <c r="Y643" s="38"/>
      <c r="Z643" s="38"/>
      <c r="AA643" s="38"/>
      <c r="AB643" s="38"/>
      <c r="AC643" s="38"/>
      <c r="AD643" s="92"/>
    </row>
    <row r="644" spans="18:30" x14ac:dyDescent="0.25">
      <c r="R644" s="38"/>
      <c r="S644" s="38"/>
      <c r="T644" s="38"/>
      <c r="U644" s="38"/>
      <c r="V644" s="38"/>
      <c r="W644" s="38"/>
      <c r="X644" s="38"/>
      <c r="Y644" s="38"/>
      <c r="Z644" s="38"/>
      <c r="AA644" s="38"/>
      <c r="AB644" s="38"/>
      <c r="AC644" s="38"/>
      <c r="AD644" s="92"/>
    </row>
    <row r="645" spans="18:30" x14ac:dyDescent="0.25">
      <c r="R645" s="38"/>
      <c r="S645" s="38"/>
      <c r="T645" s="38"/>
      <c r="U645" s="38"/>
      <c r="V645" s="38"/>
      <c r="W645" s="38"/>
      <c r="X645" s="38"/>
      <c r="Y645" s="38"/>
      <c r="Z645" s="38"/>
      <c r="AA645" s="38"/>
      <c r="AB645" s="38"/>
      <c r="AC645" s="38"/>
      <c r="AD645" s="92"/>
    </row>
    <row r="646" spans="18:30" x14ac:dyDescent="0.25">
      <c r="R646" s="38"/>
      <c r="S646" s="38"/>
      <c r="T646" s="38"/>
      <c r="U646" s="38"/>
      <c r="V646" s="38"/>
      <c r="W646" s="38"/>
      <c r="X646" s="38"/>
      <c r="Y646" s="38"/>
      <c r="Z646" s="38"/>
      <c r="AA646" s="38"/>
      <c r="AB646" s="38"/>
      <c r="AC646" s="38"/>
      <c r="AD646" s="92"/>
    </row>
    <row r="647" spans="18:30" x14ac:dyDescent="0.25">
      <c r="R647" s="38"/>
      <c r="S647" s="38"/>
      <c r="T647" s="38"/>
      <c r="U647" s="38"/>
      <c r="V647" s="38"/>
      <c r="W647" s="38"/>
      <c r="X647" s="38"/>
      <c r="Y647" s="38"/>
      <c r="Z647" s="38"/>
      <c r="AA647" s="38"/>
      <c r="AB647" s="38"/>
      <c r="AC647" s="38"/>
      <c r="AD647" s="92"/>
    </row>
    <row r="648" spans="18:30" x14ac:dyDescent="0.25">
      <c r="R648" s="38"/>
      <c r="S648" s="38"/>
      <c r="T648" s="38"/>
      <c r="U648" s="38"/>
      <c r="V648" s="38"/>
      <c r="W648" s="38"/>
      <c r="X648" s="38"/>
      <c r="Y648" s="38"/>
      <c r="Z648" s="38"/>
      <c r="AA648" s="38"/>
      <c r="AB648" s="38"/>
      <c r="AC648" s="38"/>
      <c r="AD648" s="92"/>
    </row>
    <row r="649" spans="18:30" x14ac:dyDescent="0.25">
      <c r="R649" s="38"/>
      <c r="S649" s="38"/>
      <c r="T649" s="38"/>
      <c r="U649" s="38"/>
      <c r="V649" s="38"/>
      <c r="W649" s="38"/>
      <c r="X649" s="38"/>
      <c r="Y649" s="38"/>
      <c r="Z649" s="38"/>
      <c r="AA649" s="38"/>
      <c r="AB649" s="38"/>
      <c r="AC649" s="38"/>
      <c r="AD649" s="92"/>
    </row>
    <row r="650" spans="18:30" x14ac:dyDescent="0.25">
      <c r="R650" s="38"/>
      <c r="S650" s="38"/>
      <c r="T650" s="38"/>
      <c r="U650" s="38"/>
      <c r="V650" s="38"/>
      <c r="W650" s="38"/>
      <c r="X650" s="38"/>
      <c r="Y650" s="38"/>
      <c r="Z650" s="38"/>
      <c r="AA650" s="38"/>
      <c r="AB650" s="38"/>
      <c r="AC650" s="38"/>
      <c r="AD650" s="92"/>
    </row>
    <row r="651" spans="18:30" x14ac:dyDescent="0.25">
      <c r="R651" s="38"/>
      <c r="S651" s="38"/>
      <c r="T651" s="38"/>
      <c r="U651" s="38"/>
      <c r="V651" s="38"/>
      <c r="W651" s="38"/>
      <c r="X651" s="38"/>
      <c r="Y651" s="38"/>
      <c r="Z651" s="38"/>
      <c r="AA651" s="38"/>
      <c r="AB651" s="38"/>
      <c r="AC651" s="38"/>
      <c r="AD651" s="92"/>
    </row>
    <row r="652" spans="18:30" x14ac:dyDescent="0.25">
      <c r="R652" s="38"/>
      <c r="S652" s="38"/>
      <c r="T652" s="38"/>
      <c r="U652" s="38"/>
      <c r="V652" s="38"/>
      <c r="W652" s="38"/>
      <c r="X652" s="38"/>
      <c r="Y652" s="38"/>
      <c r="Z652" s="38"/>
      <c r="AA652" s="38"/>
      <c r="AB652" s="38"/>
      <c r="AC652" s="38"/>
      <c r="AD652" s="92"/>
    </row>
    <row r="653" spans="18:30" x14ac:dyDescent="0.25">
      <c r="R653" s="38"/>
      <c r="S653" s="38"/>
      <c r="T653" s="38"/>
      <c r="U653" s="38"/>
      <c r="V653" s="38"/>
      <c r="W653" s="38"/>
      <c r="X653" s="38"/>
      <c r="Y653" s="38"/>
      <c r="Z653" s="38"/>
      <c r="AA653" s="38"/>
      <c r="AB653" s="38"/>
      <c r="AC653" s="38"/>
      <c r="AD653" s="92"/>
    </row>
    <row r="654" spans="18:30" x14ac:dyDescent="0.25">
      <c r="R654" s="38"/>
      <c r="S654" s="38"/>
      <c r="T654" s="38"/>
      <c r="U654" s="38"/>
      <c r="V654" s="38"/>
      <c r="W654" s="38"/>
      <c r="X654" s="38"/>
      <c r="Y654" s="38"/>
      <c r="Z654" s="38"/>
      <c r="AA654" s="38"/>
      <c r="AB654" s="38"/>
      <c r="AC654" s="38"/>
      <c r="AD654" s="92"/>
    </row>
    <row r="655" spans="18:30" x14ac:dyDescent="0.25">
      <c r="R655" s="38"/>
      <c r="S655" s="38"/>
      <c r="T655" s="38"/>
      <c r="U655" s="38"/>
      <c r="V655" s="38"/>
      <c r="W655" s="38"/>
      <c r="X655" s="38"/>
      <c r="Y655" s="38"/>
      <c r="Z655" s="38"/>
      <c r="AA655" s="38"/>
      <c r="AB655" s="38"/>
      <c r="AC655" s="38"/>
      <c r="AD655" s="92"/>
    </row>
    <row r="656" spans="18:30" x14ac:dyDescent="0.25">
      <c r="R656" s="38"/>
      <c r="S656" s="38"/>
      <c r="T656" s="38"/>
      <c r="U656" s="38"/>
      <c r="V656" s="38"/>
      <c r="W656" s="38"/>
      <c r="X656" s="38"/>
      <c r="Y656" s="38"/>
      <c r="Z656" s="38"/>
      <c r="AA656" s="38"/>
      <c r="AB656" s="38"/>
      <c r="AC656" s="38"/>
      <c r="AD656" s="92"/>
    </row>
    <row r="657" spans="18:30" x14ac:dyDescent="0.25">
      <c r="R657" s="38"/>
      <c r="S657" s="38"/>
      <c r="T657" s="38"/>
      <c r="U657" s="38"/>
      <c r="V657" s="38"/>
      <c r="W657" s="38"/>
      <c r="X657" s="38"/>
      <c r="Y657" s="38"/>
      <c r="Z657" s="38"/>
      <c r="AA657" s="38"/>
      <c r="AB657" s="38"/>
      <c r="AC657" s="38"/>
      <c r="AD657" s="92"/>
    </row>
    <row r="658" spans="18:30" x14ac:dyDescent="0.25">
      <c r="R658" s="38"/>
      <c r="S658" s="38"/>
      <c r="T658" s="38"/>
      <c r="U658" s="38"/>
      <c r="V658" s="38"/>
      <c r="W658" s="38"/>
      <c r="X658" s="38"/>
      <c r="Y658" s="38"/>
      <c r="Z658" s="38"/>
      <c r="AA658" s="38"/>
      <c r="AB658" s="38"/>
      <c r="AC658" s="38"/>
      <c r="AD658" s="92"/>
    </row>
    <row r="659" spans="18:30" x14ac:dyDescent="0.25">
      <c r="R659" s="38"/>
      <c r="S659" s="38"/>
      <c r="T659" s="38"/>
      <c r="U659" s="38"/>
      <c r="V659" s="38"/>
      <c r="W659" s="38"/>
      <c r="X659" s="38"/>
      <c r="Y659" s="38"/>
      <c r="Z659" s="38"/>
      <c r="AA659" s="38"/>
      <c r="AB659" s="38"/>
      <c r="AC659" s="38"/>
      <c r="AD659" s="92"/>
    </row>
    <row r="660" spans="18:30" x14ac:dyDescent="0.25">
      <c r="R660" s="38"/>
      <c r="S660" s="38"/>
      <c r="T660" s="38"/>
      <c r="U660" s="38"/>
      <c r="V660" s="38"/>
      <c r="W660" s="38"/>
      <c r="X660" s="38"/>
      <c r="Y660" s="38"/>
      <c r="Z660" s="38"/>
      <c r="AA660" s="38"/>
      <c r="AB660" s="38"/>
      <c r="AC660" s="38"/>
      <c r="AD660" s="92"/>
    </row>
    <row r="661" spans="18:30" x14ac:dyDescent="0.25">
      <c r="R661" s="38"/>
      <c r="S661" s="38"/>
      <c r="T661" s="38"/>
      <c r="U661" s="38"/>
      <c r="V661" s="38"/>
      <c r="W661" s="38"/>
      <c r="X661" s="38"/>
      <c r="Y661" s="38"/>
      <c r="Z661" s="38"/>
      <c r="AA661" s="38"/>
      <c r="AB661" s="38"/>
      <c r="AC661" s="38"/>
      <c r="AD661" s="92"/>
    </row>
    <row r="662" spans="18:30" x14ac:dyDescent="0.25">
      <c r="R662" s="38"/>
      <c r="S662" s="38"/>
      <c r="T662" s="38"/>
      <c r="U662" s="38"/>
      <c r="V662" s="38"/>
      <c r="W662" s="38"/>
      <c r="X662" s="38"/>
      <c r="Y662" s="38"/>
      <c r="Z662" s="38"/>
      <c r="AA662" s="38"/>
      <c r="AB662" s="38"/>
      <c r="AC662" s="38"/>
      <c r="AD662" s="92"/>
    </row>
    <row r="663" spans="18:30" x14ac:dyDescent="0.25">
      <c r="R663" s="38"/>
      <c r="S663" s="38"/>
      <c r="T663" s="38"/>
      <c r="U663" s="38"/>
      <c r="V663" s="38"/>
      <c r="W663" s="38"/>
      <c r="X663" s="38"/>
      <c r="Y663" s="38"/>
      <c r="Z663" s="38"/>
      <c r="AA663" s="38"/>
      <c r="AB663" s="38"/>
      <c r="AC663" s="38"/>
      <c r="AD663" s="92"/>
    </row>
    <row r="664" spans="18:30" x14ac:dyDescent="0.25">
      <c r="R664" s="38"/>
      <c r="S664" s="38"/>
      <c r="T664" s="38"/>
      <c r="U664" s="38"/>
      <c r="V664" s="38"/>
      <c r="W664" s="38"/>
      <c r="X664" s="38"/>
      <c r="Y664" s="38"/>
      <c r="Z664" s="38"/>
      <c r="AA664" s="38"/>
      <c r="AB664" s="38"/>
      <c r="AC664" s="38"/>
      <c r="AD664" s="92"/>
    </row>
    <row r="665" spans="18:30" x14ac:dyDescent="0.25">
      <c r="R665" s="38"/>
      <c r="S665" s="38"/>
      <c r="T665" s="38"/>
      <c r="U665" s="38"/>
      <c r="V665" s="38"/>
      <c r="W665" s="38"/>
      <c r="X665" s="38"/>
      <c r="Y665" s="38"/>
      <c r="Z665" s="38"/>
      <c r="AA665" s="38"/>
      <c r="AB665" s="38"/>
      <c r="AC665" s="38"/>
      <c r="AD665" s="92"/>
    </row>
    <row r="666" spans="18:30" x14ac:dyDescent="0.25">
      <c r="R666" s="38"/>
      <c r="S666" s="38"/>
      <c r="T666" s="38"/>
      <c r="U666" s="38"/>
      <c r="V666" s="38"/>
      <c r="W666" s="38"/>
      <c r="X666" s="38"/>
      <c r="Y666" s="38"/>
      <c r="Z666" s="38"/>
      <c r="AA666" s="38"/>
      <c r="AB666" s="38"/>
      <c r="AC666" s="38"/>
      <c r="AD666" s="92"/>
    </row>
    <row r="667" spans="18:30" x14ac:dyDescent="0.25">
      <c r="R667" s="38"/>
      <c r="S667" s="38"/>
      <c r="T667" s="38"/>
      <c r="U667" s="38"/>
      <c r="V667" s="38"/>
      <c r="W667" s="38"/>
      <c r="X667" s="38"/>
      <c r="Y667" s="38"/>
      <c r="Z667" s="38"/>
      <c r="AA667" s="38"/>
      <c r="AB667" s="38"/>
      <c r="AC667" s="38"/>
      <c r="AD667" s="92"/>
    </row>
    <row r="668" spans="18:30" x14ac:dyDescent="0.25">
      <c r="R668" s="38"/>
      <c r="S668" s="38"/>
      <c r="T668" s="38"/>
      <c r="U668" s="38"/>
      <c r="V668" s="38"/>
      <c r="W668" s="38"/>
      <c r="X668" s="38"/>
      <c r="Y668" s="38"/>
      <c r="Z668" s="38"/>
      <c r="AA668" s="38"/>
      <c r="AB668" s="38"/>
      <c r="AC668" s="38"/>
      <c r="AD668" s="92"/>
    </row>
    <row r="669" spans="18:30" x14ac:dyDescent="0.25">
      <c r="R669" s="38"/>
      <c r="S669" s="38"/>
      <c r="T669" s="38"/>
      <c r="U669" s="38"/>
      <c r="V669" s="38"/>
      <c r="W669" s="38"/>
      <c r="X669" s="38"/>
      <c r="Y669" s="38"/>
      <c r="Z669" s="38"/>
      <c r="AA669" s="38"/>
      <c r="AB669" s="38"/>
      <c r="AC669" s="38"/>
      <c r="AD669" s="92"/>
    </row>
    <row r="670" spans="18:30" x14ac:dyDescent="0.25">
      <c r="R670" s="38"/>
      <c r="S670" s="38"/>
      <c r="T670" s="38"/>
      <c r="U670" s="38"/>
      <c r="V670" s="38"/>
      <c r="W670" s="38"/>
      <c r="X670" s="38"/>
      <c r="Y670" s="38"/>
      <c r="Z670" s="38"/>
      <c r="AA670" s="38"/>
      <c r="AB670" s="38"/>
      <c r="AC670" s="38"/>
      <c r="AD670" s="92"/>
    </row>
    <row r="671" spans="18:30" x14ac:dyDescent="0.25">
      <c r="R671" s="38"/>
      <c r="S671" s="38"/>
      <c r="T671" s="38"/>
      <c r="U671" s="38"/>
      <c r="V671" s="38"/>
      <c r="W671" s="38"/>
      <c r="X671" s="38"/>
      <c r="Y671" s="38"/>
      <c r="Z671" s="38"/>
      <c r="AA671" s="38"/>
      <c r="AB671" s="38"/>
      <c r="AC671" s="38"/>
      <c r="AD671" s="92"/>
    </row>
    <row r="672" spans="18:30" x14ac:dyDescent="0.25">
      <c r="R672" s="38"/>
      <c r="S672" s="38"/>
      <c r="T672" s="38"/>
      <c r="U672" s="38"/>
      <c r="V672" s="38"/>
      <c r="W672" s="38"/>
      <c r="X672" s="38"/>
      <c r="Y672" s="38"/>
      <c r="Z672" s="38"/>
      <c r="AA672" s="38"/>
      <c r="AB672" s="38"/>
      <c r="AC672" s="38"/>
      <c r="AD672" s="92"/>
    </row>
    <row r="673" spans="18:30" x14ac:dyDescent="0.25">
      <c r="R673" s="38"/>
      <c r="S673" s="38"/>
      <c r="T673" s="38"/>
      <c r="U673" s="38"/>
      <c r="V673" s="38"/>
      <c r="W673" s="38"/>
      <c r="X673" s="38"/>
      <c r="Y673" s="38"/>
      <c r="Z673" s="38"/>
      <c r="AA673" s="38"/>
      <c r="AB673" s="38"/>
      <c r="AC673" s="38"/>
      <c r="AD673" s="92"/>
    </row>
    <row r="674" spans="18:30" x14ac:dyDescent="0.25">
      <c r="R674" s="38"/>
      <c r="S674" s="38"/>
      <c r="T674" s="38"/>
      <c r="U674" s="38"/>
      <c r="V674" s="38"/>
      <c r="W674" s="38"/>
      <c r="X674" s="38"/>
      <c r="Y674" s="38"/>
      <c r="Z674" s="38"/>
      <c r="AA674" s="38"/>
      <c r="AB674" s="38"/>
      <c r="AC674" s="38"/>
      <c r="AD674" s="92"/>
    </row>
    <row r="675" spans="18:30" x14ac:dyDescent="0.25">
      <c r="R675" s="38"/>
      <c r="S675" s="38"/>
      <c r="T675" s="38"/>
      <c r="U675" s="38"/>
      <c r="V675" s="38"/>
      <c r="W675" s="38"/>
      <c r="X675" s="38"/>
      <c r="Y675" s="38"/>
      <c r="Z675" s="38"/>
      <c r="AA675" s="38"/>
      <c r="AB675" s="38"/>
      <c r="AC675" s="38"/>
      <c r="AD675" s="92"/>
    </row>
    <row r="676" spans="18:30" x14ac:dyDescent="0.25">
      <c r="R676" s="38"/>
      <c r="S676" s="38"/>
      <c r="T676" s="38"/>
      <c r="U676" s="38"/>
      <c r="V676" s="38"/>
      <c r="W676" s="38"/>
      <c r="X676" s="38"/>
      <c r="Y676" s="38"/>
      <c r="Z676" s="38"/>
      <c r="AA676" s="38"/>
      <c r="AB676" s="38"/>
      <c r="AC676" s="38"/>
      <c r="AD676" s="92"/>
    </row>
    <row r="677" spans="18:30" x14ac:dyDescent="0.25">
      <c r="R677" s="38"/>
      <c r="S677" s="38"/>
      <c r="T677" s="38"/>
      <c r="U677" s="38"/>
      <c r="V677" s="38"/>
      <c r="W677" s="38"/>
      <c r="X677" s="38"/>
      <c r="Y677" s="38"/>
      <c r="Z677" s="38"/>
      <c r="AA677" s="38"/>
      <c r="AB677" s="38"/>
      <c r="AC677" s="38"/>
      <c r="AD677" s="92"/>
    </row>
    <row r="678" spans="18:30" x14ac:dyDescent="0.25">
      <c r="R678" s="38"/>
      <c r="S678" s="38"/>
      <c r="T678" s="38"/>
      <c r="U678" s="38"/>
      <c r="V678" s="38"/>
      <c r="W678" s="38"/>
      <c r="X678" s="38"/>
      <c r="Y678" s="38"/>
      <c r="Z678" s="38"/>
      <c r="AA678" s="38"/>
      <c r="AB678" s="38"/>
      <c r="AC678" s="38"/>
      <c r="AD678" s="92"/>
    </row>
    <row r="679" spans="18:30" x14ac:dyDescent="0.25">
      <c r="R679" s="38"/>
      <c r="S679" s="38"/>
      <c r="T679" s="38"/>
      <c r="U679" s="38"/>
      <c r="V679" s="38"/>
      <c r="W679" s="38"/>
      <c r="X679" s="38"/>
      <c r="Y679" s="38"/>
      <c r="Z679" s="38"/>
      <c r="AA679" s="38"/>
      <c r="AB679" s="38"/>
      <c r="AC679" s="38"/>
      <c r="AD679" s="92"/>
    </row>
    <row r="680" spans="18:30" x14ac:dyDescent="0.25">
      <c r="R680" s="38"/>
      <c r="S680" s="38"/>
      <c r="T680" s="38"/>
      <c r="U680" s="38"/>
      <c r="V680" s="38"/>
      <c r="W680" s="38"/>
      <c r="X680" s="38"/>
      <c r="Y680" s="38"/>
      <c r="Z680" s="38"/>
      <c r="AA680" s="38"/>
      <c r="AB680" s="38"/>
      <c r="AC680" s="38"/>
      <c r="AD680" s="92"/>
    </row>
    <row r="681" spans="18:30" x14ac:dyDescent="0.25">
      <c r="R681" s="38"/>
      <c r="S681" s="38"/>
      <c r="T681" s="38"/>
      <c r="U681" s="38"/>
      <c r="V681" s="38"/>
      <c r="W681" s="38"/>
      <c r="X681" s="38"/>
      <c r="Y681" s="38"/>
      <c r="Z681" s="38"/>
      <c r="AA681" s="38"/>
      <c r="AB681" s="38"/>
      <c r="AC681" s="38"/>
      <c r="AD681" s="92"/>
    </row>
    <row r="682" spans="18:30" x14ac:dyDescent="0.25">
      <c r="R682" s="38"/>
      <c r="S682" s="38"/>
      <c r="T682" s="38"/>
      <c r="U682" s="38"/>
      <c r="V682" s="38"/>
      <c r="W682" s="38"/>
      <c r="X682" s="38"/>
      <c r="Y682" s="38"/>
      <c r="Z682" s="38"/>
      <c r="AA682" s="38"/>
      <c r="AB682" s="38"/>
      <c r="AC682" s="38"/>
      <c r="AD682" s="92"/>
    </row>
    <row r="683" spans="18:30" x14ac:dyDescent="0.25">
      <c r="R683" s="38"/>
      <c r="S683" s="38"/>
      <c r="T683" s="38"/>
      <c r="U683" s="38"/>
      <c r="V683" s="38"/>
      <c r="W683" s="38"/>
      <c r="X683" s="38"/>
      <c r="Y683" s="38"/>
      <c r="Z683" s="38"/>
      <c r="AA683" s="38"/>
      <c r="AB683" s="38"/>
      <c r="AC683" s="38"/>
      <c r="AD683" s="92"/>
    </row>
    <row r="684" spans="18:30" x14ac:dyDescent="0.25">
      <c r="R684" s="38"/>
      <c r="S684" s="38"/>
      <c r="T684" s="38"/>
      <c r="U684" s="38"/>
      <c r="V684" s="38"/>
      <c r="W684" s="38"/>
      <c r="X684" s="38"/>
      <c r="Y684" s="38"/>
      <c r="Z684" s="38"/>
      <c r="AA684" s="38"/>
      <c r="AB684" s="38"/>
      <c r="AC684" s="38"/>
      <c r="AD684" s="92"/>
    </row>
    <row r="685" spans="18:30" x14ac:dyDescent="0.25">
      <c r="R685" s="38"/>
      <c r="S685" s="38"/>
      <c r="T685" s="38"/>
      <c r="U685" s="38"/>
      <c r="V685" s="38"/>
      <c r="W685" s="38"/>
      <c r="X685" s="38"/>
      <c r="Y685" s="38"/>
      <c r="Z685" s="38"/>
      <c r="AA685" s="38"/>
      <c r="AB685" s="38"/>
      <c r="AC685" s="38"/>
      <c r="AD685" s="92"/>
    </row>
    <row r="686" spans="18:30" x14ac:dyDescent="0.25">
      <c r="R686" s="38"/>
      <c r="S686" s="38"/>
      <c r="T686" s="38"/>
      <c r="U686" s="38"/>
      <c r="V686" s="38"/>
      <c r="W686" s="38"/>
      <c r="X686" s="38"/>
      <c r="Y686" s="38"/>
      <c r="Z686" s="38"/>
      <c r="AA686" s="38"/>
      <c r="AB686" s="38"/>
      <c r="AC686" s="38"/>
      <c r="AD686" s="92"/>
    </row>
    <row r="687" spans="18:30" x14ac:dyDescent="0.25">
      <c r="R687" s="38"/>
      <c r="S687" s="38"/>
      <c r="T687" s="38"/>
      <c r="U687" s="38"/>
      <c r="V687" s="38"/>
      <c r="W687" s="38"/>
      <c r="X687" s="38"/>
      <c r="Y687" s="38"/>
      <c r="Z687" s="38"/>
      <c r="AA687" s="38"/>
      <c r="AB687" s="38"/>
      <c r="AC687" s="38"/>
      <c r="AD687" s="92"/>
    </row>
    <row r="688" spans="18:30" x14ac:dyDescent="0.25">
      <c r="R688" s="38"/>
      <c r="S688" s="38"/>
      <c r="T688" s="38"/>
      <c r="U688" s="38"/>
      <c r="V688" s="38"/>
      <c r="W688" s="38"/>
      <c r="X688" s="38"/>
      <c r="Y688" s="38"/>
      <c r="Z688" s="38"/>
      <c r="AA688" s="38"/>
      <c r="AB688" s="38"/>
      <c r="AC688" s="38"/>
      <c r="AD688" s="92"/>
    </row>
    <row r="689" spans="18:30" x14ac:dyDescent="0.25">
      <c r="R689" s="38"/>
      <c r="S689" s="38"/>
      <c r="T689" s="38"/>
      <c r="U689" s="38"/>
      <c r="V689" s="38"/>
      <c r="W689" s="38"/>
      <c r="X689" s="38"/>
      <c r="Y689" s="38"/>
      <c r="Z689" s="38"/>
      <c r="AA689" s="38"/>
      <c r="AB689" s="38"/>
      <c r="AC689" s="38"/>
      <c r="AD689" s="92"/>
    </row>
    <row r="690" spans="18:30" x14ac:dyDescent="0.25">
      <c r="R690" s="38"/>
      <c r="S690" s="38"/>
      <c r="T690" s="38"/>
      <c r="U690" s="38"/>
      <c r="V690" s="38"/>
      <c r="W690" s="38"/>
      <c r="X690" s="38"/>
      <c r="Y690" s="38"/>
      <c r="Z690" s="38"/>
      <c r="AA690" s="38"/>
      <c r="AB690" s="38"/>
      <c r="AC690" s="38"/>
      <c r="AD690" s="92"/>
    </row>
    <row r="691" spans="18:30" x14ac:dyDescent="0.25">
      <c r="R691" s="38"/>
      <c r="S691" s="38"/>
      <c r="T691" s="38"/>
      <c r="U691" s="38"/>
      <c r="V691" s="38"/>
      <c r="W691" s="38"/>
      <c r="X691" s="38"/>
      <c r="Y691" s="38"/>
      <c r="Z691" s="38"/>
      <c r="AA691" s="38"/>
      <c r="AB691" s="38"/>
      <c r="AC691" s="38"/>
      <c r="AD691" s="92"/>
    </row>
    <row r="692" spans="18:30" x14ac:dyDescent="0.25">
      <c r="R692" s="38"/>
      <c r="S692" s="38"/>
      <c r="T692" s="38"/>
      <c r="U692" s="38"/>
      <c r="V692" s="38"/>
      <c r="W692" s="38"/>
      <c r="X692" s="38"/>
      <c r="Y692" s="38"/>
      <c r="Z692" s="38"/>
      <c r="AA692" s="38"/>
      <c r="AB692" s="38"/>
      <c r="AC692" s="38"/>
      <c r="AD692" s="92"/>
    </row>
    <row r="693" spans="18:30" x14ac:dyDescent="0.25">
      <c r="R693" s="38"/>
      <c r="S693" s="38"/>
      <c r="T693" s="38"/>
      <c r="U693" s="38"/>
      <c r="V693" s="38"/>
      <c r="W693" s="38"/>
      <c r="X693" s="38"/>
      <c r="Y693" s="38"/>
      <c r="Z693" s="38"/>
      <c r="AA693" s="38"/>
      <c r="AB693" s="38"/>
      <c r="AC693" s="38"/>
      <c r="AD693" s="92"/>
    </row>
    <row r="694" spans="18:30" x14ac:dyDescent="0.25">
      <c r="R694" s="38"/>
      <c r="S694" s="38"/>
      <c r="T694" s="38"/>
      <c r="U694" s="38"/>
      <c r="V694" s="38"/>
      <c r="W694" s="38"/>
      <c r="X694" s="38"/>
      <c r="Y694" s="38"/>
      <c r="Z694" s="38"/>
      <c r="AA694" s="38"/>
      <c r="AB694" s="38"/>
      <c r="AC694" s="38"/>
      <c r="AD694" s="92"/>
    </row>
    <row r="695" spans="18:30" x14ac:dyDescent="0.25">
      <c r="R695" s="38"/>
      <c r="S695" s="38"/>
      <c r="T695" s="38"/>
      <c r="U695" s="38"/>
      <c r="V695" s="38"/>
      <c r="W695" s="38"/>
      <c r="X695" s="38"/>
      <c r="Y695" s="38"/>
      <c r="Z695" s="38"/>
      <c r="AA695" s="38"/>
      <c r="AB695" s="38"/>
      <c r="AC695" s="38"/>
      <c r="AD695" s="92"/>
    </row>
    <row r="696" spans="18:30" x14ac:dyDescent="0.25">
      <c r="R696" s="38"/>
      <c r="S696" s="38"/>
      <c r="T696" s="38"/>
      <c r="U696" s="38"/>
      <c r="V696" s="38"/>
      <c r="W696" s="38"/>
      <c r="X696" s="38"/>
      <c r="Y696" s="38"/>
      <c r="Z696" s="38"/>
      <c r="AA696" s="38"/>
      <c r="AB696" s="38"/>
      <c r="AC696" s="38"/>
      <c r="AD696" s="92"/>
    </row>
    <row r="697" spans="18:30" x14ac:dyDescent="0.25">
      <c r="R697" s="38"/>
      <c r="S697" s="38"/>
      <c r="T697" s="38"/>
      <c r="U697" s="38"/>
      <c r="V697" s="38"/>
      <c r="W697" s="38"/>
      <c r="X697" s="38"/>
      <c r="Y697" s="38"/>
      <c r="Z697" s="38"/>
      <c r="AA697" s="38"/>
      <c r="AB697" s="38"/>
      <c r="AC697" s="38"/>
      <c r="AD697" s="92"/>
    </row>
    <row r="698" spans="18:30" x14ac:dyDescent="0.25">
      <c r="R698" s="38"/>
      <c r="S698" s="38"/>
      <c r="T698" s="38"/>
      <c r="U698" s="38"/>
      <c r="V698" s="38"/>
      <c r="W698" s="38"/>
      <c r="X698" s="38"/>
      <c r="Y698" s="38"/>
      <c r="Z698" s="38"/>
      <c r="AA698" s="38"/>
      <c r="AB698" s="38"/>
      <c r="AC698" s="38"/>
      <c r="AD698" s="92"/>
    </row>
    <row r="699" spans="18:30" x14ac:dyDescent="0.25">
      <c r="R699" s="38"/>
      <c r="S699" s="38"/>
      <c r="T699" s="38"/>
      <c r="U699" s="38"/>
      <c r="V699" s="38"/>
      <c r="W699" s="38"/>
      <c r="X699" s="38"/>
      <c r="Y699" s="38"/>
      <c r="Z699" s="38"/>
      <c r="AA699" s="38"/>
      <c r="AB699" s="38"/>
      <c r="AC699" s="38"/>
      <c r="AD699" s="92"/>
    </row>
    <row r="700" spans="18:30" x14ac:dyDescent="0.25">
      <c r="R700" s="38"/>
      <c r="S700" s="38"/>
      <c r="T700" s="38"/>
      <c r="U700" s="38"/>
      <c r="V700" s="38"/>
      <c r="W700" s="38"/>
      <c r="X700" s="38"/>
      <c r="Y700" s="38"/>
      <c r="Z700" s="38"/>
      <c r="AA700" s="38"/>
      <c r="AB700" s="38"/>
      <c r="AC700" s="38"/>
      <c r="AD700" s="92"/>
    </row>
    <row r="701" spans="18:30" x14ac:dyDescent="0.25">
      <c r="R701" s="38"/>
      <c r="S701" s="38"/>
      <c r="T701" s="38"/>
      <c r="U701" s="38"/>
      <c r="V701" s="38"/>
      <c r="W701" s="38"/>
      <c r="X701" s="38"/>
      <c r="Y701" s="38"/>
      <c r="Z701" s="38"/>
      <c r="AA701" s="38"/>
      <c r="AB701" s="38"/>
      <c r="AC701" s="38"/>
      <c r="AD701" s="92"/>
    </row>
    <row r="702" spans="18:30" x14ac:dyDescent="0.25">
      <c r="R702" s="38"/>
      <c r="S702" s="38"/>
      <c r="T702" s="38"/>
      <c r="U702" s="38"/>
      <c r="V702" s="38"/>
      <c r="W702" s="38"/>
      <c r="X702" s="38"/>
      <c r="Y702" s="38"/>
      <c r="Z702" s="38"/>
      <c r="AA702" s="38"/>
      <c r="AB702" s="38"/>
      <c r="AC702" s="38"/>
      <c r="AD702" s="92"/>
    </row>
    <row r="703" spans="18:30" x14ac:dyDescent="0.25">
      <c r="R703" s="38"/>
      <c r="S703" s="38"/>
      <c r="T703" s="38"/>
      <c r="U703" s="38"/>
      <c r="V703" s="38"/>
      <c r="W703" s="38"/>
      <c r="X703" s="38"/>
      <c r="Y703" s="38"/>
      <c r="Z703" s="38"/>
      <c r="AA703" s="38"/>
      <c r="AB703" s="38"/>
      <c r="AC703" s="38"/>
      <c r="AD703" s="92"/>
    </row>
    <row r="704" spans="18:30" x14ac:dyDescent="0.25">
      <c r="R704" s="38"/>
      <c r="S704" s="38"/>
      <c r="T704" s="38"/>
      <c r="U704" s="38"/>
      <c r="V704" s="38"/>
      <c r="W704" s="38"/>
      <c r="X704" s="38"/>
      <c r="Y704" s="38"/>
      <c r="Z704" s="38"/>
      <c r="AA704" s="38"/>
      <c r="AB704" s="38"/>
      <c r="AC704" s="38"/>
      <c r="AD704" s="92"/>
    </row>
    <row r="705" spans="18:30" x14ac:dyDescent="0.25">
      <c r="R705" s="38"/>
      <c r="S705" s="38"/>
      <c r="T705" s="38"/>
      <c r="U705" s="38"/>
      <c r="V705" s="38"/>
      <c r="W705" s="38"/>
      <c r="X705" s="38"/>
      <c r="Y705" s="38"/>
      <c r="Z705" s="38"/>
      <c r="AA705" s="38"/>
      <c r="AB705" s="38"/>
      <c r="AC705" s="38"/>
      <c r="AD705" s="92"/>
    </row>
    <row r="706" spans="18:30" x14ac:dyDescent="0.25">
      <c r="R706" s="38"/>
      <c r="S706" s="38"/>
      <c r="T706" s="38"/>
      <c r="U706" s="38"/>
      <c r="V706" s="38"/>
      <c r="W706" s="38"/>
      <c r="X706" s="38"/>
      <c r="Y706" s="38"/>
      <c r="Z706" s="38"/>
      <c r="AA706" s="38"/>
      <c r="AB706" s="38"/>
      <c r="AC706" s="38"/>
      <c r="AD706" s="92"/>
    </row>
    <row r="707" spans="18:30" x14ac:dyDescent="0.25">
      <c r="R707" s="38"/>
      <c r="S707" s="38"/>
      <c r="T707" s="38"/>
      <c r="U707" s="38"/>
      <c r="V707" s="38"/>
      <c r="W707" s="38"/>
      <c r="X707" s="38"/>
      <c r="Y707" s="38"/>
      <c r="Z707" s="38"/>
      <c r="AA707" s="38"/>
      <c r="AB707" s="38"/>
      <c r="AC707" s="38"/>
      <c r="AD707" s="92"/>
    </row>
    <row r="708" spans="18:30" x14ac:dyDescent="0.25">
      <c r="R708" s="38"/>
      <c r="S708" s="38"/>
      <c r="T708" s="38"/>
      <c r="U708" s="38"/>
      <c r="V708" s="38"/>
      <c r="W708" s="38"/>
      <c r="X708" s="38"/>
      <c r="Y708" s="38"/>
      <c r="Z708" s="38"/>
      <c r="AA708" s="38"/>
      <c r="AB708" s="38"/>
      <c r="AC708" s="38"/>
      <c r="AD708" s="92"/>
    </row>
    <row r="709" spans="18:30" x14ac:dyDescent="0.25">
      <c r="R709" s="38"/>
      <c r="S709" s="38"/>
      <c r="T709" s="38"/>
      <c r="U709" s="38"/>
      <c r="V709" s="38"/>
      <c r="W709" s="38"/>
      <c r="X709" s="38"/>
      <c r="Y709" s="38"/>
      <c r="Z709" s="38"/>
      <c r="AA709" s="38"/>
      <c r="AB709" s="38"/>
      <c r="AC709" s="38"/>
      <c r="AD709" s="92"/>
    </row>
    <row r="710" spans="18:30" x14ac:dyDescent="0.25">
      <c r="R710" s="38"/>
      <c r="S710" s="38"/>
      <c r="T710" s="38"/>
      <c r="U710" s="38"/>
      <c r="V710" s="38"/>
      <c r="W710" s="38"/>
      <c r="X710" s="38"/>
      <c r="Y710" s="38"/>
      <c r="Z710" s="38"/>
      <c r="AA710" s="38"/>
      <c r="AB710" s="38"/>
      <c r="AC710" s="38"/>
      <c r="AD710" s="92"/>
    </row>
    <row r="711" spans="18:30" x14ac:dyDescent="0.25">
      <c r="R711" s="38"/>
      <c r="S711" s="38"/>
      <c r="T711" s="38"/>
      <c r="U711" s="38"/>
      <c r="V711" s="38"/>
      <c r="W711" s="38"/>
      <c r="X711" s="38"/>
      <c r="Y711" s="38"/>
      <c r="Z711" s="38"/>
      <c r="AA711" s="38"/>
      <c r="AB711" s="38"/>
      <c r="AC711" s="38"/>
      <c r="AD711" s="92"/>
    </row>
    <row r="712" spans="18:30" x14ac:dyDescent="0.25">
      <c r="R712" s="38"/>
      <c r="S712" s="38"/>
      <c r="T712" s="38"/>
      <c r="U712" s="38"/>
      <c r="V712" s="38"/>
      <c r="W712" s="38"/>
      <c r="X712" s="38"/>
      <c r="Y712" s="38"/>
      <c r="Z712" s="38"/>
      <c r="AA712" s="38"/>
      <c r="AB712" s="38"/>
      <c r="AC712" s="38"/>
      <c r="AD712" s="92"/>
    </row>
    <row r="713" spans="18:30" x14ac:dyDescent="0.25">
      <c r="R713" s="38"/>
      <c r="S713" s="38"/>
      <c r="T713" s="38"/>
      <c r="U713" s="38"/>
      <c r="V713" s="38"/>
      <c r="W713" s="38"/>
      <c r="X713" s="38"/>
      <c r="Y713" s="38"/>
      <c r="Z713" s="38"/>
      <c r="AA713" s="38"/>
      <c r="AB713" s="38"/>
      <c r="AC713" s="38"/>
      <c r="AD713" s="92"/>
    </row>
    <row r="714" spans="18:30" x14ac:dyDescent="0.25">
      <c r="R714" s="38"/>
      <c r="S714" s="38"/>
      <c r="T714" s="38"/>
      <c r="U714" s="38"/>
      <c r="V714" s="38"/>
      <c r="W714" s="38"/>
      <c r="X714" s="38"/>
      <c r="Y714" s="38"/>
      <c r="Z714" s="38"/>
      <c r="AA714" s="38"/>
      <c r="AB714" s="38"/>
      <c r="AC714" s="38"/>
      <c r="AD714" s="92"/>
    </row>
    <row r="715" spans="18:30" x14ac:dyDescent="0.25">
      <c r="R715" s="38"/>
      <c r="S715" s="38"/>
      <c r="T715" s="38"/>
      <c r="U715" s="38"/>
      <c r="V715" s="38"/>
      <c r="W715" s="38"/>
      <c r="X715" s="38"/>
      <c r="Y715" s="38"/>
      <c r="Z715" s="38"/>
      <c r="AA715" s="38"/>
      <c r="AB715" s="38"/>
      <c r="AC715" s="38"/>
      <c r="AD715" s="92"/>
    </row>
    <row r="716" spans="18:30" x14ac:dyDescent="0.25">
      <c r="R716" s="38"/>
      <c r="S716" s="38"/>
      <c r="T716" s="38"/>
      <c r="U716" s="38"/>
      <c r="V716" s="38"/>
      <c r="W716" s="38"/>
      <c r="X716" s="38"/>
      <c r="Y716" s="38"/>
      <c r="Z716" s="38"/>
      <c r="AA716" s="38"/>
      <c r="AB716" s="38"/>
      <c r="AC716" s="38"/>
      <c r="AD716" s="92"/>
    </row>
    <row r="717" spans="18:30" x14ac:dyDescent="0.25">
      <c r="R717" s="38"/>
      <c r="S717" s="38"/>
      <c r="T717" s="38"/>
      <c r="U717" s="38"/>
      <c r="V717" s="38"/>
      <c r="W717" s="38"/>
      <c r="X717" s="38"/>
      <c r="Y717" s="38"/>
      <c r="Z717" s="38"/>
      <c r="AA717" s="38"/>
      <c r="AB717" s="38"/>
      <c r="AC717" s="38"/>
      <c r="AD717" s="92"/>
    </row>
    <row r="718" spans="18:30" x14ac:dyDescent="0.25">
      <c r="R718" s="38"/>
      <c r="S718" s="38"/>
      <c r="T718" s="38"/>
      <c r="U718" s="38"/>
      <c r="V718" s="38"/>
      <c r="W718" s="38"/>
      <c r="X718" s="38"/>
      <c r="Y718" s="38"/>
      <c r="Z718" s="38"/>
      <c r="AA718" s="38"/>
      <c r="AB718" s="38"/>
      <c r="AC718" s="38"/>
      <c r="AD718" s="92"/>
    </row>
    <row r="719" spans="18:30" x14ac:dyDescent="0.25">
      <c r="R719" s="38"/>
      <c r="S719" s="38"/>
      <c r="T719" s="38"/>
      <c r="U719" s="38"/>
      <c r="V719" s="38"/>
      <c r="W719" s="38"/>
      <c r="X719" s="38"/>
      <c r="Y719" s="38"/>
      <c r="Z719" s="38"/>
      <c r="AA719" s="38"/>
      <c r="AB719" s="38"/>
      <c r="AC719" s="38"/>
      <c r="AD719" s="92"/>
    </row>
    <row r="720" spans="18:30" x14ac:dyDescent="0.25">
      <c r="R720" s="38"/>
      <c r="S720" s="38"/>
      <c r="T720" s="38"/>
      <c r="U720" s="38"/>
      <c r="V720" s="38"/>
      <c r="W720" s="38"/>
      <c r="X720" s="38"/>
      <c r="Y720" s="38"/>
      <c r="Z720" s="38"/>
      <c r="AA720" s="38"/>
      <c r="AB720" s="38"/>
      <c r="AC720" s="38"/>
      <c r="AD720" s="92"/>
    </row>
    <row r="721" spans="18:30" x14ac:dyDescent="0.25">
      <c r="R721" s="38"/>
      <c r="S721" s="38"/>
      <c r="T721" s="38"/>
      <c r="U721" s="38"/>
      <c r="V721" s="38"/>
      <c r="W721" s="38"/>
      <c r="X721" s="38"/>
      <c r="Y721" s="38"/>
      <c r="Z721" s="38"/>
      <c r="AA721" s="38"/>
      <c r="AB721" s="38"/>
      <c r="AC721" s="38"/>
      <c r="AD721" s="92"/>
    </row>
    <row r="722" spans="18:30" x14ac:dyDescent="0.25">
      <c r="R722" s="38"/>
      <c r="S722" s="38"/>
      <c r="T722" s="38"/>
      <c r="U722" s="38"/>
      <c r="V722" s="38"/>
      <c r="W722" s="38"/>
      <c r="X722" s="38"/>
      <c r="Y722" s="38"/>
      <c r="Z722" s="38"/>
      <c r="AA722" s="38"/>
      <c r="AB722" s="38"/>
      <c r="AC722" s="38"/>
      <c r="AD722" s="92"/>
    </row>
    <row r="723" spans="18:30" x14ac:dyDescent="0.25">
      <c r="R723" s="38"/>
      <c r="S723" s="38"/>
      <c r="T723" s="38"/>
      <c r="U723" s="38"/>
      <c r="V723" s="38"/>
      <c r="W723" s="38"/>
      <c r="X723" s="38"/>
      <c r="Y723" s="38"/>
      <c r="Z723" s="38"/>
      <c r="AA723" s="38"/>
      <c r="AB723" s="38"/>
      <c r="AC723" s="38"/>
      <c r="AD723" s="92"/>
    </row>
    <row r="724" spans="18:30" x14ac:dyDescent="0.25">
      <c r="R724" s="38"/>
      <c r="S724" s="38"/>
      <c r="T724" s="38"/>
      <c r="U724" s="38"/>
      <c r="V724" s="38"/>
      <c r="W724" s="38"/>
      <c r="X724" s="38"/>
      <c r="Y724" s="38"/>
      <c r="Z724" s="38"/>
      <c r="AA724" s="38"/>
      <c r="AB724" s="38"/>
      <c r="AC724" s="38"/>
      <c r="AD724" s="92"/>
    </row>
    <row r="725" spans="18:30" x14ac:dyDescent="0.25">
      <c r="R725" s="38"/>
      <c r="S725" s="38"/>
      <c r="T725" s="38"/>
      <c r="U725" s="38"/>
      <c r="V725" s="38"/>
      <c r="W725" s="38"/>
      <c r="X725" s="38"/>
      <c r="Y725" s="38"/>
      <c r="Z725" s="38"/>
      <c r="AA725" s="38"/>
      <c r="AB725" s="38"/>
      <c r="AC725" s="38"/>
      <c r="AD725" s="92"/>
    </row>
    <row r="726" spans="18:30" x14ac:dyDescent="0.25">
      <c r="R726" s="38"/>
      <c r="S726" s="38"/>
      <c r="T726" s="38"/>
      <c r="U726" s="38"/>
      <c r="V726" s="38"/>
      <c r="W726" s="38"/>
      <c r="X726" s="38"/>
      <c r="Y726" s="38"/>
      <c r="Z726" s="38"/>
      <c r="AA726" s="38"/>
      <c r="AB726" s="38"/>
      <c r="AC726" s="38"/>
      <c r="AD726" s="92"/>
    </row>
    <row r="727" spans="18:30" x14ac:dyDescent="0.25">
      <c r="R727" s="38"/>
      <c r="S727" s="38"/>
      <c r="T727" s="38"/>
      <c r="U727" s="38"/>
      <c r="V727" s="38"/>
      <c r="W727" s="38"/>
      <c r="X727" s="38"/>
      <c r="Y727" s="38"/>
      <c r="Z727" s="38"/>
      <c r="AA727" s="38"/>
      <c r="AB727" s="38"/>
      <c r="AC727" s="38"/>
      <c r="AD727" s="92"/>
    </row>
    <row r="728" spans="18:30" x14ac:dyDescent="0.25">
      <c r="R728" s="38"/>
      <c r="S728" s="38"/>
      <c r="T728" s="38"/>
      <c r="U728" s="38"/>
      <c r="V728" s="38"/>
      <c r="W728" s="38"/>
      <c r="X728" s="38"/>
      <c r="Y728" s="38"/>
      <c r="Z728" s="38"/>
      <c r="AA728" s="38"/>
      <c r="AB728" s="38"/>
      <c r="AC728" s="38"/>
      <c r="AD728" s="92"/>
    </row>
    <row r="729" spans="18:30" x14ac:dyDescent="0.25">
      <c r="R729" s="38"/>
      <c r="S729" s="38"/>
      <c r="T729" s="38"/>
      <c r="U729" s="38"/>
      <c r="V729" s="38"/>
      <c r="W729" s="38"/>
      <c r="X729" s="38"/>
      <c r="Y729" s="38"/>
      <c r="Z729" s="38"/>
      <c r="AA729" s="38"/>
      <c r="AB729" s="38"/>
      <c r="AC729" s="38"/>
      <c r="AD729" s="92"/>
    </row>
    <row r="730" spans="18:30" x14ac:dyDescent="0.25">
      <c r="R730" s="38"/>
      <c r="S730" s="38"/>
      <c r="T730" s="38"/>
      <c r="U730" s="38"/>
      <c r="V730" s="38"/>
      <c r="W730" s="38"/>
      <c r="X730" s="38"/>
      <c r="Y730" s="38"/>
      <c r="Z730" s="38"/>
      <c r="AA730" s="38"/>
      <c r="AB730" s="38"/>
      <c r="AC730" s="38"/>
      <c r="AD730" s="92"/>
    </row>
    <row r="731" spans="18:30" x14ac:dyDescent="0.25">
      <c r="R731" s="38"/>
      <c r="S731" s="38"/>
      <c r="T731" s="38"/>
      <c r="U731" s="38"/>
      <c r="V731" s="38"/>
      <c r="W731" s="38"/>
      <c r="X731" s="38"/>
      <c r="Y731" s="38"/>
      <c r="Z731" s="38"/>
      <c r="AA731" s="38"/>
      <c r="AB731" s="38"/>
      <c r="AC731" s="38"/>
      <c r="AD731" s="92"/>
    </row>
    <row r="732" spans="18:30" x14ac:dyDescent="0.25">
      <c r="R732" s="38"/>
      <c r="S732" s="38"/>
      <c r="T732" s="38"/>
      <c r="U732" s="38"/>
      <c r="V732" s="38"/>
      <c r="W732" s="38"/>
      <c r="X732" s="38"/>
      <c r="Y732" s="38"/>
      <c r="Z732" s="38"/>
      <c r="AA732" s="38"/>
      <c r="AB732" s="38"/>
      <c r="AC732" s="38"/>
      <c r="AD732" s="92"/>
    </row>
    <row r="733" spans="18:30" x14ac:dyDescent="0.25">
      <c r="R733" s="38"/>
      <c r="S733" s="38"/>
      <c r="T733" s="38"/>
      <c r="U733" s="38"/>
      <c r="V733" s="38"/>
      <c r="W733" s="38"/>
      <c r="X733" s="38"/>
      <c r="Y733" s="38"/>
      <c r="Z733" s="38"/>
      <c r="AA733" s="38"/>
      <c r="AB733" s="38"/>
      <c r="AC733" s="38"/>
      <c r="AD733" s="92"/>
    </row>
    <row r="734" spans="18:30" x14ac:dyDescent="0.25">
      <c r="R734" s="38"/>
      <c r="S734" s="38"/>
      <c r="T734" s="38"/>
      <c r="U734" s="38"/>
      <c r="V734" s="38"/>
      <c r="W734" s="38"/>
      <c r="X734" s="38"/>
      <c r="Y734" s="38"/>
      <c r="Z734" s="38"/>
      <c r="AA734" s="38"/>
      <c r="AB734" s="38"/>
      <c r="AC734" s="38"/>
      <c r="AD734" s="92"/>
    </row>
    <row r="735" spans="18:30" x14ac:dyDescent="0.25">
      <c r="R735" s="38"/>
      <c r="S735" s="38"/>
      <c r="T735" s="38"/>
      <c r="U735" s="38"/>
      <c r="V735" s="38"/>
      <c r="W735" s="38"/>
      <c r="X735" s="38"/>
      <c r="Y735" s="38"/>
      <c r="Z735" s="38"/>
      <c r="AA735" s="38"/>
      <c r="AB735" s="38"/>
      <c r="AC735" s="38"/>
      <c r="AD735" s="92"/>
    </row>
    <row r="736" spans="18:30" x14ac:dyDescent="0.25">
      <c r="R736" s="38"/>
      <c r="S736" s="38"/>
      <c r="T736" s="38"/>
      <c r="U736" s="38"/>
      <c r="V736" s="38"/>
      <c r="W736" s="38"/>
      <c r="X736" s="38"/>
      <c r="Y736" s="38"/>
      <c r="Z736" s="38"/>
      <c r="AA736" s="38"/>
      <c r="AB736" s="38"/>
      <c r="AC736" s="38"/>
      <c r="AD736" s="92"/>
    </row>
    <row r="737" spans="18:30" x14ac:dyDescent="0.25">
      <c r="R737" s="38"/>
      <c r="S737" s="38"/>
      <c r="T737" s="38"/>
      <c r="U737" s="38"/>
      <c r="V737" s="38"/>
      <c r="W737" s="38"/>
      <c r="X737" s="38"/>
      <c r="Y737" s="38"/>
      <c r="Z737" s="38"/>
      <c r="AA737" s="38"/>
      <c r="AB737" s="38"/>
      <c r="AC737" s="38"/>
      <c r="AD737" s="92"/>
    </row>
    <row r="738" spans="18:30" x14ac:dyDescent="0.25">
      <c r="R738" s="38"/>
      <c r="S738" s="38"/>
      <c r="T738" s="38"/>
      <c r="U738" s="38"/>
      <c r="V738" s="38"/>
      <c r="W738" s="38"/>
      <c r="X738" s="38"/>
      <c r="Y738" s="38"/>
      <c r="Z738" s="38"/>
      <c r="AA738" s="38"/>
      <c r="AB738" s="38"/>
      <c r="AC738" s="38"/>
      <c r="AD738" s="92"/>
    </row>
    <row r="739" spans="18:30" x14ac:dyDescent="0.25">
      <c r="R739" s="38"/>
      <c r="S739" s="38"/>
      <c r="T739" s="38"/>
      <c r="U739" s="38"/>
      <c r="V739" s="38"/>
      <c r="W739" s="38"/>
      <c r="X739" s="38"/>
      <c r="Y739" s="38"/>
      <c r="Z739" s="38"/>
      <c r="AA739" s="38"/>
      <c r="AB739" s="38"/>
      <c r="AC739" s="38"/>
      <c r="AD739" s="92"/>
    </row>
    <row r="740" spans="18:30" x14ac:dyDescent="0.25">
      <c r="R740" s="38"/>
      <c r="S740" s="38"/>
      <c r="T740" s="38"/>
      <c r="U740" s="38"/>
      <c r="V740" s="38"/>
      <c r="W740" s="38"/>
      <c r="X740" s="38"/>
      <c r="Y740" s="38"/>
      <c r="Z740" s="38"/>
      <c r="AA740" s="38"/>
      <c r="AB740" s="38"/>
      <c r="AC740" s="38"/>
      <c r="AD740" s="92"/>
    </row>
    <row r="741" spans="18:30" x14ac:dyDescent="0.25">
      <c r="R741" s="38"/>
      <c r="S741" s="38"/>
      <c r="T741" s="38"/>
      <c r="U741" s="38"/>
      <c r="V741" s="38"/>
      <c r="W741" s="38"/>
      <c r="X741" s="38"/>
      <c r="Y741" s="38"/>
      <c r="Z741" s="38"/>
      <c r="AA741" s="38"/>
      <c r="AB741" s="38"/>
      <c r="AC741" s="38"/>
      <c r="AD741" s="92"/>
    </row>
    <row r="742" spans="18:30" x14ac:dyDescent="0.25">
      <c r="R742" s="38"/>
      <c r="S742" s="38"/>
      <c r="T742" s="38"/>
      <c r="U742" s="38"/>
      <c r="V742" s="38"/>
      <c r="W742" s="38"/>
      <c r="X742" s="38"/>
      <c r="Y742" s="38"/>
      <c r="Z742" s="38"/>
      <c r="AA742" s="38"/>
      <c r="AB742" s="38"/>
      <c r="AC742" s="38"/>
      <c r="AD742" s="92"/>
    </row>
    <row r="743" spans="18:30" x14ac:dyDescent="0.25">
      <c r="R743" s="38"/>
      <c r="S743" s="38"/>
      <c r="T743" s="38"/>
      <c r="U743" s="38"/>
      <c r="V743" s="38"/>
      <c r="W743" s="38"/>
      <c r="X743" s="38"/>
      <c r="Y743" s="38"/>
      <c r="Z743" s="38"/>
      <c r="AA743" s="38"/>
      <c r="AB743" s="38"/>
      <c r="AC743" s="38"/>
      <c r="AD743" s="92"/>
    </row>
    <row r="744" spans="18:30" x14ac:dyDescent="0.25">
      <c r="R744" s="38"/>
      <c r="S744" s="38"/>
      <c r="T744" s="38"/>
      <c r="U744" s="38"/>
      <c r="V744" s="38"/>
      <c r="W744" s="38"/>
      <c r="X744" s="38"/>
      <c r="Y744" s="38"/>
      <c r="Z744" s="38"/>
      <c r="AA744" s="38"/>
      <c r="AB744" s="38"/>
      <c r="AC744" s="38"/>
      <c r="AD744" s="92"/>
    </row>
    <row r="745" spans="18:30" x14ac:dyDescent="0.25">
      <c r="R745" s="38"/>
      <c r="S745" s="38"/>
      <c r="T745" s="38"/>
      <c r="U745" s="38"/>
      <c r="V745" s="38"/>
      <c r="W745" s="38"/>
      <c r="X745" s="38"/>
      <c r="Y745" s="38"/>
      <c r="Z745" s="38"/>
      <c r="AA745" s="38"/>
      <c r="AB745" s="38"/>
      <c r="AC745" s="38"/>
      <c r="AD745" s="92"/>
    </row>
    <row r="746" spans="18:30" x14ac:dyDescent="0.25">
      <c r="R746" s="38"/>
      <c r="S746" s="38"/>
      <c r="T746" s="38"/>
      <c r="U746" s="38"/>
      <c r="V746" s="38"/>
      <c r="W746" s="38"/>
      <c r="X746" s="38"/>
      <c r="Y746" s="38"/>
      <c r="Z746" s="38"/>
      <c r="AA746" s="38"/>
      <c r="AB746" s="38"/>
      <c r="AC746" s="38"/>
      <c r="AD746" s="92"/>
    </row>
    <row r="747" spans="18:30" x14ac:dyDescent="0.25">
      <c r="R747" s="38"/>
      <c r="S747" s="38"/>
      <c r="T747" s="38"/>
      <c r="U747" s="38"/>
      <c r="V747" s="38"/>
      <c r="W747" s="38"/>
      <c r="X747" s="38"/>
      <c r="Y747" s="38"/>
      <c r="Z747" s="38"/>
      <c r="AA747" s="38"/>
      <c r="AB747" s="38"/>
      <c r="AC747" s="38"/>
      <c r="AD747" s="92"/>
    </row>
    <row r="748" spans="18:30" x14ac:dyDescent="0.25">
      <c r="R748" s="38"/>
      <c r="S748" s="38"/>
      <c r="T748" s="38"/>
      <c r="U748" s="38"/>
      <c r="V748" s="38"/>
      <c r="W748" s="38"/>
      <c r="X748" s="38"/>
      <c r="Y748" s="38"/>
      <c r="Z748" s="38"/>
      <c r="AA748" s="38"/>
      <c r="AB748" s="38"/>
      <c r="AC748" s="38"/>
      <c r="AD748" s="92"/>
    </row>
    <row r="749" spans="18:30" x14ac:dyDescent="0.25">
      <c r="R749" s="38"/>
      <c r="S749" s="38"/>
      <c r="T749" s="38"/>
      <c r="U749" s="38"/>
      <c r="V749" s="38"/>
      <c r="W749" s="38"/>
      <c r="X749" s="38"/>
      <c r="Y749" s="38"/>
      <c r="Z749" s="38"/>
      <c r="AA749" s="38"/>
      <c r="AB749" s="38"/>
      <c r="AC749" s="38"/>
      <c r="AD749" s="92"/>
    </row>
    <row r="750" spans="18:30" x14ac:dyDescent="0.25">
      <c r="R750" s="38"/>
      <c r="S750" s="38"/>
      <c r="T750" s="38"/>
      <c r="U750" s="38"/>
      <c r="V750" s="38"/>
      <c r="W750" s="38"/>
      <c r="X750" s="38"/>
      <c r="Y750" s="38"/>
      <c r="Z750" s="38"/>
      <c r="AA750" s="38"/>
      <c r="AB750" s="38"/>
      <c r="AC750" s="38"/>
      <c r="AD750" s="92"/>
    </row>
    <row r="751" spans="18:30" x14ac:dyDescent="0.25">
      <c r="R751" s="38"/>
      <c r="S751" s="38"/>
      <c r="T751" s="38"/>
      <c r="U751" s="38"/>
      <c r="V751" s="38"/>
      <c r="W751" s="38"/>
      <c r="X751" s="38"/>
      <c r="Y751" s="38"/>
      <c r="Z751" s="38"/>
      <c r="AA751" s="38"/>
      <c r="AB751" s="38"/>
      <c r="AC751" s="38"/>
      <c r="AD751" s="92"/>
    </row>
    <row r="752" spans="18:30" x14ac:dyDescent="0.25">
      <c r="R752" s="38"/>
      <c r="S752" s="38"/>
      <c r="T752" s="38"/>
      <c r="U752" s="38"/>
      <c r="V752" s="38"/>
      <c r="W752" s="38"/>
      <c r="X752" s="38"/>
      <c r="Y752" s="38"/>
      <c r="Z752" s="38"/>
      <c r="AA752" s="38"/>
      <c r="AB752" s="38"/>
      <c r="AC752" s="38"/>
      <c r="AD752" s="92"/>
    </row>
    <row r="753" spans="18:30" x14ac:dyDescent="0.25">
      <c r="R753" s="38"/>
      <c r="S753" s="38"/>
      <c r="T753" s="38"/>
      <c r="U753" s="38"/>
      <c r="V753" s="38"/>
      <c r="W753" s="38"/>
      <c r="X753" s="38"/>
      <c r="Y753" s="38"/>
      <c r="Z753" s="38"/>
      <c r="AA753" s="38"/>
      <c r="AB753" s="38"/>
      <c r="AC753" s="38"/>
      <c r="AD753" s="92"/>
    </row>
    <row r="754" spans="18:30" x14ac:dyDescent="0.25">
      <c r="R754" s="38"/>
      <c r="S754" s="38"/>
      <c r="T754" s="38"/>
      <c r="U754" s="38"/>
      <c r="V754" s="38"/>
      <c r="W754" s="38"/>
      <c r="X754" s="38"/>
      <c r="Y754" s="38"/>
      <c r="Z754" s="38"/>
      <c r="AA754" s="38"/>
      <c r="AB754" s="38"/>
      <c r="AC754" s="38"/>
      <c r="AD754" s="92"/>
    </row>
    <row r="755" spans="18:30" x14ac:dyDescent="0.25">
      <c r="R755" s="38"/>
      <c r="S755" s="38"/>
      <c r="T755" s="38"/>
      <c r="U755" s="38"/>
      <c r="V755" s="38"/>
      <c r="W755" s="38"/>
      <c r="X755" s="38"/>
      <c r="Y755" s="38"/>
      <c r="Z755" s="38"/>
      <c r="AA755" s="38"/>
      <c r="AB755" s="38"/>
      <c r="AC755" s="38"/>
      <c r="AD755" s="92"/>
    </row>
    <row r="756" spans="18:30" x14ac:dyDescent="0.25">
      <c r="R756" s="38"/>
      <c r="S756" s="38"/>
      <c r="T756" s="38"/>
      <c r="U756" s="38"/>
      <c r="V756" s="38"/>
      <c r="W756" s="38"/>
      <c r="X756" s="38"/>
      <c r="Y756" s="38"/>
      <c r="Z756" s="38"/>
      <c r="AA756" s="38"/>
      <c r="AB756" s="38"/>
      <c r="AC756" s="38"/>
      <c r="AD756" s="92"/>
    </row>
    <row r="757" spans="18:30" x14ac:dyDescent="0.25">
      <c r="R757" s="38"/>
      <c r="S757" s="38"/>
      <c r="T757" s="38"/>
      <c r="U757" s="38"/>
      <c r="V757" s="38"/>
      <c r="W757" s="38"/>
      <c r="X757" s="38"/>
      <c r="Y757" s="38"/>
      <c r="Z757" s="38"/>
      <c r="AA757" s="38"/>
      <c r="AB757" s="38"/>
      <c r="AC757" s="38"/>
      <c r="AD757" s="92"/>
    </row>
    <row r="758" spans="18:30" x14ac:dyDescent="0.25">
      <c r="R758" s="38"/>
      <c r="S758" s="38"/>
      <c r="T758" s="38"/>
      <c r="U758" s="38"/>
      <c r="V758" s="38"/>
      <c r="W758" s="38"/>
      <c r="X758" s="38"/>
      <c r="Y758" s="38"/>
      <c r="Z758" s="38"/>
      <c r="AA758" s="38"/>
      <c r="AB758" s="38"/>
      <c r="AC758" s="38"/>
      <c r="AD758" s="92"/>
    </row>
    <row r="759" spans="18:30" x14ac:dyDescent="0.25">
      <c r="R759" s="38"/>
      <c r="S759" s="38"/>
      <c r="T759" s="38"/>
      <c r="U759" s="38"/>
      <c r="V759" s="38"/>
      <c r="W759" s="38"/>
      <c r="X759" s="38"/>
      <c r="Y759" s="38"/>
      <c r="Z759" s="38"/>
      <c r="AA759" s="38"/>
      <c r="AB759" s="38"/>
      <c r="AC759" s="38"/>
      <c r="AD759" s="92"/>
    </row>
    <row r="760" spans="18:30" x14ac:dyDescent="0.25">
      <c r="R760" s="38"/>
      <c r="S760" s="38"/>
      <c r="T760" s="38"/>
      <c r="U760" s="38"/>
      <c r="V760" s="38"/>
      <c r="W760" s="38"/>
      <c r="X760" s="38"/>
      <c r="Y760" s="38"/>
      <c r="Z760" s="38"/>
      <c r="AA760" s="38"/>
      <c r="AB760" s="38"/>
      <c r="AC760" s="38"/>
      <c r="AD760" s="92"/>
    </row>
    <row r="761" spans="18:30" x14ac:dyDescent="0.25">
      <c r="R761" s="38"/>
      <c r="S761" s="38"/>
      <c r="T761" s="38"/>
      <c r="U761" s="38"/>
      <c r="V761" s="38"/>
      <c r="W761" s="38"/>
      <c r="X761" s="38"/>
      <c r="Y761" s="38"/>
      <c r="Z761" s="38"/>
      <c r="AA761" s="38"/>
      <c r="AB761" s="38"/>
      <c r="AC761" s="38"/>
      <c r="AD761" s="92"/>
    </row>
    <row r="762" spans="18:30" x14ac:dyDescent="0.25">
      <c r="R762" s="38"/>
      <c r="S762" s="38"/>
      <c r="T762" s="38"/>
      <c r="U762" s="38"/>
      <c r="V762" s="38"/>
      <c r="W762" s="38"/>
      <c r="X762" s="38"/>
      <c r="Y762" s="38"/>
      <c r="Z762" s="38"/>
      <c r="AA762" s="38"/>
      <c r="AB762" s="38"/>
      <c r="AC762" s="38"/>
      <c r="AD762" s="92"/>
    </row>
    <row r="763" spans="18:30" x14ac:dyDescent="0.25">
      <c r="R763" s="38"/>
      <c r="S763" s="38"/>
      <c r="T763" s="38"/>
      <c r="U763" s="38"/>
      <c r="V763" s="38"/>
      <c r="W763" s="38"/>
      <c r="X763" s="38"/>
      <c r="Y763" s="38"/>
      <c r="Z763" s="38"/>
      <c r="AA763" s="38"/>
      <c r="AB763" s="38"/>
      <c r="AC763" s="38"/>
      <c r="AD763" s="92"/>
    </row>
    <row r="764" spans="18:30" x14ac:dyDescent="0.25">
      <c r="R764" s="38"/>
      <c r="S764" s="38"/>
      <c r="T764" s="38"/>
      <c r="U764" s="38"/>
      <c r="V764" s="38"/>
      <c r="W764" s="38"/>
      <c r="X764" s="38"/>
      <c r="Y764" s="38"/>
      <c r="Z764" s="38"/>
      <c r="AA764" s="38"/>
      <c r="AB764" s="38"/>
      <c r="AC764" s="38"/>
      <c r="AD764" s="92"/>
    </row>
    <row r="765" spans="18:30" x14ac:dyDescent="0.25">
      <c r="R765" s="38"/>
      <c r="S765" s="38"/>
      <c r="T765" s="38"/>
      <c r="U765" s="38"/>
      <c r="V765" s="38"/>
      <c r="W765" s="38"/>
      <c r="X765" s="38"/>
      <c r="Y765" s="38"/>
      <c r="Z765" s="38"/>
      <c r="AA765" s="38"/>
      <c r="AB765" s="38"/>
      <c r="AC765" s="38"/>
      <c r="AD765" s="92"/>
    </row>
    <row r="766" spans="18:30" x14ac:dyDescent="0.25">
      <c r="R766" s="38"/>
      <c r="S766" s="38"/>
      <c r="T766" s="38"/>
      <c r="U766" s="38"/>
      <c r="V766" s="38"/>
      <c r="W766" s="38"/>
      <c r="X766" s="38"/>
      <c r="Y766" s="38"/>
      <c r="Z766" s="38"/>
      <c r="AA766" s="38"/>
      <c r="AB766" s="38"/>
      <c r="AC766" s="38"/>
      <c r="AD766" s="92"/>
    </row>
    <row r="767" spans="18:30" x14ac:dyDescent="0.25">
      <c r="R767" s="38"/>
      <c r="S767" s="38"/>
      <c r="T767" s="38"/>
      <c r="U767" s="38"/>
      <c r="V767" s="38"/>
      <c r="W767" s="38"/>
      <c r="X767" s="38"/>
      <c r="Y767" s="38"/>
      <c r="Z767" s="38"/>
      <c r="AA767" s="38"/>
      <c r="AB767" s="38"/>
      <c r="AC767" s="38"/>
      <c r="AD767" s="92"/>
    </row>
    <row r="768" spans="18:30" x14ac:dyDescent="0.25">
      <c r="R768" s="38"/>
      <c r="S768" s="38"/>
      <c r="T768" s="38"/>
      <c r="U768" s="38"/>
      <c r="V768" s="38"/>
      <c r="W768" s="38"/>
      <c r="X768" s="38"/>
      <c r="Y768" s="38"/>
      <c r="Z768" s="38"/>
      <c r="AA768" s="38"/>
      <c r="AB768" s="38"/>
      <c r="AC768" s="38"/>
      <c r="AD768" s="92"/>
    </row>
    <row r="769" spans="18:30" x14ac:dyDescent="0.25">
      <c r="R769" s="38"/>
      <c r="S769" s="38"/>
      <c r="T769" s="38"/>
      <c r="U769" s="38"/>
      <c r="V769" s="38"/>
      <c r="W769" s="38"/>
      <c r="X769" s="38"/>
      <c r="Y769" s="38"/>
      <c r="Z769" s="38"/>
      <c r="AA769" s="38"/>
      <c r="AB769" s="38"/>
      <c r="AC769" s="38"/>
      <c r="AD769" s="92"/>
    </row>
    <row r="770" spans="18:30" x14ac:dyDescent="0.25">
      <c r="R770" s="38"/>
      <c r="S770" s="38"/>
      <c r="T770" s="38"/>
      <c r="U770" s="38"/>
      <c r="V770" s="38"/>
      <c r="W770" s="38"/>
      <c r="X770" s="38"/>
      <c r="Y770" s="38"/>
      <c r="Z770" s="38"/>
      <c r="AA770" s="38"/>
      <c r="AB770" s="38"/>
      <c r="AC770" s="38"/>
      <c r="AD770" s="92"/>
    </row>
    <row r="771" spans="18:30" x14ac:dyDescent="0.25">
      <c r="R771" s="38"/>
      <c r="S771" s="38"/>
      <c r="T771" s="38"/>
      <c r="U771" s="38"/>
      <c r="V771" s="38"/>
      <c r="W771" s="38"/>
      <c r="X771" s="38"/>
      <c r="Y771" s="38"/>
      <c r="Z771" s="38"/>
      <c r="AA771" s="38"/>
      <c r="AB771" s="38"/>
      <c r="AC771" s="38"/>
      <c r="AD771" s="92"/>
    </row>
    <row r="772" spans="18:30" x14ac:dyDescent="0.25">
      <c r="R772" s="38"/>
      <c r="S772" s="38"/>
      <c r="T772" s="38"/>
      <c r="U772" s="38"/>
      <c r="V772" s="38"/>
      <c r="W772" s="38"/>
      <c r="X772" s="38"/>
      <c r="Y772" s="38"/>
      <c r="Z772" s="38"/>
      <c r="AA772" s="38"/>
      <c r="AB772" s="38"/>
      <c r="AC772" s="38"/>
      <c r="AD772" s="92"/>
    </row>
    <row r="773" spans="18:30" x14ac:dyDescent="0.25">
      <c r="R773" s="38"/>
      <c r="S773" s="38"/>
      <c r="T773" s="38"/>
      <c r="U773" s="38"/>
      <c r="V773" s="38"/>
      <c r="W773" s="38"/>
      <c r="X773" s="38"/>
      <c r="Y773" s="38"/>
      <c r="Z773" s="38"/>
      <c r="AA773" s="38"/>
      <c r="AB773" s="38"/>
      <c r="AC773" s="38"/>
      <c r="AD773" s="92"/>
    </row>
    <row r="774" spans="18:30" x14ac:dyDescent="0.25">
      <c r="R774" s="38"/>
      <c r="S774" s="38"/>
      <c r="T774" s="38"/>
      <c r="U774" s="38"/>
      <c r="V774" s="38"/>
      <c r="W774" s="38"/>
      <c r="X774" s="38"/>
      <c r="Y774" s="38"/>
      <c r="Z774" s="38"/>
      <c r="AA774" s="38"/>
      <c r="AB774" s="38"/>
      <c r="AC774" s="38"/>
      <c r="AD774" s="92"/>
    </row>
    <row r="775" spans="18:30" x14ac:dyDescent="0.25">
      <c r="R775" s="38"/>
      <c r="S775" s="38"/>
      <c r="T775" s="38"/>
      <c r="U775" s="38"/>
      <c r="V775" s="38"/>
      <c r="W775" s="38"/>
      <c r="X775" s="38"/>
      <c r="Y775" s="38"/>
      <c r="Z775" s="38"/>
      <c r="AA775" s="38"/>
      <c r="AB775" s="38"/>
      <c r="AC775" s="38"/>
      <c r="AD775" s="92"/>
    </row>
    <row r="776" spans="18:30" x14ac:dyDescent="0.25">
      <c r="R776" s="38"/>
      <c r="S776" s="38"/>
      <c r="T776" s="38"/>
      <c r="U776" s="38"/>
      <c r="V776" s="38"/>
      <c r="W776" s="38"/>
      <c r="X776" s="38"/>
      <c r="Y776" s="38"/>
      <c r="Z776" s="38"/>
      <c r="AA776" s="38"/>
      <c r="AB776" s="38"/>
      <c r="AC776" s="38"/>
      <c r="AD776" s="92"/>
    </row>
    <row r="777" spans="18:30" x14ac:dyDescent="0.25">
      <c r="R777" s="38"/>
      <c r="S777" s="38"/>
      <c r="T777" s="38"/>
      <c r="U777" s="38"/>
      <c r="V777" s="38"/>
      <c r="W777" s="38"/>
      <c r="X777" s="38"/>
      <c r="Y777" s="38"/>
      <c r="Z777" s="38"/>
      <c r="AA777" s="38"/>
      <c r="AB777" s="38"/>
      <c r="AC777" s="38"/>
      <c r="AD777" s="92"/>
    </row>
    <row r="778" spans="18:30" x14ac:dyDescent="0.25">
      <c r="R778" s="38"/>
      <c r="S778" s="38"/>
      <c r="T778" s="38"/>
      <c r="U778" s="38"/>
      <c r="V778" s="38"/>
      <c r="W778" s="38"/>
      <c r="X778" s="38"/>
      <c r="Y778" s="38"/>
      <c r="Z778" s="38"/>
      <c r="AA778" s="38"/>
      <c r="AB778" s="38"/>
      <c r="AC778" s="38"/>
      <c r="AD778" s="92"/>
    </row>
    <row r="779" spans="18:30" x14ac:dyDescent="0.25">
      <c r="R779" s="38"/>
      <c r="S779" s="38"/>
      <c r="T779" s="38"/>
      <c r="U779" s="38"/>
      <c r="V779" s="38"/>
      <c r="W779" s="38"/>
      <c r="X779" s="38"/>
      <c r="Y779" s="38"/>
      <c r="Z779" s="38"/>
      <c r="AA779" s="38"/>
      <c r="AB779" s="38"/>
      <c r="AC779" s="38"/>
      <c r="AD779" s="92"/>
    </row>
    <row r="780" spans="18:30" x14ac:dyDescent="0.25">
      <c r="R780" s="38"/>
      <c r="S780" s="38"/>
      <c r="T780" s="38"/>
      <c r="U780" s="38"/>
      <c r="V780" s="38"/>
      <c r="W780" s="38"/>
      <c r="X780" s="38"/>
      <c r="Y780" s="38"/>
      <c r="Z780" s="38"/>
      <c r="AA780" s="38"/>
      <c r="AB780" s="38"/>
      <c r="AC780" s="38"/>
      <c r="AD780" s="92"/>
    </row>
    <row r="781" spans="18:30" x14ac:dyDescent="0.25">
      <c r="R781" s="38"/>
      <c r="S781" s="38"/>
      <c r="T781" s="38"/>
      <c r="U781" s="38"/>
      <c r="V781" s="38"/>
      <c r="W781" s="38"/>
      <c r="X781" s="38"/>
      <c r="Y781" s="38"/>
      <c r="Z781" s="38"/>
      <c r="AA781" s="38"/>
      <c r="AB781" s="38"/>
      <c r="AC781" s="38"/>
      <c r="AD781" s="92"/>
    </row>
    <row r="782" spans="18:30" x14ac:dyDescent="0.25">
      <c r="R782" s="38"/>
      <c r="S782" s="38"/>
      <c r="T782" s="38"/>
      <c r="U782" s="38"/>
      <c r="V782" s="38"/>
      <c r="W782" s="38"/>
      <c r="X782" s="38"/>
      <c r="Y782" s="38"/>
      <c r="Z782" s="38"/>
      <c r="AA782" s="38"/>
      <c r="AB782" s="38"/>
      <c r="AC782" s="38"/>
      <c r="AD782" s="92"/>
    </row>
    <row r="783" spans="18:30" x14ac:dyDescent="0.25">
      <c r="R783" s="38"/>
      <c r="S783" s="38"/>
      <c r="T783" s="38"/>
      <c r="U783" s="38"/>
      <c r="V783" s="38"/>
      <c r="W783" s="38"/>
      <c r="X783" s="38"/>
      <c r="Y783" s="38"/>
      <c r="Z783" s="38"/>
      <c r="AA783" s="38"/>
      <c r="AB783" s="38"/>
      <c r="AC783" s="38"/>
      <c r="AD783" s="92"/>
    </row>
    <row r="784" spans="18:30" x14ac:dyDescent="0.25">
      <c r="R784" s="38"/>
      <c r="S784" s="38"/>
      <c r="T784" s="38"/>
      <c r="U784" s="38"/>
      <c r="V784" s="38"/>
      <c r="W784" s="38"/>
      <c r="X784" s="38"/>
      <c r="Y784" s="38"/>
      <c r="Z784" s="38"/>
      <c r="AA784" s="38"/>
      <c r="AB784" s="38"/>
      <c r="AC784" s="38"/>
      <c r="AD784" s="92"/>
    </row>
    <row r="785" spans="18:30" x14ac:dyDescent="0.25">
      <c r="R785" s="38"/>
      <c r="S785" s="38"/>
      <c r="T785" s="38"/>
      <c r="U785" s="38"/>
      <c r="V785" s="38"/>
      <c r="W785" s="38"/>
      <c r="X785" s="38"/>
      <c r="Y785" s="38"/>
      <c r="Z785" s="38"/>
      <c r="AA785" s="38"/>
      <c r="AB785" s="38"/>
      <c r="AC785" s="38"/>
      <c r="AD785" s="92"/>
    </row>
    <row r="786" spans="18:30" x14ac:dyDescent="0.25">
      <c r="R786" s="38"/>
      <c r="S786" s="38"/>
      <c r="T786" s="38"/>
      <c r="U786" s="38"/>
      <c r="V786" s="38"/>
      <c r="W786" s="38"/>
      <c r="X786" s="38"/>
      <c r="Y786" s="38"/>
      <c r="Z786" s="38"/>
      <c r="AA786" s="38"/>
      <c r="AB786" s="38"/>
      <c r="AC786" s="38"/>
      <c r="AD786" s="92"/>
    </row>
    <row r="787" spans="18:30" x14ac:dyDescent="0.25">
      <c r="R787" s="38"/>
      <c r="S787" s="38"/>
      <c r="T787" s="38"/>
      <c r="U787" s="38"/>
      <c r="V787" s="38"/>
      <c r="W787" s="38"/>
      <c r="X787" s="38"/>
      <c r="Y787" s="38"/>
      <c r="Z787" s="38"/>
      <c r="AA787" s="38"/>
      <c r="AB787" s="38"/>
      <c r="AC787" s="38"/>
      <c r="AD787" s="92"/>
    </row>
    <row r="788" spans="18:30" x14ac:dyDescent="0.25">
      <c r="R788" s="38"/>
      <c r="S788" s="38"/>
      <c r="T788" s="38"/>
      <c r="U788" s="38"/>
      <c r="V788" s="38"/>
      <c r="W788" s="38"/>
      <c r="X788" s="38"/>
      <c r="Y788" s="38"/>
      <c r="Z788" s="38"/>
      <c r="AA788" s="38"/>
      <c r="AB788" s="38"/>
      <c r="AC788" s="38"/>
      <c r="AD788" s="92"/>
    </row>
    <row r="789" spans="18:30" x14ac:dyDescent="0.25">
      <c r="R789" s="38"/>
      <c r="S789" s="38"/>
      <c r="T789" s="38"/>
      <c r="U789" s="38"/>
      <c r="V789" s="38"/>
      <c r="W789" s="38"/>
      <c r="X789" s="38"/>
      <c r="Y789" s="38"/>
      <c r="Z789" s="38"/>
      <c r="AA789" s="38"/>
      <c r="AB789" s="38"/>
      <c r="AC789" s="38"/>
      <c r="AD789" s="92"/>
    </row>
    <row r="790" spans="18:30" x14ac:dyDescent="0.25">
      <c r="R790" s="38"/>
      <c r="S790" s="38"/>
      <c r="T790" s="38"/>
      <c r="U790" s="38"/>
      <c r="V790" s="38"/>
      <c r="W790" s="38"/>
      <c r="X790" s="38"/>
      <c r="Y790" s="38"/>
      <c r="Z790" s="38"/>
      <c r="AA790" s="38"/>
      <c r="AB790" s="38"/>
      <c r="AC790" s="38"/>
      <c r="AD790" s="92"/>
    </row>
    <row r="791" spans="18:30" x14ac:dyDescent="0.25">
      <c r="R791" s="38"/>
      <c r="S791" s="38"/>
      <c r="T791" s="38"/>
      <c r="U791" s="38"/>
      <c r="V791" s="38"/>
      <c r="W791" s="38"/>
      <c r="X791" s="38"/>
      <c r="Y791" s="38"/>
      <c r="Z791" s="38"/>
      <c r="AA791" s="38"/>
      <c r="AB791" s="38"/>
      <c r="AC791" s="38"/>
      <c r="AD791" s="92"/>
    </row>
    <row r="792" spans="18:30" x14ac:dyDescent="0.25">
      <c r="R792" s="38"/>
      <c r="S792" s="38"/>
      <c r="T792" s="38"/>
      <c r="U792" s="38"/>
      <c r="V792" s="38"/>
      <c r="W792" s="38"/>
      <c r="X792" s="38"/>
      <c r="Y792" s="38"/>
      <c r="Z792" s="38"/>
      <c r="AA792" s="38"/>
      <c r="AB792" s="38"/>
      <c r="AC792" s="38"/>
      <c r="AD792" s="92"/>
    </row>
    <row r="793" spans="18:30" x14ac:dyDescent="0.25">
      <c r="R793" s="38"/>
      <c r="S793" s="38"/>
      <c r="T793" s="38"/>
      <c r="U793" s="38"/>
      <c r="V793" s="38"/>
      <c r="W793" s="38"/>
      <c r="X793" s="38"/>
      <c r="Y793" s="38"/>
      <c r="Z793" s="38"/>
      <c r="AA793" s="38"/>
      <c r="AB793" s="38"/>
      <c r="AC793" s="38"/>
      <c r="AD793" s="92"/>
    </row>
    <row r="794" spans="18:30" x14ac:dyDescent="0.25">
      <c r="R794" s="38"/>
      <c r="S794" s="38"/>
      <c r="T794" s="38"/>
      <c r="U794" s="38"/>
      <c r="V794" s="38"/>
      <c r="W794" s="38"/>
      <c r="X794" s="38"/>
      <c r="Y794" s="38"/>
      <c r="Z794" s="38"/>
      <c r="AA794" s="38"/>
      <c r="AB794" s="38"/>
      <c r="AC794" s="38"/>
      <c r="AD794" s="92"/>
    </row>
    <row r="795" spans="18:30" x14ac:dyDescent="0.25">
      <c r="R795" s="38"/>
      <c r="S795" s="38"/>
      <c r="T795" s="38"/>
      <c r="U795" s="38"/>
      <c r="V795" s="38"/>
      <c r="W795" s="38"/>
      <c r="X795" s="38"/>
      <c r="Y795" s="38"/>
      <c r="Z795" s="38"/>
      <c r="AA795" s="38"/>
      <c r="AB795" s="38"/>
      <c r="AC795" s="38"/>
      <c r="AD795" s="92"/>
    </row>
    <row r="796" spans="18:30" x14ac:dyDescent="0.25">
      <c r="R796" s="38"/>
      <c r="S796" s="38"/>
      <c r="T796" s="38"/>
      <c r="U796" s="38"/>
      <c r="V796" s="38"/>
      <c r="W796" s="38"/>
      <c r="X796" s="38"/>
      <c r="Y796" s="38"/>
      <c r="Z796" s="38"/>
      <c r="AA796" s="38"/>
      <c r="AB796" s="38"/>
      <c r="AC796" s="38"/>
      <c r="AD796" s="92"/>
    </row>
    <row r="797" spans="18:30" x14ac:dyDescent="0.25">
      <c r="R797" s="38"/>
      <c r="S797" s="38"/>
      <c r="T797" s="38"/>
      <c r="U797" s="38"/>
      <c r="V797" s="38"/>
      <c r="W797" s="38"/>
      <c r="X797" s="38"/>
      <c r="Y797" s="38"/>
      <c r="Z797" s="38"/>
      <c r="AA797" s="38"/>
      <c r="AB797" s="38"/>
      <c r="AC797" s="38"/>
      <c r="AD797" s="92"/>
    </row>
    <row r="798" spans="18:30" x14ac:dyDescent="0.25">
      <c r="R798" s="38"/>
      <c r="S798" s="38"/>
      <c r="T798" s="38"/>
      <c r="U798" s="38"/>
      <c r="V798" s="38"/>
      <c r="W798" s="38"/>
      <c r="X798" s="38"/>
      <c r="Y798" s="38"/>
      <c r="Z798" s="38"/>
      <c r="AA798" s="38"/>
      <c r="AB798" s="38"/>
      <c r="AC798" s="38"/>
      <c r="AD798" s="92"/>
    </row>
    <row r="799" spans="18:30" x14ac:dyDescent="0.25">
      <c r="R799" s="38"/>
      <c r="S799" s="38"/>
      <c r="T799" s="38"/>
      <c r="U799" s="38"/>
      <c r="V799" s="38"/>
      <c r="W799" s="38"/>
      <c r="X799" s="38"/>
      <c r="Y799" s="38"/>
      <c r="Z799" s="38"/>
      <c r="AA799" s="38"/>
      <c r="AB799" s="38"/>
      <c r="AC799" s="38"/>
      <c r="AD799" s="92"/>
    </row>
    <row r="800" spans="18:30" x14ac:dyDescent="0.25">
      <c r="R800" s="38"/>
      <c r="S800" s="38"/>
      <c r="T800" s="38"/>
      <c r="U800" s="38"/>
      <c r="V800" s="38"/>
      <c r="W800" s="38"/>
      <c r="X800" s="38"/>
      <c r="Y800" s="38"/>
      <c r="Z800" s="38"/>
      <c r="AA800" s="38"/>
      <c r="AB800" s="38"/>
      <c r="AC800" s="38"/>
      <c r="AD800" s="92"/>
    </row>
    <row r="801" spans="18:30" x14ac:dyDescent="0.25">
      <c r="R801" s="38"/>
      <c r="S801" s="38"/>
      <c r="T801" s="38"/>
      <c r="U801" s="38"/>
      <c r="V801" s="38"/>
      <c r="W801" s="38"/>
      <c r="X801" s="38"/>
      <c r="Y801" s="38"/>
      <c r="Z801" s="38"/>
      <c r="AA801" s="38"/>
      <c r="AB801" s="38"/>
      <c r="AC801" s="38"/>
      <c r="AD801" s="92"/>
    </row>
    <row r="802" spans="18:30" x14ac:dyDescent="0.25">
      <c r="R802" s="38"/>
      <c r="S802" s="38"/>
      <c r="T802" s="38"/>
      <c r="U802" s="38"/>
      <c r="V802" s="38"/>
      <c r="W802" s="38"/>
      <c r="X802" s="38"/>
      <c r="Y802" s="38"/>
      <c r="Z802" s="38"/>
      <c r="AA802" s="38"/>
      <c r="AB802" s="38"/>
      <c r="AC802" s="38"/>
      <c r="AD802" s="92"/>
    </row>
    <row r="803" spans="18:30" x14ac:dyDescent="0.25">
      <c r="R803" s="38"/>
      <c r="S803" s="38"/>
      <c r="T803" s="38"/>
      <c r="U803" s="38"/>
      <c r="V803" s="38"/>
      <c r="W803" s="38"/>
      <c r="X803" s="38"/>
      <c r="Y803" s="38"/>
      <c r="Z803" s="38"/>
      <c r="AA803" s="38"/>
      <c r="AB803" s="38"/>
      <c r="AC803" s="38"/>
      <c r="AD803" s="92"/>
    </row>
    <row r="804" spans="18:30" x14ac:dyDescent="0.25">
      <c r="R804" s="38"/>
      <c r="S804" s="38"/>
      <c r="T804" s="38"/>
      <c r="U804" s="38"/>
      <c r="V804" s="38"/>
      <c r="W804" s="38"/>
      <c r="X804" s="38"/>
      <c r="Y804" s="38"/>
      <c r="Z804" s="38"/>
      <c r="AA804" s="38"/>
      <c r="AB804" s="38"/>
      <c r="AC804" s="38"/>
      <c r="AD804" s="92"/>
    </row>
    <row r="805" spans="18:30" x14ac:dyDescent="0.25">
      <c r="R805" s="38"/>
      <c r="S805" s="38"/>
      <c r="T805" s="38"/>
      <c r="U805" s="38"/>
      <c r="V805" s="38"/>
      <c r="W805" s="38"/>
      <c r="X805" s="38"/>
      <c r="Y805" s="38"/>
      <c r="Z805" s="38"/>
      <c r="AA805" s="38"/>
      <c r="AB805" s="38"/>
      <c r="AC805" s="38"/>
      <c r="AD805" s="92"/>
    </row>
    <row r="806" spans="18:30" x14ac:dyDescent="0.25">
      <c r="R806" s="38"/>
      <c r="S806" s="38"/>
      <c r="T806" s="38"/>
      <c r="U806" s="38"/>
      <c r="V806" s="38"/>
      <c r="W806" s="38"/>
      <c r="X806" s="38"/>
      <c r="Y806" s="38"/>
      <c r="Z806" s="38"/>
      <c r="AA806" s="38"/>
      <c r="AB806" s="38"/>
      <c r="AC806" s="38"/>
      <c r="AD806" s="92"/>
    </row>
    <row r="807" spans="18:30" x14ac:dyDescent="0.25">
      <c r="R807" s="38"/>
      <c r="S807" s="38"/>
      <c r="T807" s="38"/>
      <c r="U807" s="38"/>
      <c r="V807" s="38"/>
      <c r="W807" s="38"/>
      <c r="X807" s="38"/>
      <c r="Y807" s="38"/>
      <c r="Z807" s="38"/>
      <c r="AA807" s="38"/>
      <c r="AB807" s="38"/>
      <c r="AC807" s="38"/>
      <c r="AD807" s="92"/>
    </row>
    <row r="808" spans="18:30" x14ac:dyDescent="0.25">
      <c r="R808" s="38"/>
      <c r="S808" s="38"/>
      <c r="T808" s="38"/>
      <c r="U808" s="38"/>
      <c r="V808" s="38"/>
      <c r="W808" s="38"/>
      <c r="X808" s="38"/>
      <c r="Y808" s="38"/>
      <c r="Z808" s="38"/>
      <c r="AA808" s="38"/>
      <c r="AB808" s="38"/>
      <c r="AC808" s="38"/>
      <c r="AD808" s="92"/>
    </row>
    <row r="809" spans="18:30" x14ac:dyDescent="0.25">
      <c r="R809" s="38"/>
      <c r="S809" s="38"/>
      <c r="T809" s="38"/>
      <c r="U809" s="38"/>
      <c r="V809" s="38"/>
      <c r="W809" s="38"/>
      <c r="X809" s="38"/>
      <c r="Y809" s="38"/>
      <c r="Z809" s="38"/>
      <c r="AA809" s="38"/>
      <c r="AB809" s="38"/>
      <c r="AC809" s="38"/>
      <c r="AD809" s="92"/>
    </row>
    <row r="810" spans="18:30" x14ac:dyDescent="0.25">
      <c r="R810" s="38"/>
      <c r="S810" s="38"/>
      <c r="T810" s="38"/>
      <c r="U810" s="38"/>
      <c r="V810" s="38"/>
      <c r="W810" s="38"/>
      <c r="X810" s="38"/>
      <c r="Y810" s="38"/>
      <c r="Z810" s="38"/>
      <c r="AA810" s="38"/>
      <c r="AB810" s="38"/>
      <c r="AC810" s="38"/>
      <c r="AD810" s="92"/>
    </row>
    <row r="811" spans="18:30" x14ac:dyDescent="0.25">
      <c r="R811" s="38"/>
      <c r="S811" s="38"/>
      <c r="T811" s="38"/>
      <c r="U811" s="38"/>
      <c r="V811" s="38"/>
      <c r="W811" s="38"/>
      <c r="X811" s="38"/>
      <c r="Y811" s="38"/>
      <c r="Z811" s="38"/>
      <c r="AA811" s="38"/>
      <c r="AB811" s="38"/>
      <c r="AC811" s="38"/>
      <c r="AD811" s="92"/>
    </row>
    <row r="812" spans="18:30" x14ac:dyDescent="0.25">
      <c r="R812" s="38"/>
      <c r="S812" s="38"/>
      <c r="T812" s="38"/>
      <c r="U812" s="38"/>
      <c r="V812" s="38"/>
      <c r="W812" s="38"/>
      <c r="X812" s="38"/>
      <c r="Y812" s="38"/>
      <c r="Z812" s="38"/>
      <c r="AA812" s="38"/>
      <c r="AB812" s="38"/>
      <c r="AC812" s="38"/>
      <c r="AD812" s="92"/>
    </row>
    <row r="813" spans="18:30" x14ac:dyDescent="0.25">
      <c r="R813" s="38"/>
      <c r="S813" s="38"/>
      <c r="T813" s="38"/>
      <c r="U813" s="38"/>
      <c r="V813" s="38"/>
      <c r="W813" s="38"/>
      <c r="X813" s="38"/>
      <c r="Y813" s="38"/>
      <c r="Z813" s="38"/>
      <c r="AA813" s="38"/>
      <c r="AB813" s="38"/>
      <c r="AC813" s="38"/>
      <c r="AD813" s="92"/>
    </row>
    <row r="814" spans="18:30" x14ac:dyDescent="0.25">
      <c r="R814" s="38"/>
      <c r="S814" s="38"/>
      <c r="T814" s="38"/>
      <c r="U814" s="38"/>
      <c r="V814" s="38"/>
      <c r="W814" s="38"/>
      <c r="X814" s="38"/>
      <c r="Y814" s="38"/>
      <c r="Z814" s="38"/>
      <c r="AA814" s="38"/>
      <c r="AB814" s="38"/>
      <c r="AC814" s="38"/>
      <c r="AD814" s="92"/>
    </row>
    <row r="815" spans="18:30" x14ac:dyDescent="0.25">
      <c r="R815" s="38"/>
      <c r="S815" s="38"/>
      <c r="T815" s="38"/>
      <c r="U815" s="38"/>
      <c r="V815" s="38"/>
      <c r="W815" s="38"/>
      <c r="X815" s="38"/>
      <c r="Y815" s="38"/>
      <c r="Z815" s="38"/>
      <c r="AA815" s="38"/>
      <c r="AB815" s="38"/>
      <c r="AC815" s="38"/>
      <c r="AD815" s="92"/>
    </row>
    <row r="816" spans="18:30" x14ac:dyDescent="0.25">
      <c r="R816" s="38"/>
      <c r="S816" s="38"/>
      <c r="T816" s="38"/>
      <c r="U816" s="38"/>
      <c r="V816" s="38"/>
      <c r="W816" s="38"/>
      <c r="X816" s="38"/>
      <c r="Y816" s="38"/>
      <c r="Z816" s="38"/>
      <c r="AA816" s="38"/>
      <c r="AB816" s="38"/>
      <c r="AC816" s="38"/>
      <c r="AD816" s="92"/>
    </row>
    <row r="817" spans="18:30" x14ac:dyDescent="0.25">
      <c r="R817" s="38"/>
      <c r="S817" s="38"/>
      <c r="T817" s="38"/>
      <c r="U817" s="38"/>
      <c r="V817" s="38"/>
      <c r="W817" s="38"/>
      <c r="X817" s="38"/>
      <c r="Y817" s="38"/>
      <c r="Z817" s="38"/>
      <c r="AA817" s="38"/>
      <c r="AB817" s="38"/>
      <c r="AC817" s="38"/>
      <c r="AD817" s="92"/>
    </row>
    <row r="818" spans="18:30" x14ac:dyDescent="0.25">
      <c r="R818" s="38"/>
      <c r="S818" s="38"/>
      <c r="T818" s="38"/>
      <c r="U818" s="38"/>
      <c r="V818" s="38"/>
      <c r="W818" s="38"/>
      <c r="X818" s="38"/>
      <c r="Y818" s="38"/>
      <c r="Z818" s="38"/>
      <c r="AA818" s="38"/>
      <c r="AB818" s="38"/>
      <c r="AC818" s="38"/>
      <c r="AD818" s="92"/>
    </row>
    <row r="819" spans="18:30" x14ac:dyDescent="0.25">
      <c r="R819" s="38"/>
      <c r="S819" s="38"/>
      <c r="T819" s="38"/>
      <c r="U819" s="38"/>
      <c r="V819" s="38"/>
      <c r="W819" s="38"/>
      <c r="X819" s="38"/>
      <c r="Y819" s="38"/>
      <c r="Z819" s="38"/>
      <c r="AA819" s="38"/>
      <c r="AB819" s="38"/>
      <c r="AC819" s="38"/>
      <c r="AD819" s="92"/>
    </row>
    <row r="820" spans="18:30" x14ac:dyDescent="0.25">
      <c r="R820" s="38"/>
      <c r="S820" s="38"/>
      <c r="T820" s="38"/>
      <c r="U820" s="38"/>
      <c r="V820" s="38"/>
      <c r="W820" s="38"/>
      <c r="X820" s="38"/>
      <c r="Y820" s="38"/>
      <c r="Z820" s="38"/>
      <c r="AA820" s="38"/>
      <c r="AB820" s="38"/>
      <c r="AC820" s="38"/>
      <c r="AD820" s="92"/>
    </row>
    <row r="821" spans="18:30" x14ac:dyDescent="0.25">
      <c r="R821" s="38"/>
      <c r="S821" s="38"/>
      <c r="T821" s="38"/>
      <c r="U821" s="38"/>
      <c r="V821" s="38"/>
      <c r="W821" s="38"/>
      <c r="X821" s="38"/>
      <c r="Y821" s="38"/>
      <c r="Z821" s="38"/>
      <c r="AA821" s="38"/>
      <c r="AB821" s="38"/>
      <c r="AC821" s="38"/>
      <c r="AD821" s="92"/>
    </row>
    <row r="822" spans="18:30" x14ac:dyDescent="0.25">
      <c r="R822" s="38"/>
      <c r="S822" s="38"/>
      <c r="T822" s="38"/>
      <c r="U822" s="38"/>
      <c r="V822" s="38"/>
      <c r="W822" s="38"/>
      <c r="X822" s="38"/>
      <c r="Y822" s="38"/>
      <c r="Z822" s="38"/>
      <c r="AA822" s="38"/>
      <c r="AB822" s="38"/>
      <c r="AC822" s="38"/>
      <c r="AD822" s="92"/>
    </row>
    <row r="823" spans="18:30" x14ac:dyDescent="0.25">
      <c r="R823" s="38"/>
      <c r="S823" s="38"/>
      <c r="T823" s="38"/>
      <c r="U823" s="38"/>
      <c r="V823" s="38"/>
      <c r="W823" s="38"/>
      <c r="X823" s="38"/>
      <c r="Y823" s="38"/>
      <c r="Z823" s="38"/>
      <c r="AA823" s="38"/>
      <c r="AB823" s="38"/>
      <c r="AC823" s="38"/>
      <c r="AD823" s="92"/>
    </row>
    <row r="824" spans="18:30" x14ac:dyDescent="0.25">
      <c r="R824" s="38"/>
      <c r="S824" s="38"/>
      <c r="T824" s="38"/>
      <c r="U824" s="38"/>
      <c r="V824" s="38"/>
      <c r="W824" s="38"/>
      <c r="X824" s="38"/>
      <c r="Y824" s="38"/>
      <c r="Z824" s="38"/>
      <c r="AA824" s="38"/>
      <c r="AB824" s="38"/>
      <c r="AC824" s="38"/>
      <c r="AD824" s="92"/>
    </row>
    <row r="825" spans="18:30" x14ac:dyDescent="0.25">
      <c r="R825" s="38"/>
      <c r="S825" s="38"/>
      <c r="T825" s="38"/>
      <c r="U825" s="38"/>
      <c r="V825" s="38"/>
      <c r="W825" s="38"/>
      <c r="X825" s="38"/>
      <c r="Y825" s="38"/>
      <c r="Z825" s="38"/>
      <c r="AA825" s="38"/>
      <c r="AB825" s="38"/>
      <c r="AC825" s="38"/>
      <c r="AD825" s="92"/>
    </row>
    <row r="826" spans="18:30" x14ac:dyDescent="0.25">
      <c r="R826" s="38"/>
      <c r="S826" s="38"/>
      <c r="T826" s="38"/>
      <c r="U826" s="38"/>
      <c r="V826" s="38"/>
      <c r="W826" s="38"/>
      <c r="X826" s="38"/>
      <c r="Y826" s="38"/>
      <c r="Z826" s="38"/>
      <c r="AA826" s="38"/>
      <c r="AB826" s="38"/>
      <c r="AC826" s="38"/>
      <c r="AD826" s="92"/>
    </row>
    <row r="827" spans="18:30" x14ac:dyDescent="0.25">
      <c r="R827" s="38"/>
      <c r="S827" s="38"/>
      <c r="T827" s="38"/>
      <c r="U827" s="38"/>
      <c r="V827" s="38"/>
      <c r="W827" s="38"/>
      <c r="X827" s="38"/>
      <c r="Y827" s="38"/>
      <c r="Z827" s="38"/>
      <c r="AA827" s="38"/>
      <c r="AB827" s="38"/>
      <c r="AC827" s="38"/>
      <c r="AD827" s="92"/>
    </row>
    <row r="828" spans="18:30" x14ac:dyDescent="0.25">
      <c r="R828" s="38"/>
      <c r="S828" s="38"/>
      <c r="T828" s="38"/>
      <c r="U828" s="38"/>
      <c r="V828" s="38"/>
      <c r="W828" s="38"/>
      <c r="X828" s="38"/>
      <c r="Y828" s="38"/>
      <c r="Z828" s="38"/>
      <c r="AA828" s="38"/>
      <c r="AB828" s="38"/>
      <c r="AC828" s="38"/>
      <c r="AD828" s="92"/>
    </row>
    <row r="829" spans="18:30" x14ac:dyDescent="0.25">
      <c r="R829" s="38"/>
      <c r="S829" s="38"/>
      <c r="T829" s="38"/>
      <c r="U829" s="38"/>
      <c r="V829" s="38"/>
      <c r="W829" s="38"/>
      <c r="X829" s="38"/>
      <c r="Y829" s="38"/>
      <c r="Z829" s="38"/>
      <c r="AA829" s="38"/>
      <c r="AB829" s="38"/>
      <c r="AC829" s="38"/>
      <c r="AD829" s="92"/>
    </row>
    <row r="830" spans="18:30" x14ac:dyDescent="0.25">
      <c r="R830" s="38"/>
      <c r="S830" s="38"/>
      <c r="T830" s="38"/>
      <c r="U830" s="38"/>
      <c r="V830" s="38"/>
      <c r="W830" s="38"/>
      <c r="X830" s="38"/>
      <c r="Y830" s="38"/>
      <c r="Z830" s="38"/>
      <c r="AA830" s="38"/>
      <c r="AB830" s="38"/>
      <c r="AC830" s="38"/>
      <c r="AD830" s="92"/>
    </row>
    <row r="831" spans="18:30" x14ac:dyDescent="0.25">
      <c r="R831" s="38"/>
      <c r="S831" s="38"/>
      <c r="T831" s="38"/>
      <c r="U831" s="38"/>
      <c r="V831" s="38"/>
      <c r="W831" s="38"/>
      <c r="X831" s="38"/>
      <c r="Y831" s="38"/>
      <c r="Z831" s="38"/>
      <c r="AA831" s="38"/>
      <c r="AB831" s="38"/>
      <c r="AC831" s="38"/>
      <c r="AD831" s="92"/>
    </row>
    <row r="832" spans="18:30" x14ac:dyDescent="0.25">
      <c r="R832" s="38"/>
      <c r="S832" s="38"/>
      <c r="T832" s="38"/>
      <c r="U832" s="38"/>
      <c r="V832" s="38"/>
      <c r="W832" s="38"/>
      <c r="X832" s="38"/>
      <c r="Y832" s="38"/>
      <c r="Z832" s="38"/>
      <c r="AA832" s="38"/>
      <c r="AB832" s="38"/>
      <c r="AC832" s="38"/>
      <c r="AD832" s="92"/>
    </row>
    <row r="833" spans="18:30" x14ac:dyDescent="0.25">
      <c r="R833" s="38"/>
      <c r="S833" s="38"/>
      <c r="T833" s="38"/>
      <c r="U833" s="38"/>
      <c r="V833" s="38"/>
      <c r="W833" s="38"/>
      <c r="X833" s="38"/>
      <c r="Y833" s="38"/>
      <c r="Z833" s="38"/>
      <c r="AA833" s="38"/>
      <c r="AB833" s="38"/>
      <c r="AC833" s="38"/>
      <c r="AD833" s="92"/>
    </row>
    <row r="834" spans="18:30" x14ac:dyDescent="0.25">
      <c r="R834" s="38"/>
      <c r="S834" s="38"/>
      <c r="T834" s="38"/>
      <c r="U834" s="38"/>
      <c r="V834" s="38"/>
      <c r="W834" s="38"/>
      <c r="X834" s="38"/>
      <c r="Y834" s="38"/>
      <c r="Z834" s="38"/>
      <c r="AA834" s="38"/>
      <c r="AB834" s="38"/>
      <c r="AC834" s="38"/>
      <c r="AD834" s="92"/>
    </row>
    <row r="835" spans="18:30" x14ac:dyDescent="0.25">
      <c r="R835" s="38"/>
      <c r="S835" s="38"/>
      <c r="T835" s="38"/>
      <c r="U835" s="38"/>
      <c r="V835" s="38"/>
      <c r="W835" s="38"/>
      <c r="X835" s="38"/>
      <c r="Y835" s="38"/>
      <c r="Z835" s="38"/>
      <c r="AA835" s="38"/>
      <c r="AB835" s="38"/>
      <c r="AC835" s="38"/>
      <c r="AD835" s="92"/>
    </row>
    <row r="836" spans="18:30" x14ac:dyDescent="0.25">
      <c r="R836" s="38"/>
      <c r="S836" s="38"/>
      <c r="T836" s="38"/>
      <c r="U836" s="38"/>
      <c r="V836" s="38"/>
      <c r="W836" s="38"/>
      <c r="X836" s="38"/>
      <c r="Y836" s="38"/>
      <c r="Z836" s="38"/>
      <c r="AA836" s="38"/>
      <c r="AB836" s="38"/>
      <c r="AC836" s="38"/>
      <c r="AD836" s="92"/>
    </row>
    <row r="837" spans="18:30" x14ac:dyDescent="0.25">
      <c r="R837" s="38"/>
      <c r="S837" s="38"/>
      <c r="T837" s="38"/>
      <c r="U837" s="38"/>
      <c r="V837" s="38"/>
      <c r="W837" s="38"/>
      <c r="X837" s="38"/>
      <c r="Y837" s="38"/>
      <c r="Z837" s="38"/>
      <c r="AA837" s="38"/>
      <c r="AB837" s="38"/>
      <c r="AC837" s="38"/>
      <c r="AD837" s="92"/>
    </row>
    <row r="838" spans="18:30" x14ac:dyDescent="0.25">
      <c r="R838" s="38"/>
      <c r="S838" s="38"/>
      <c r="T838" s="38"/>
      <c r="U838" s="38"/>
      <c r="V838" s="38"/>
      <c r="W838" s="38"/>
      <c r="X838" s="38"/>
      <c r="Y838" s="38"/>
      <c r="Z838" s="38"/>
      <c r="AA838" s="38"/>
      <c r="AB838" s="38"/>
      <c r="AC838" s="38"/>
      <c r="AD838" s="92"/>
    </row>
    <row r="839" spans="18:30" x14ac:dyDescent="0.25">
      <c r="R839" s="38"/>
      <c r="S839" s="38"/>
      <c r="T839" s="38"/>
      <c r="U839" s="38"/>
      <c r="V839" s="38"/>
      <c r="W839" s="38"/>
      <c r="X839" s="38"/>
      <c r="Y839" s="38"/>
      <c r="Z839" s="38"/>
      <c r="AA839" s="38"/>
      <c r="AB839" s="38"/>
      <c r="AC839" s="38"/>
      <c r="AD839" s="92"/>
    </row>
    <row r="840" spans="18:30" x14ac:dyDescent="0.25">
      <c r="R840" s="38"/>
      <c r="S840" s="38"/>
      <c r="T840" s="38"/>
      <c r="U840" s="38"/>
      <c r="V840" s="38"/>
      <c r="W840" s="38"/>
      <c r="X840" s="38"/>
      <c r="Y840" s="38"/>
      <c r="Z840" s="38"/>
      <c r="AA840" s="38"/>
      <c r="AB840" s="38"/>
      <c r="AC840" s="38"/>
      <c r="AD840" s="92"/>
    </row>
    <row r="841" spans="18:30" x14ac:dyDescent="0.25">
      <c r="R841" s="38"/>
      <c r="S841" s="38"/>
      <c r="T841" s="38"/>
      <c r="U841" s="38"/>
      <c r="V841" s="38"/>
      <c r="W841" s="38"/>
      <c r="X841" s="38"/>
      <c r="Y841" s="38"/>
      <c r="Z841" s="38"/>
      <c r="AA841" s="38"/>
      <c r="AB841" s="38"/>
      <c r="AC841" s="38"/>
      <c r="AD841" s="92"/>
    </row>
    <row r="842" spans="18:30" x14ac:dyDescent="0.25">
      <c r="R842" s="38"/>
      <c r="S842" s="38"/>
      <c r="T842" s="38"/>
      <c r="U842" s="38"/>
      <c r="V842" s="38"/>
      <c r="W842" s="38"/>
      <c r="X842" s="38"/>
      <c r="Y842" s="38"/>
      <c r="Z842" s="38"/>
      <c r="AA842" s="38"/>
      <c r="AB842" s="38"/>
      <c r="AC842" s="38"/>
      <c r="AD842" s="92"/>
    </row>
    <row r="843" spans="18:30" x14ac:dyDescent="0.25">
      <c r="R843" s="38"/>
      <c r="S843" s="38"/>
      <c r="T843" s="38"/>
      <c r="U843" s="38"/>
      <c r="V843" s="38"/>
      <c r="W843" s="38"/>
      <c r="X843" s="38"/>
      <c r="Y843" s="38"/>
      <c r="Z843" s="38"/>
      <c r="AA843" s="38"/>
      <c r="AB843" s="38"/>
      <c r="AC843" s="38"/>
      <c r="AD843" s="92"/>
    </row>
    <row r="844" spans="18:30" x14ac:dyDescent="0.25">
      <c r="R844" s="38"/>
      <c r="S844" s="38"/>
      <c r="T844" s="38"/>
      <c r="U844" s="38"/>
      <c r="V844" s="38"/>
      <c r="W844" s="38"/>
      <c r="X844" s="38"/>
      <c r="Y844" s="38"/>
      <c r="Z844" s="38"/>
      <c r="AA844" s="38"/>
      <c r="AB844" s="38"/>
      <c r="AC844" s="38"/>
      <c r="AD844" s="92"/>
    </row>
    <row r="845" spans="18:30" x14ac:dyDescent="0.25">
      <c r="R845" s="38"/>
      <c r="S845" s="38"/>
      <c r="T845" s="38"/>
      <c r="U845" s="38"/>
      <c r="V845" s="38"/>
      <c r="W845" s="38"/>
      <c r="X845" s="38"/>
      <c r="Y845" s="38"/>
      <c r="Z845" s="38"/>
      <c r="AA845" s="38"/>
      <c r="AB845" s="38"/>
      <c r="AC845" s="38"/>
      <c r="AD845" s="92"/>
    </row>
    <row r="846" spans="18:30" x14ac:dyDescent="0.25">
      <c r="R846" s="38"/>
      <c r="S846" s="38"/>
      <c r="T846" s="38"/>
      <c r="U846" s="38"/>
      <c r="V846" s="38"/>
      <c r="W846" s="38"/>
      <c r="X846" s="38"/>
      <c r="Y846" s="38"/>
      <c r="Z846" s="38"/>
      <c r="AA846" s="38"/>
      <c r="AB846" s="38"/>
      <c r="AC846" s="38"/>
      <c r="AD846" s="92"/>
    </row>
    <row r="847" spans="18:30" x14ac:dyDescent="0.25">
      <c r="R847" s="38"/>
      <c r="S847" s="38"/>
      <c r="T847" s="38"/>
      <c r="U847" s="38"/>
      <c r="V847" s="38"/>
      <c r="W847" s="38"/>
      <c r="X847" s="38"/>
      <c r="Y847" s="38"/>
      <c r="Z847" s="38"/>
      <c r="AA847" s="38"/>
      <c r="AB847" s="38"/>
      <c r="AC847" s="38"/>
      <c r="AD847" s="92"/>
    </row>
    <row r="848" spans="18:30" x14ac:dyDescent="0.25">
      <c r="R848" s="38"/>
      <c r="S848" s="38"/>
      <c r="T848" s="38"/>
      <c r="U848" s="38"/>
      <c r="V848" s="38"/>
      <c r="W848" s="38"/>
      <c r="X848" s="38"/>
      <c r="Y848" s="38"/>
      <c r="Z848" s="38"/>
      <c r="AA848" s="38"/>
      <c r="AB848" s="38"/>
      <c r="AC848" s="38"/>
      <c r="AD848" s="92"/>
    </row>
    <row r="849" spans="18:30" x14ac:dyDescent="0.25">
      <c r="R849" s="38"/>
      <c r="S849" s="38"/>
      <c r="T849" s="38"/>
      <c r="U849" s="38"/>
      <c r="V849" s="38"/>
      <c r="W849" s="38"/>
      <c r="X849" s="38"/>
      <c r="Y849" s="38"/>
      <c r="Z849" s="38"/>
      <c r="AA849" s="38"/>
      <c r="AB849" s="38"/>
      <c r="AC849" s="38"/>
      <c r="AD849" s="92"/>
    </row>
    <row r="850" spans="18:30" x14ac:dyDescent="0.25">
      <c r="R850" s="38"/>
      <c r="S850" s="38"/>
      <c r="T850" s="38"/>
      <c r="U850" s="38"/>
      <c r="V850" s="38"/>
      <c r="W850" s="38"/>
      <c r="X850" s="38"/>
      <c r="Y850" s="38"/>
      <c r="Z850" s="38"/>
      <c r="AA850" s="38"/>
      <c r="AB850" s="38"/>
      <c r="AC850" s="38"/>
      <c r="AD850" s="92"/>
    </row>
    <row r="851" spans="18:30" x14ac:dyDescent="0.25">
      <c r="R851" s="38"/>
      <c r="S851" s="38"/>
      <c r="T851" s="38"/>
      <c r="U851" s="38"/>
      <c r="V851" s="38"/>
      <c r="W851" s="38"/>
      <c r="X851" s="38"/>
      <c r="Y851" s="38"/>
      <c r="Z851" s="38"/>
      <c r="AA851" s="38"/>
      <c r="AB851" s="38"/>
      <c r="AC851" s="38"/>
      <c r="AD851" s="92"/>
    </row>
    <row r="852" spans="18:30" x14ac:dyDescent="0.25">
      <c r="R852" s="38"/>
      <c r="S852" s="38"/>
      <c r="T852" s="38"/>
      <c r="U852" s="38"/>
      <c r="V852" s="38"/>
      <c r="W852" s="38"/>
      <c r="X852" s="38"/>
      <c r="Y852" s="38"/>
      <c r="Z852" s="38"/>
      <c r="AA852" s="38"/>
      <c r="AB852" s="38"/>
      <c r="AC852" s="38"/>
      <c r="AD852" s="92"/>
    </row>
    <row r="853" spans="18:30" x14ac:dyDescent="0.25">
      <c r="R853" s="38"/>
      <c r="S853" s="38"/>
      <c r="T853" s="38"/>
      <c r="U853" s="38"/>
      <c r="V853" s="38"/>
      <c r="W853" s="38"/>
      <c r="X853" s="38"/>
      <c r="Y853" s="38"/>
      <c r="Z853" s="38"/>
      <c r="AA853" s="38"/>
      <c r="AB853" s="38"/>
      <c r="AC853" s="38"/>
      <c r="AD853" s="92"/>
    </row>
    <row r="854" spans="18:30" x14ac:dyDescent="0.25">
      <c r="R854" s="38"/>
      <c r="S854" s="38"/>
      <c r="T854" s="38"/>
      <c r="U854" s="38"/>
      <c r="V854" s="38"/>
      <c r="W854" s="38"/>
      <c r="X854" s="38"/>
      <c r="Y854" s="38"/>
      <c r="Z854" s="38"/>
      <c r="AA854" s="38"/>
      <c r="AB854" s="38"/>
      <c r="AC854" s="38"/>
      <c r="AD854" s="92"/>
    </row>
    <row r="855" spans="18:30" x14ac:dyDescent="0.25">
      <c r="R855" s="38"/>
      <c r="S855" s="38"/>
      <c r="T855" s="38"/>
      <c r="U855" s="38"/>
      <c r="V855" s="38"/>
      <c r="W855" s="38"/>
      <c r="X855" s="38"/>
      <c r="Y855" s="38"/>
      <c r="Z855" s="38"/>
      <c r="AA855" s="38"/>
      <c r="AB855" s="38"/>
      <c r="AC855" s="38"/>
      <c r="AD855" s="92"/>
    </row>
    <row r="856" spans="18:30" x14ac:dyDescent="0.25">
      <c r="R856" s="38"/>
      <c r="S856" s="38"/>
      <c r="T856" s="38"/>
      <c r="U856" s="38"/>
      <c r="V856" s="38"/>
      <c r="W856" s="38"/>
      <c r="X856" s="38"/>
      <c r="Y856" s="38"/>
      <c r="Z856" s="38"/>
      <c r="AA856" s="38"/>
      <c r="AB856" s="38"/>
      <c r="AC856" s="38"/>
      <c r="AD856" s="92"/>
    </row>
    <row r="857" spans="18:30" x14ac:dyDescent="0.25">
      <c r="R857" s="38"/>
      <c r="S857" s="38"/>
      <c r="T857" s="38"/>
      <c r="U857" s="38"/>
      <c r="V857" s="38"/>
      <c r="W857" s="38"/>
      <c r="X857" s="38"/>
      <c r="Y857" s="38"/>
      <c r="Z857" s="38"/>
      <c r="AA857" s="38"/>
      <c r="AB857" s="38"/>
      <c r="AC857" s="38"/>
      <c r="AD857" s="92"/>
    </row>
    <row r="858" spans="18:30" x14ac:dyDescent="0.25">
      <c r="R858" s="38"/>
      <c r="S858" s="38"/>
      <c r="T858" s="38"/>
      <c r="U858" s="38"/>
      <c r="V858" s="38"/>
      <c r="W858" s="38"/>
      <c r="X858" s="38"/>
      <c r="Y858" s="38"/>
      <c r="Z858" s="38"/>
      <c r="AA858" s="38"/>
      <c r="AB858" s="38"/>
      <c r="AC858" s="38"/>
      <c r="AD858" s="92"/>
    </row>
    <row r="859" spans="18:30" x14ac:dyDescent="0.25">
      <c r="R859" s="38"/>
      <c r="S859" s="38"/>
      <c r="T859" s="38"/>
      <c r="U859" s="38"/>
      <c r="V859" s="38"/>
      <c r="W859" s="38"/>
      <c r="X859" s="38"/>
      <c r="Y859" s="38"/>
      <c r="Z859" s="38"/>
      <c r="AA859" s="38"/>
      <c r="AB859" s="38"/>
      <c r="AC859" s="38"/>
      <c r="AD859" s="92"/>
    </row>
    <row r="860" spans="18:30" x14ac:dyDescent="0.25">
      <c r="R860" s="38"/>
      <c r="S860" s="38"/>
      <c r="T860" s="38"/>
      <c r="U860" s="38"/>
      <c r="V860" s="38"/>
      <c r="W860" s="38"/>
      <c r="X860" s="38"/>
      <c r="Y860" s="38"/>
      <c r="Z860" s="38"/>
      <c r="AA860" s="38"/>
      <c r="AB860" s="38"/>
      <c r="AC860" s="38"/>
      <c r="AD860" s="92"/>
    </row>
    <row r="861" spans="18:30" x14ac:dyDescent="0.25">
      <c r="R861" s="38"/>
      <c r="S861" s="38"/>
      <c r="T861" s="38"/>
      <c r="U861" s="38"/>
      <c r="V861" s="38"/>
      <c r="W861" s="38"/>
      <c r="X861" s="38"/>
      <c r="Y861" s="38"/>
      <c r="Z861" s="38"/>
      <c r="AA861" s="38"/>
      <c r="AB861" s="38"/>
      <c r="AC861" s="38"/>
      <c r="AD861" s="92"/>
    </row>
    <row r="862" spans="18:30" x14ac:dyDescent="0.25">
      <c r="R862" s="38"/>
      <c r="S862" s="38"/>
      <c r="T862" s="38"/>
      <c r="U862" s="38"/>
      <c r="V862" s="38"/>
      <c r="W862" s="38"/>
      <c r="X862" s="38"/>
      <c r="Y862" s="38"/>
      <c r="Z862" s="38"/>
      <c r="AA862" s="38"/>
      <c r="AB862" s="38"/>
      <c r="AC862" s="38"/>
      <c r="AD862" s="92"/>
    </row>
    <row r="863" spans="18:30" x14ac:dyDescent="0.25">
      <c r="R863" s="38"/>
      <c r="S863" s="38"/>
      <c r="T863" s="38"/>
      <c r="U863" s="38"/>
      <c r="V863" s="38"/>
      <c r="W863" s="38"/>
      <c r="X863" s="38"/>
      <c r="Y863" s="38"/>
      <c r="Z863" s="38"/>
      <c r="AA863" s="38"/>
      <c r="AB863" s="38"/>
      <c r="AC863" s="38"/>
      <c r="AD863" s="92"/>
    </row>
    <row r="864" spans="18:30" x14ac:dyDescent="0.25">
      <c r="R864" s="38"/>
      <c r="S864" s="38"/>
      <c r="T864" s="38"/>
      <c r="U864" s="38"/>
      <c r="V864" s="38"/>
      <c r="W864" s="38"/>
      <c r="X864" s="38"/>
      <c r="Y864" s="38"/>
      <c r="Z864" s="38"/>
      <c r="AA864" s="38"/>
      <c r="AB864" s="38"/>
      <c r="AC864" s="38"/>
      <c r="AD864" s="92"/>
    </row>
    <row r="865" spans="18:30" x14ac:dyDescent="0.25">
      <c r="R865" s="38"/>
      <c r="S865" s="38"/>
      <c r="T865" s="38"/>
      <c r="U865" s="38"/>
      <c r="V865" s="38"/>
      <c r="W865" s="38"/>
      <c r="X865" s="38"/>
      <c r="Y865" s="38"/>
      <c r="Z865" s="38"/>
      <c r="AA865" s="38"/>
      <c r="AB865" s="38"/>
      <c r="AC865" s="38"/>
      <c r="AD865" s="92"/>
    </row>
    <row r="866" spans="18:30" x14ac:dyDescent="0.25">
      <c r="R866" s="38"/>
      <c r="S866" s="38"/>
      <c r="T866" s="38"/>
      <c r="U866" s="38"/>
      <c r="V866" s="38"/>
      <c r="W866" s="38"/>
      <c r="X866" s="38"/>
      <c r="Y866" s="38"/>
      <c r="Z866" s="38"/>
      <c r="AA866" s="38"/>
      <c r="AB866" s="38"/>
      <c r="AC866" s="38"/>
      <c r="AD866" s="92"/>
    </row>
    <row r="867" spans="18:30" x14ac:dyDescent="0.25">
      <c r="R867" s="38"/>
      <c r="S867" s="38"/>
      <c r="T867" s="38"/>
      <c r="U867" s="38"/>
      <c r="V867" s="38"/>
      <c r="W867" s="38"/>
      <c r="X867" s="38"/>
      <c r="Y867" s="38"/>
      <c r="Z867" s="38"/>
      <c r="AA867" s="38"/>
      <c r="AB867" s="38"/>
      <c r="AC867" s="38"/>
      <c r="AD867" s="92"/>
    </row>
    <row r="868" spans="18:30" x14ac:dyDescent="0.25">
      <c r="R868" s="38"/>
      <c r="S868" s="38"/>
      <c r="T868" s="38"/>
      <c r="U868" s="38"/>
      <c r="V868" s="38"/>
      <c r="W868" s="38"/>
      <c r="X868" s="38"/>
      <c r="Y868" s="38"/>
      <c r="Z868" s="38"/>
      <c r="AA868" s="38"/>
      <c r="AB868" s="38"/>
      <c r="AC868" s="38"/>
      <c r="AD868" s="92"/>
    </row>
    <row r="869" spans="18:30" x14ac:dyDescent="0.25">
      <c r="R869" s="38"/>
      <c r="S869" s="38"/>
      <c r="T869" s="38"/>
      <c r="U869" s="38"/>
      <c r="V869" s="38"/>
      <c r="W869" s="38"/>
      <c r="X869" s="38"/>
      <c r="Y869" s="38"/>
      <c r="Z869" s="38"/>
      <c r="AA869" s="38"/>
      <c r="AB869" s="38"/>
      <c r="AC869" s="38"/>
      <c r="AD869" s="92"/>
    </row>
    <row r="870" spans="18:30" x14ac:dyDescent="0.25">
      <c r="R870" s="38"/>
      <c r="S870" s="38"/>
      <c r="T870" s="38"/>
      <c r="U870" s="38"/>
      <c r="V870" s="38"/>
      <c r="W870" s="38"/>
      <c r="X870" s="38"/>
      <c r="Y870" s="38"/>
      <c r="Z870" s="38"/>
      <c r="AA870" s="38"/>
      <c r="AB870" s="38"/>
      <c r="AC870" s="38"/>
      <c r="AD870" s="92"/>
    </row>
    <row r="871" spans="18:30" x14ac:dyDescent="0.25">
      <c r="R871" s="38"/>
      <c r="S871" s="38"/>
      <c r="T871" s="38"/>
      <c r="U871" s="38"/>
      <c r="V871" s="38"/>
      <c r="W871" s="38"/>
      <c r="X871" s="38"/>
      <c r="Y871" s="38"/>
      <c r="Z871" s="38"/>
      <c r="AA871" s="38"/>
      <c r="AB871" s="38"/>
      <c r="AC871" s="38"/>
      <c r="AD871" s="92"/>
    </row>
    <row r="872" spans="18:30" x14ac:dyDescent="0.25">
      <c r="R872" s="38"/>
      <c r="S872" s="38"/>
      <c r="T872" s="38"/>
      <c r="U872" s="38"/>
      <c r="V872" s="38"/>
      <c r="W872" s="38"/>
      <c r="X872" s="38"/>
      <c r="Y872" s="38"/>
      <c r="Z872" s="38"/>
      <c r="AA872" s="38"/>
      <c r="AB872" s="38"/>
      <c r="AC872" s="38"/>
      <c r="AD872" s="92"/>
    </row>
    <row r="873" spans="18:30" x14ac:dyDescent="0.25">
      <c r="R873" s="38"/>
      <c r="S873" s="38"/>
      <c r="T873" s="38"/>
      <c r="U873" s="38"/>
      <c r="V873" s="38"/>
      <c r="W873" s="38"/>
      <c r="X873" s="38"/>
      <c r="Y873" s="38"/>
      <c r="Z873" s="38"/>
      <c r="AA873" s="38"/>
      <c r="AB873" s="38"/>
      <c r="AC873" s="38"/>
      <c r="AD873" s="92"/>
    </row>
    <row r="874" spans="18:30" x14ac:dyDescent="0.25">
      <c r="R874" s="38"/>
      <c r="S874" s="38"/>
      <c r="T874" s="38"/>
      <c r="U874" s="38"/>
      <c r="V874" s="38"/>
      <c r="W874" s="38"/>
      <c r="X874" s="38"/>
      <c r="Y874" s="38"/>
      <c r="Z874" s="38"/>
      <c r="AA874" s="38"/>
      <c r="AB874" s="38"/>
      <c r="AC874" s="38"/>
      <c r="AD874" s="92"/>
    </row>
    <row r="875" spans="18:30" x14ac:dyDescent="0.25">
      <c r="R875" s="38"/>
      <c r="S875" s="38"/>
      <c r="T875" s="38"/>
      <c r="U875" s="38"/>
      <c r="V875" s="38"/>
      <c r="W875" s="38"/>
      <c r="X875" s="38"/>
      <c r="Y875" s="38"/>
      <c r="Z875" s="38"/>
      <c r="AA875" s="38"/>
      <c r="AB875" s="38"/>
      <c r="AC875" s="38"/>
      <c r="AD875" s="92"/>
    </row>
    <row r="876" spans="18:30" x14ac:dyDescent="0.25">
      <c r="R876" s="38"/>
      <c r="S876" s="38"/>
      <c r="T876" s="38"/>
      <c r="U876" s="38"/>
      <c r="V876" s="38"/>
      <c r="W876" s="38"/>
      <c r="X876" s="38"/>
      <c r="Y876" s="38"/>
      <c r="Z876" s="38"/>
      <c r="AA876" s="38"/>
      <c r="AB876" s="38"/>
      <c r="AC876" s="38"/>
      <c r="AD876" s="92"/>
    </row>
    <row r="877" spans="18:30" x14ac:dyDescent="0.25">
      <c r="R877" s="38"/>
      <c r="S877" s="38"/>
      <c r="T877" s="38"/>
      <c r="U877" s="38"/>
      <c r="V877" s="38"/>
      <c r="W877" s="38"/>
      <c r="X877" s="38"/>
      <c r="Y877" s="38"/>
      <c r="Z877" s="38"/>
      <c r="AA877" s="38"/>
      <c r="AB877" s="38"/>
      <c r="AC877" s="38"/>
      <c r="AD877" s="92"/>
    </row>
    <row r="878" spans="18:30" x14ac:dyDescent="0.25">
      <c r="R878" s="38"/>
      <c r="S878" s="38"/>
      <c r="T878" s="38"/>
      <c r="U878" s="38"/>
      <c r="V878" s="38"/>
      <c r="W878" s="38"/>
      <c r="X878" s="38"/>
      <c r="Y878" s="38"/>
      <c r="Z878" s="38"/>
      <c r="AA878" s="38"/>
      <c r="AB878" s="38"/>
      <c r="AC878" s="38"/>
      <c r="AD878" s="92"/>
    </row>
    <row r="879" spans="18:30" x14ac:dyDescent="0.25">
      <c r="R879" s="38"/>
      <c r="S879" s="38"/>
      <c r="T879" s="38"/>
      <c r="U879" s="38"/>
      <c r="V879" s="38"/>
      <c r="W879" s="38"/>
      <c r="X879" s="38"/>
      <c r="Y879" s="38"/>
      <c r="Z879" s="38"/>
      <c r="AA879" s="38"/>
      <c r="AB879" s="38"/>
      <c r="AC879" s="38"/>
      <c r="AD879" s="92"/>
    </row>
    <row r="880" spans="18:30" x14ac:dyDescent="0.25">
      <c r="R880" s="38"/>
      <c r="S880" s="38"/>
      <c r="T880" s="38"/>
      <c r="U880" s="38"/>
      <c r="V880" s="38"/>
      <c r="W880" s="38"/>
      <c r="X880" s="38"/>
      <c r="Y880" s="38"/>
      <c r="Z880" s="38"/>
      <c r="AA880" s="38"/>
      <c r="AB880" s="38"/>
      <c r="AC880" s="38"/>
      <c r="AD880" s="92"/>
    </row>
    <row r="881" spans="18:30" x14ac:dyDescent="0.25">
      <c r="R881" s="38"/>
      <c r="S881" s="38"/>
      <c r="T881" s="38"/>
      <c r="U881" s="38"/>
      <c r="V881" s="38"/>
      <c r="W881" s="38"/>
      <c r="X881" s="38"/>
      <c r="Y881" s="38"/>
      <c r="Z881" s="38"/>
      <c r="AA881" s="38"/>
      <c r="AB881" s="38"/>
      <c r="AC881" s="38"/>
      <c r="AD881" s="92"/>
    </row>
    <row r="882" spans="18:30" x14ac:dyDescent="0.25">
      <c r="R882" s="38"/>
      <c r="S882" s="38"/>
      <c r="T882" s="38"/>
      <c r="U882" s="38"/>
      <c r="V882" s="38"/>
      <c r="W882" s="38"/>
      <c r="X882" s="38"/>
      <c r="Y882" s="38"/>
      <c r="Z882" s="38"/>
      <c r="AA882" s="38"/>
      <c r="AB882" s="38"/>
      <c r="AC882" s="38"/>
      <c r="AD882" s="92"/>
    </row>
    <row r="883" spans="18:30" x14ac:dyDescent="0.25">
      <c r="R883" s="38"/>
      <c r="S883" s="38"/>
      <c r="T883" s="38"/>
      <c r="U883" s="38"/>
      <c r="V883" s="38"/>
      <c r="W883" s="38"/>
      <c r="X883" s="38"/>
      <c r="Y883" s="38"/>
      <c r="Z883" s="38"/>
      <c r="AA883" s="38"/>
      <c r="AB883" s="38"/>
      <c r="AC883" s="38"/>
      <c r="AD883" s="92"/>
    </row>
    <row r="884" spans="18:30" x14ac:dyDescent="0.25">
      <c r="R884" s="38"/>
      <c r="S884" s="38"/>
      <c r="T884" s="38"/>
      <c r="U884" s="38"/>
      <c r="V884" s="38"/>
      <c r="W884" s="38"/>
      <c r="X884" s="38"/>
      <c r="Y884" s="38"/>
      <c r="Z884" s="38"/>
      <c r="AA884" s="38"/>
      <c r="AB884" s="38"/>
      <c r="AC884" s="38"/>
      <c r="AD884" s="92"/>
    </row>
    <row r="885" spans="18:30" x14ac:dyDescent="0.25">
      <c r="R885" s="38"/>
      <c r="S885" s="38"/>
      <c r="T885" s="38"/>
      <c r="U885" s="38"/>
      <c r="V885" s="38"/>
      <c r="W885" s="38"/>
      <c r="X885" s="38"/>
      <c r="Y885" s="38"/>
      <c r="Z885" s="38"/>
      <c r="AA885" s="38"/>
      <c r="AB885" s="38"/>
      <c r="AC885" s="38"/>
      <c r="AD885" s="92"/>
    </row>
    <row r="886" spans="18:30" x14ac:dyDescent="0.25">
      <c r="R886" s="38"/>
      <c r="S886" s="38"/>
      <c r="T886" s="38"/>
      <c r="U886" s="38"/>
      <c r="V886" s="38"/>
      <c r="W886" s="38"/>
      <c r="X886" s="38"/>
      <c r="Y886" s="38"/>
      <c r="Z886" s="38"/>
      <c r="AA886" s="38"/>
      <c r="AB886" s="38"/>
      <c r="AC886" s="38"/>
      <c r="AD886" s="92"/>
    </row>
    <row r="887" spans="18:30" x14ac:dyDescent="0.25">
      <c r="R887" s="38"/>
      <c r="S887" s="38"/>
      <c r="T887" s="38"/>
      <c r="U887" s="38"/>
      <c r="V887" s="38"/>
      <c r="W887" s="38"/>
      <c r="X887" s="38"/>
      <c r="Y887" s="38"/>
      <c r="Z887" s="38"/>
      <c r="AA887" s="38"/>
      <c r="AB887" s="38"/>
      <c r="AC887" s="38"/>
      <c r="AD887" s="92"/>
    </row>
    <row r="888" spans="18:30" x14ac:dyDescent="0.25">
      <c r="R888" s="38"/>
      <c r="S888" s="38"/>
      <c r="T888" s="38"/>
      <c r="U888" s="38"/>
      <c r="V888" s="38"/>
      <c r="W888" s="38"/>
      <c r="X888" s="38"/>
      <c r="Y888" s="38"/>
      <c r="Z888" s="38"/>
      <c r="AA888" s="38"/>
      <c r="AB888" s="38"/>
      <c r="AC888" s="38"/>
      <c r="AD888" s="92"/>
    </row>
    <row r="889" spans="18:30" x14ac:dyDescent="0.25">
      <c r="R889" s="38"/>
      <c r="S889" s="38"/>
      <c r="T889" s="38"/>
      <c r="U889" s="38"/>
      <c r="V889" s="38"/>
      <c r="W889" s="38"/>
      <c r="X889" s="38"/>
      <c r="Y889" s="38"/>
      <c r="Z889" s="38"/>
      <c r="AA889" s="38"/>
      <c r="AB889" s="38"/>
      <c r="AC889" s="38"/>
      <c r="AD889" s="92"/>
    </row>
    <row r="890" spans="18:30" x14ac:dyDescent="0.25">
      <c r="R890" s="38"/>
      <c r="S890" s="38"/>
      <c r="T890" s="38"/>
      <c r="U890" s="38"/>
      <c r="V890" s="38"/>
      <c r="W890" s="38"/>
      <c r="X890" s="38"/>
      <c r="Y890" s="38"/>
      <c r="Z890" s="38"/>
      <c r="AA890" s="38"/>
      <c r="AB890" s="38"/>
      <c r="AC890" s="38"/>
      <c r="AD890" s="92"/>
    </row>
    <row r="891" spans="18:30" x14ac:dyDescent="0.25">
      <c r="R891" s="38"/>
      <c r="S891" s="38"/>
      <c r="T891" s="38"/>
      <c r="U891" s="38"/>
      <c r="V891" s="38"/>
      <c r="W891" s="38"/>
      <c r="X891" s="38"/>
      <c r="Y891" s="38"/>
      <c r="Z891" s="38"/>
      <c r="AA891" s="38"/>
      <c r="AB891" s="38"/>
      <c r="AC891" s="38"/>
      <c r="AD891" s="92"/>
    </row>
    <row r="892" spans="18:30" x14ac:dyDescent="0.25">
      <c r="R892" s="38"/>
      <c r="S892" s="38"/>
      <c r="T892" s="38"/>
      <c r="U892" s="38"/>
      <c r="V892" s="38"/>
      <c r="W892" s="38"/>
      <c r="X892" s="38"/>
      <c r="Y892" s="38"/>
      <c r="Z892" s="38"/>
      <c r="AA892" s="38"/>
      <c r="AB892" s="38"/>
      <c r="AC892" s="38"/>
      <c r="AD892" s="92"/>
    </row>
    <row r="893" spans="18:30" x14ac:dyDescent="0.25">
      <c r="R893" s="38"/>
      <c r="S893" s="38"/>
      <c r="T893" s="38"/>
      <c r="U893" s="38"/>
      <c r="V893" s="38"/>
      <c r="W893" s="38"/>
      <c r="X893" s="38"/>
      <c r="Y893" s="38"/>
      <c r="Z893" s="38"/>
      <c r="AA893" s="38"/>
      <c r="AB893" s="38"/>
      <c r="AC893" s="38"/>
      <c r="AD893" s="92"/>
    </row>
    <row r="894" spans="18:30" x14ac:dyDescent="0.25">
      <c r="R894" s="38"/>
      <c r="S894" s="38"/>
      <c r="T894" s="38"/>
      <c r="U894" s="38"/>
      <c r="V894" s="38"/>
      <c r="W894" s="38"/>
      <c r="X894" s="38"/>
      <c r="Y894" s="38"/>
      <c r="Z894" s="38"/>
      <c r="AA894" s="38"/>
      <c r="AB894" s="38"/>
      <c r="AC894" s="38"/>
      <c r="AD894" s="92"/>
    </row>
    <row r="895" spans="18:30" x14ac:dyDescent="0.25">
      <c r="R895" s="38"/>
      <c r="S895" s="38"/>
      <c r="T895" s="38"/>
      <c r="U895" s="38"/>
      <c r="V895" s="38"/>
      <c r="W895" s="38"/>
      <c r="X895" s="38"/>
      <c r="Y895" s="38"/>
      <c r="Z895" s="38"/>
      <c r="AA895" s="38"/>
      <c r="AB895" s="38"/>
      <c r="AC895" s="38"/>
      <c r="AD895" s="92"/>
    </row>
    <row r="896" spans="18:30" x14ac:dyDescent="0.25">
      <c r="R896" s="38"/>
      <c r="S896" s="38"/>
      <c r="T896" s="38"/>
      <c r="U896" s="38"/>
      <c r="V896" s="38"/>
      <c r="W896" s="38"/>
      <c r="X896" s="38"/>
      <c r="Y896" s="38"/>
      <c r="Z896" s="38"/>
      <c r="AA896" s="38"/>
      <c r="AB896" s="38"/>
      <c r="AC896" s="38"/>
      <c r="AD896" s="92"/>
    </row>
    <row r="897" spans="18:30" x14ac:dyDescent="0.25">
      <c r="R897" s="38"/>
      <c r="S897" s="38"/>
      <c r="T897" s="38"/>
      <c r="U897" s="38"/>
      <c r="V897" s="38"/>
      <c r="W897" s="38"/>
      <c r="X897" s="38"/>
      <c r="Y897" s="38"/>
      <c r="Z897" s="38"/>
      <c r="AA897" s="38"/>
      <c r="AB897" s="38"/>
      <c r="AC897" s="38"/>
      <c r="AD897" s="92"/>
    </row>
    <row r="898" spans="18:30" x14ac:dyDescent="0.25">
      <c r="R898" s="38"/>
      <c r="S898" s="38"/>
      <c r="T898" s="38"/>
      <c r="U898" s="38"/>
      <c r="V898" s="38"/>
      <c r="W898" s="38"/>
      <c r="X898" s="38"/>
      <c r="Y898" s="38"/>
      <c r="Z898" s="38"/>
      <c r="AA898" s="38"/>
      <c r="AB898" s="38"/>
      <c r="AC898" s="38"/>
      <c r="AD898" s="92"/>
    </row>
    <row r="899" spans="18:30" x14ac:dyDescent="0.25">
      <c r="R899" s="38"/>
      <c r="S899" s="38"/>
      <c r="T899" s="38"/>
      <c r="U899" s="38"/>
      <c r="V899" s="38"/>
      <c r="W899" s="38"/>
      <c r="X899" s="38"/>
      <c r="Y899" s="38"/>
      <c r="Z899" s="38"/>
      <c r="AA899" s="38"/>
      <c r="AB899" s="38"/>
      <c r="AC899" s="38"/>
      <c r="AD899" s="92"/>
    </row>
    <row r="900" spans="18:30" x14ac:dyDescent="0.25">
      <c r="R900" s="38"/>
      <c r="S900" s="38"/>
      <c r="T900" s="38"/>
      <c r="U900" s="38"/>
      <c r="V900" s="38"/>
      <c r="W900" s="38"/>
      <c r="X900" s="38"/>
      <c r="Y900" s="38"/>
      <c r="Z900" s="38"/>
      <c r="AA900" s="38"/>
      <c r="AB900" s="38"/>
      <c r="AC900" s="38"/>
      <c r="AD900" s="92"/>
    </row>
    <row r="901" spans="18:30" x14ac:dyDescent="0.25">
      <c r="R901" s="38"/>
      <c r="S901" s="38"/>
      <c r="T901" s="38"/>
      <c r="U901" s="38"/>
      <c r="V901" s="38"/>
      <c r="W901" s="38"/>
      <c r="X901" s="38"/>
      <c r="Y901" s="38"/>
      <c r="Z901" s="38"/>
      <c r="AA901" s="38"/>
      <c r="AB901" s="38"/>
      <c r="AC901" s="38"/>
      <c r="AD901" s="92"/>
    </row>
    <row r="902" spans="18:30" x14ac:dyDescent="0.25">
      <c r="R902" s="38"/>
      <c r="S902" s="38"/>
      <c r="T902" s="38"/>
      <c r="U902" s="38"/>
      <c r="V902" s="38"/>
      <c r="W902" s="38"/>
      <c r="X902" s="38"/>
      <c r="Y902" s="38"/>
      <c r="Z902" s="38"/>
      <c r="AA902" s="38"/>
      <c r="AB902" s="38"/>
      <c r="AC902" s="38"/>
      <c r="AD902" s="92"/>
    </row>
    <row r="903" spans="18:30" x14ac:dyDescent="0.25">
      <c r="R903" s="38"/>
      <c r="S903" s="38"/>
      <c r="T903" s="38"/>
      <c r="U903" s="38"/>
      <c r="V903" s="38"/>
      <c r="W903" s="38"/>
      <c r="X903" s="38"/>
      <c r="Y903" s="38"/>
      <c r="Z903" s="38"/>
      <c r="AA903" s="38"/>
      <c r="AB903" s="38"/>
      <c r="AC903" s="38"/>
      <c r="AD903" s="92"/>
    </row>
    <row r="904" spans="18:30" x14ac:dyDescent="0.25">
      <c r="R904" s="38"/>
      <c r="S904" s="38"/>
      <c r="T904" s="38"/>
      <c r="U904" s="38"/>
      <c r="V904" s="38"/>
      <c r="W904" s="38"/>
      <c r="X904" s="38"/>
      <c r="Y904" s="38"/>
      <c r="Z904" s="38"/>
      <c r="AA904" s="38"/>
      <c r="AB904" s="38"/>
      <c r="AC904" s="38"/>
      <c r="AD904" s="92"/>
    </row>
    <row r="905" spans="18:30" x14ac:dyDescent="0.25">
      <c r="R905" s="38"/>
      <c r="S905" s="38"/>
      <c r="T905" s="38"/>
      <c r="U905" s="38"/>
      <c r="V905" s="38"/>
      <c r="W905" s="38"/>
      <c r="X905" s="38"/>
      <c r="Y905" s="38"/>
      <c r="Z905" s="38"/>
      <c r="AA905" s="38"/>
      <c r="AB905" s="38"/>
      <c r="AC905" s="38"/>
      <c r="AD905" s="92"/>
    </row>
    <row r="906" spans="18:30" x14ac:dyDescent="0.25">
      <c r="R906" s="38"/>
      <c r="S906" s="38"/>
      <c r="T906" s="38"/>
      <c r="U906" s="38"/>
      <c r="V906" s="38"/>
      <c r="W906" s="38"/>
      <c r="X906" s="38"/>
      <c r="Y906" s="38"/>
      <c r="Z906" s="38"/>
      <c r="AA906" s="38"/>
      <c r="AB906" s="38"/>
      <c r="AC906" s="38"/>
      <c r="AD906" s="92"/>
    </row>
    <row r="907" spans="18:30" x14ac:dyDescent="0.25">
      <c r="R907" s="38"/>
      <c r="S907" s="38"/>
      <c r="T907" s="38"/>
      <c r="U907" s="38"/>
      <c r="V907" s="38"/>
      <c r="W907" s="38"/>
      <c r="X907" s="38"/>
      <c r="Y907" s="38"/>
      <c r="Z907" s="38"/>
      <c r="AA907" s="38"/>
      <c r="AB907" s="38"/>
      <c r="AC907" s="38"/>
      <c r="AD907" s="92"/>
    </row>
    <row r="908" spans="18:30" x14ac:dyDescent="0.25">
      <c r="R908" s="38"/>
      <c r="S908" s="38"/>
      <c r="T908" s="38"/>
      <c r="U908" s="38"/>
      <c r="V908" s="38"/>
      <c r="W908" s="38"/>
      <c r="X908" s="38"/>
      <c r="Y908" s="38"/>
      <c r="Z908" s="38"/>
      <c r="AA908" s="38"/>
      <c r="AB908" s="38"/>
      <c r="AC908" s="38"/>
      <c r="AD908" s="92"/>
    </row>
    <row r="909" spans="18:30" x14ac:dyDescent="0.25">
      <c r="R909" s="38"/>
      <c r="S909" s="38"/>
      <c r="T909" s="38"/>
      <c r="U909" s="38"/>
      <c r="V909" s="38"/>
      <c r="W909" s="38"/>
      <c r="X909" s="38"/>
      <c r="Y909" s="38"/>
      <c r="Z909" s="38"/>
      <c r="AA909" s="38"/>
      <c r="AB909" s="38"/>
      <c r="AC909" s="38"/>
      <c r="AD909" s="92"/>
    </row>
    <row r="910" spans="18:30" x14ac:dyDescent="0.25">
      <c r="R910" s="38"/>
      <c r="S910" s="38"/>
      <c r="T910" s="38"/>
      <c r="U910" s="38"/>
      <c r="V910" s="38"/>
      <c r="W910" s="38"/>
      <c r="X910" s="38"/>
      <c r="Y910" s="38"/>
      <c r="Z910" s="38"/>
      <c r="AA910" s="38"/>
      <c r="AB910" s="38"/>
      <c r="AC910" s="38"/>
      <c r="AD910" s="92"/>
    </row>
    <row r="911" spans="18:30" x14ac:dyDescent="0.25">
      <c r="R911" s="38"/>
      <c r="S911" s="38"/>
      <c r="T911" s="38"/>
      <c r="U911" s="38"/>
      <c r="V911" s="38"/>
      <c r="W911" s="38"/>
      <c r="X911" s="38"/>
      <c r="Y911" s="38"/>
      <c r="Z911" s="38"/>
      <c r="AA911" s="38"/>
      <c r="AB911" s="38"/>
      <c r="AC911" s="38"/>
      <c r="AD911" s="92"/>
    </row>
    <row r="912" spans="18:30" x14ac:dyDescent="0.25">
      <c r="R912" s="38"/>
      <c r="S912" s="38"/>
      <c r="T912" s="38"/>
      <c r="U912" s="38"/>
      <c r="V912" s="38"/>
      <c r="W912" s="38"/>
      <c r="X912" s="38"/>
      <c r="Y912" s="38"/>
      <c r="Z912" s="38"/>
      <c r="AA912" s="38"/>
      <c r="AB912" s="38"/>
      <c r="AC912" s="38"/>
      <c r="AD912" s="92"/>
    </row>
    <row r="913" spans="18:30" x14ac:dyDescent="0.25">
      <c r="R913" s="38"/>
      <c r="S913" s="38"/>
      <c r="T913" s="38"/>
      <c r="U913" s="38"/>
      <c r="V913" s="38"/>
      <c r="W913" s="38"/>
      <c r="X913" s="38"/>
      <c r="Y913" s="38"/>
      <c r="Z913" s="38"/>
      <c r="AA913" s="38"/>
      <c r="AB913" s="38"/>
      <c r="AC913" s="38"/>
      <c r="AD913" s="92"/>
    </row>
    <row r="914" spans="18:30" x14ac:dyDescent="0.25">
      <c r="R914" s="38"/>
      <c r="S914" s="38"/>
      <c r="T914" s="38"/>
      <c r="U914" s="38"/>
      <c r="V914" s="38"/>
      <c r="W914" s="38"/>
      <c r="X914" s="38"/>
      <c r="Y914" s="38"/>
      <c r="Z914" s="38"/>
      <c r="AA914" s="38"/>
      <c r="AB914" s="38"/>
      <c r="AC914" s="38"/>
      <c r="AD914" s="92"/>
    </row>
    <row r="915" spans="18:30" x14ac:dyDescent="0.25">
      <c r="R915" s="38"/>
      <c r="S915" s="38"/>
      <c r="T915" s="38"/>
      <c r="U915" s="38"/>
      <c r="V915" s="38"/>
      <c r="W915" s="38"/>
      <c r="X915" s="38"/>
      <c r="Y915" s="38"/>
      <c r="Z915" s="38"/>
      <c r="AA915" s="38"/>
      <c r="AB915" s="38"/>
      <c r="AC915" s="38"/>
      <c r="AD915" s="92"/>
    </row>
    <row r="916" spans="18:30" x14ac:dyDescent="0.25">
      <c r="R916" s="38"/>
      <c r="S916" s="38"/>
      <c r="T916" s="38"/>
      <c r="U916" s="38"/>
      <c r="V916" s="38"/>
      <c r="W916" s="38"/>
      <c r="X916" s="38"/>
      <c r="Y916" s="38"/>
      <c r="Z916" s="38"/>
      <c r="AA916" s="38"/>
      <c r="AB916" s="38"/>
      <c r="AC916" s="38"/>
      <c r="AD916" s="92"/>
    </row>
    <row r="917" spans="18:30" x14ac:dyDescent="0.25">
      <c r="R917" s="38"/>
      <c r="S917" s="38"/>
      <c r="T917" s="38"/>
      <c r="U917" s="38"/>
      <c r="V917" s="38"/>
      <c r="W917" s="38"/>
      <c r="X917" s="38"/>
      <c r="Y917" s="38"/>
      <c r="Z917" s="38"/>
      <c r="AA917" s="38"/>
      <c r="AB917" s="38"/>
      <c r="AC917" s="38"/>
      <c r="AD917" s="92"/>
    </row>
    <row r="918" spans="18:30" x14ac:dyDescent="0.25">
      <c r="R918" s="38"/>
      <c r="S918" s="38"/>
      <c r="T918" s="38"/>
      <c r="U918" s="38"/>
      <c r="V918" s="38"/>
      <c r="W918" s="38"/>
      <c r="X918" s="38"/>
      <c r="Y918" s="38"/>
      <c r="Z918" s="38"/>
      <c r="AA918" s="38"/>
      <c r="AB918" s="38"/>
      <c r="AC918" s="38"/>
      <c r="AD918" s="92"/>
    </row>
    <row r="919" spans="18:30" x14ac:dyDescent="0.25">
      <c r="R919" s="38"/>
      <c r="S919" s="38"/>
      <c r="T919" s="38"/>
      <c r="U919" s="38"/>
      <c r="V919" s="38"/>
      <c r="W919" s="38"/>
      <c r="X919" s="38"/>
      <c r="Y919" s="38"/>
      <c r="Z919" s="38"/>
      <c r="AA919" s="38"/>
      <c r="AB919" s="38"/>
      <c r="AC919" s="38"/>
      <c r="AD919" s="92"/>
    </row>
    <row r="920" spans="18:30" x14ac:dyDescent="0.25">
      <c r="R920" s="38"/>
      <c r="S920" s="38"/>
      <c r="T920" s="38"/>
      <c r="U920" s="38"/>
      <c r="V920" s="38"/>
      <c r="W920" s="38"/>
      <c r="X920" s="38"/>
      <c r="Y920" s="38"/>
      <c r="Z920" s="38"/>
      <c r="AA920" s="38"/>
      <c r="AB920" s="38"/>
      <c r="AC920" s="38"/>
      <c r="AD920" s="92"/>
    </row>
    <row r="921" spans="18:30" x14ac:dyDescent="0.25">
      <c r="R921" s="38"/>
      <c r="S921" s="38"/>
      <c r="T921" s="38"/>
      <c r="U921" s="38"/>
      <c r="V921" s="38"/>
      <c r="W921" s="38"/>
      <c r="X921" s="38"/>
      <c r="Y921" s="38"/>
      <c r="Z921" s="38"/>
      <c r="AA921" s="38"/>
      <c r="AB921" s="38"/>
      <c r="AC921" s="38"/>
      <c r="AD921" s="92"/>
    </row>
    <row r="922" spans="18:30" x14ac:dyDescent="0.25">
      <c r="R922" s="38"/>
      <c r="S922" s="38"/>
      <c r="T922" s="38"/>
      <c r="U922" s="38"/>
      <c r="V922" s="38"/>
      <c r="W922" s="38"/>
      <c r="X922" s="38"/>
      <c r="Y922" s="38"/>
      <c r="Z922" s="38"/>
      <c r="AA922" s="38"/>
      <c r="AB922" s="38"/>
      <c r="AC922" s="38"/>
      <c r="AD922" s="92"/>
    </row>
    <row r="923" spans="18:30" x14ac:dyDescent="0.25">
      <c r="R923" s="38"/>
      <c r="S923" s="38"/>
      <c r="T923" s="38"/>
      <c r="U923" s="38"/>
      <c r="V923" s="38"/>
      <c r="W923" s="38"/>
      <c r="X923" s="38"/>
      <c r="Y923" s="38"/>
      <c r="Z923" s="38"/>
      <c r="AA923" s="38"/>
      <c r="AB923" s="38"/>
      <c r="AC923" s="38"/>
      <c r="AD923" s="92"/>
    </row>
    <row r="924" spans="18:30" x14ac:dyDescent="0.25">
      <c r="R924" s="38"/>
      <c r="S924" s="38"/>
      <c r="T924" s="38"/>
      <c r="U924" s="38"/>
      <c r="V924" s="38"/>
      <c r="W924" s="38"/>
      <c r="X924" s="38"/>
      <c r="Y924" s="38"/>
      <c r="Z924" s="38"/>
      <c r="AA924" s="38"/>
      <c r="AB924" s="38"/>
      <c r="AC924" s="38"/>
      <c r="AD924" s="92"/>
    </row>
    <row r="925" spans="18:30" x14ac:dyDescent="0.25">
      <c r="R925" s="38"/>
      <c r="S925" s="38"/>
      <c r="T925" s="38"/>
      <c r="U925" s="38"/>
      <c r="V925" s="38"/>
      <c r="W925" s="38"/>
      <c r="X925" s="38"/>
      <c r="Y925" s="38"/>
      <c r="Z925" s="38"/>
      <c r="AA925" s="38"/>
      <c r="AB925" s="38"/>
      <c r="AC925" s="38"/>
      <c r="AD925" s="92"/>
    </row>
    <row r="926" spans="18:30" x14ac:dyDescent="0.25">
      <c r="R926" s="38"/>
      <c r="S926" s="38"/>
      <c r="T926" s="38"/>
      <c r="U926" s="38"/>
      <c r="V926" s="38"/>
      <c r="W926" s="38"/>
      <c r="X926" s="38"/>
      <c r="Y926" s="38"/>
      <c r="Z926" s="38"/>
      <c r="AA926" s="38"/>
      <c r="AB926" s="38"/>
      <c r="AC926" s="38"/>
      <c r="AD926" s="92"/>
    </row>
    <row r="927" spans="18:30" x14ac:dyDescent="0.25">
      <c r="R927" s="38"/>
      <c r="S927" s="38"/>
      <c r="T927" s="38"/>
      <c r="U927" s="38"/>
      <c r="V927" s="38"/>
      <c r="W927" s="38"/>
      <c r="X927" s="38"/>
      <c r="Y927" s="38"/>
      <c r="Z927" s="38"/>
      <c r="AA927" s="38"/>
      <c r="AB927" s="38"/>
      <c r="AC927" s="38"/>
      <c r="AD927" s="92"/>
    </row>
    <row r="928" spans="18:30" x14ac:dyDescent="0.25">
      <c r="R928" s="38"/>
      <c r="S928" s="38"/>
      <c r="T928" s="38"/>
      <c r="U928" s="38"/>
      <c r="V928" s="38"/>
      <c r="W928" s="38"/>
      <c r="X928" s="38"/>
      <c r="Y928" s="38"/>
      <c r="Z928" s="38"/>
      <c r="AA928" s="38"/>
      <c r="AB928" s="38"/>
      <c r="AC928" s="38"/>
      <c r="AD928" s="92"/>
    </row>
    <row r="929" spans="18:30" x14ac:dyDescent="0.25">
      <c r="R929" s="38"/>
      <c r="S929" s="38"/>
      <c r="T929" s="38"/>
      <c r="U929" s="38"/>
      <c r="V929" s="38"/>
      <c r="W929" s="38"/>
      <c r="X929" s="38"/>
      <c r="Y929" s="38"/>
      <c r="Z929" s="38"/>
      <c r="AA929" s="38"/>
      <c r="AB929" s="38"/>
      <c r="AC929" s="38"/>
      <c r="AD929" s="92"/>
    </row>
    <row r="930" spans="18:30" x14ac:dyDescent="0.25">
      <c r="R930" s="38"/>
      <c r="S930" s="38"/>
      <c r="T930" s="38"/>
      <c r="U930" s="38"/>
      <c r="V930" s="38"/>
      <c r="W930" s="38"/>
      <c r="X930" s="38"/>
      <c r="Y930" s="38"/>
      <c r="Z930" s="38"/>
      <c r="AA930" s="38"/>
      <c r="AB930" s="38"/>
      <c r="AC930" s="38"/>
      <c r="AD930" s="92"/>
    </row>
    <row r="931" spans="18:30" x14ac:dyDescent="0.25">
      <c r="R931" s="38"/>
      <c r="S931" s="38"/>
      <c r="T931" s="38"/>
      <c r="U931" s="38"/>
      <c r="V931" s="38"/>
      <c r="W931" s="38"/>
      <c r="X931" s="38"/>
      <c r="Y931" s="38"/>
      <c r="Z931" s="38"/>
      <c r="AA931" s="38"/>
      <c r="AB931" s="38"/>
      <c r="AC931" s="38"/>
      <c r="AD931" s="92"/>
    </row>
    <row r="932" spans="18:30" x14ac:dyDescent="0.25">
      <c r="R932" s="38"/>
      <c r="S932" s="38"/>
      <c r="T932" s="38"/>
      <c r="U932" s="38"/>
      <c r="V932" s="38"/>
      <c r="W932" s="38"/>
      <c r="X932" s="38"/>
      <c r="Y932" s="38"/>
      <c r="Z932" s="38"/>
      <c r="AA932" s="38"/>
      <c r="AB932" s="38"/>
      <c r="AC932" s="38"/>
      <c r="AD932" s="92"/>
    </row>
    <row r="933" spans="18:30" x14ac:dyDescent="0.25">
      <c r="R933" s="38"/>
      <c r="S933" s="38"/>
      <c r="T933" s="38"/>
      <c r="U933" s="38"/>
      <c r="V933" s="38"/>
      <c r="W933" s="38"/>
      <c r="X933" s="38"/>
      <c r="Y933" s="38"/>
      <c r="Z933" s="38"/>
      <c r="AA933" s="38"/>
      <c r="AB933" s="38"/>
      <c r="AC933" s="38"/>
      <c r="AD933" s="92"/>
    </row>
    <row r="934" spans="18:30" x14ac:dyDescent="0.25">
      <c r="R934" s="38"/>
      <c r="S934" s="38"/>
      <c r="T934" s="38"/>
      <c r="U934" s="38"/>
      <c r="V934" s="38"/>
      <c r="W934" s="38"/>
      <c r="X934" s="38"/>
      <c r="Y934" s="38"/>
      <c r="Z934" s="38"/>
      <c r="AA934" s="38"/>
      <c r="AB934" s="38"/>
      <c r="AC934" s="38"/>
      <c r="AD934" s="92"/>
    </row>
    <row r="935" spans="18:30" x14ac:dyDescent="0.25">
      <c r="R935" s="38"/>
      <c r="S935" s="38"/>
      <c r="T935" s="38"/>
      <c r="U935" s="38"/>
      <c r="V935" s="38"/>
      <c r="W935" s="38"/>
      <c r="X935" s="38"/>
      <c r="Y935" s="38"/>
      <c r="Z935" s="38"/>
      <c r="AA935" s="38"/>
      <c r="AB935" s="38"/>
      <c r="AC935" s="38"/>
      <c r="AD935" s="92"/>
    </row>
    <row r="936" spans="18:30" x14ac:dyDescent="0.25">
      <c r="R936" s="38"/>
      <c r="S936" s="38"/>
      <c r="T936" s="38"/>
      <c r="U936" s="38"/>
      <c r="V936" s="38"/>
      <c r="W936" s="38"/>
      <c r="X936" s="38"/>
      <c r="Y936" s="38"/>
      <c r="Z936" s="38"/>
      <c r="AA936" s="38"/>
      <c r="AB936" s="38"/>
      <c r="AC936" s="38"/>
      <c r="AD936" s="92"/>
    </row>
    <row r="937" spans="18:30" x14ac:dyDescent="0.25">
      <c r="R937" s="38"/>
      <c r="S937" s="38"/>
      <c r="T937" s="38"/>
      <c r="U937" s="38"/>
      <c r="V937" s="38"/>
      <c r="W937" s="38"/>
      <c r="X937" s="38"/>
      <c r="Y937" s="38"/>
      <c r="Z937" s="38"/>
      <c r="AA937" s="38"/>
      <c r="AB937" s="38"/>
      <c r="AC937" s="38"/>
      <c r="AD937" s="92"/>
    </row>
    <row r="938" spans="18:30" x14ac:dyDescent="0.25">
      <c r="R938" s="38"/>
      <c r="S938" s="38"/>
      <c r="T938" s="38"/>
      <c r="U938" s="38"/>
      <c r="V938" s="38"/>
      <c r="W938" s="38"/>
      <c r="X938" s="38"/>
      <c r="Y938" s="38"/>
      <c r="Z938" s="38"/>
      <c r="AA938" s="38"/>
      <c r="AB938" s="38"/>
      <c r="AC938" s="38"/>
      <c r="AD938" s="92"/>
    </row>
    <row r="939" spans="18:30" x14ac:dyDescent="0.25">
      <c r="R939" s="38"/>
      <c r="S939" s="38"/>
      <c r="T939" s="38"/>
      <c r="U939" s="38"/>
      <c r="V939" s="38"/>
      <c r="W939" s="38"/>
      <c r="X939" s="38"/>
      <c r="Y939" s="38"/>
      <c r="Z939" s="38"/>
      <c r="AA939" s="38"/>
      <c r="AB939" s="38"/>
      <c r="AC939" s="38"/>
      <c r="AD939" s="92"/>
    </row>
    <row r="940" spans="18:30" x14ac:dyDescent="0.25">
      <c r="R940" s="38"/>
      <c r="S940" s="38"/>
      <c r="T940" s="38"/>
      <c r="U940" s="38"/>
      <c r="V940" s="38"/>
      <c r="W940" s="38"/>
      <c r="X940" s="38"/>
      <c r="Y940" s="38"/>
      <c r="Z940" s="38"/>
      <c r="AA940" s="38"/>
      <c r="AB940" s="38"/>
      <c r="AC940" s="38"/>
      <c r="AD940" s="92"/>
    </row>
    <row r="941" spans="18:30" x14ac:dyDescent="0.25">
      <c r="R941" s="38"/>
      <c r="S941" s="38"/>
      <c r="T941" s="38"/>
      <c r="U941" s="38"/>
      <c r="V941" s="38"/>
      <c r="W941" s="38"/>
      <c r="X941" s="38"/>
      <c r="Y941" s="38"/>
      <c r="Z941" s="38"/>
      <c r="AA941" s="38"/>
      <c r="AB941" s="38"/>
      <c r="AC941" s="38"/>
      <c r="AD941" s="92"/>
    </row>
    <row r="942" spans="18:30" x14ac:dyDescent="0.25">
      <c r="R942" s="38"/>
      <c r="S942" s="38"/>
      <c r="T942" s="38"/>
      <c r="U942" s="38"/>
      <c r="V942" s="38"/>
      <c r="W942" s="38"/>
      <c r="X942" s="38"/>
      <c r="Y942" s="38"/>
      <c r="Z942" s="38"/>
      <c r="AA942" s="38"/>
      <c r="AB942" s="38"/>
      <c r="AC942" s="38"/>
      <c r="AD942" s="92"/>
    </row>
    <row r="943" spans="18:30" x14ac:dyDescent="0.25">
      <c r="R943" s="38"/>
      <c r="S943" s="38"/>
      <c r="T943" s="38"/>
      <c r="U943" s="38"/>
      <c r="V943" s="38"/>
      <c r="W943" s="38"/>
      <c r="X943" s="38"/>
      <c r="Y943" s="38"/>
      <c r="Z943" s="38"/>
      <c r="AA943" s="38"/>
      <c r="AB943" s="38"/>
      <c r="AC943" s="38"/>
      <c r="AD943" s="92"/>
    </row>
    <row r="944" spans="18:30" x14ac:dyDescent="0.25">
      <c r="R944" s="38"/>
      <c r="S944" s="38"/>
      <c r="T944" s="38"/>
      <c r="U944" s="38"/>
      <c r="V944" s="38"/>
      <c r="W944" s="38"/>
      <c r="X944" s="38"/>
      <c r="Y944" s="38"/>
      <c r="Z944" s="38"/>
      <c r="AA944" s="38"/>
      <c r="AB944" s="38"/>
      <c r="AC944" s="38"/>
      <c r="AD944" s="92"/>
    </row>
    <row r="945" spans="18:30" x14ac:dyDescent="0.25">
      <c r="R945" s="38"/>
      <c r="S945" s="38"/>
      <c r="T945" s="38"/>
      <c r="U945" s="38"/>
      <c r="V945" s="38"/>
      <c r="W945" s="38"/>
      <c r="X945" s="38"/>
      <c r="Y945" s="38"/>
      <c r="Z945" s="38"/>
      <c r="AA945" s="38"/>
      <c r="AB945" s="38"/>
      <c r="AC945" s="38"/>
      <c r="AD945" s="92"/>
    </row>
    <row r="946" spans="18:30" x14ac:dyDescent="0.25">
      <c r="R946" s="38"/>
      <c r="S946" s="38"/>
      <c r="T946" s="38"/>
      <c r="U946" s="38"/>
      <c r="V946" s="38"/>
      <c r="W946" s="38"/>
      <c r="X946" s="38"/>
      <c r="Y946" s="38"/>
      <c r="Z946" s="38"/>
      <c r="AA946" s="38"/>
      <c r="AB946" s="38"/>
      <c r="AC946" s="38"/>
      <c r="AD946" s="92"/>
    </row>
    <row r="947" spans="18:30" x14ac:dyDescent="0.25">
      <c r="R947" s="38"/>
      <c r="S947" s="38"/>
      <c r="T947" s="38"/>
      <c r="U947" s="38"/>
      <c r="V947" s="38"/>
      <c r="W947" s="38"/>
      <c r="X947" s="38"/>
      <c r="Y947" s="38"/>
      <c r="Z947" s="38"/>
      <c r="AA947" s="38"/>
      <c r="AB947" s="38"/>
      <c r="AC947" s="38"/>
      <c r="AD947" s="92"/>
    </row>
    <row r="948" spans="18:30" x14ac:dyDescent="0.25">
      <c r="R948" s="38"/>
      <c r="S948" s="38"/>
      <c r="T948" s="38"/>
      <c r="U948" s="38"/>
      <c r="V948" s="38"/>
      <c r="W948" s="38"/>
      <c r="X948" s="38"/>
      <c r="Y948" s="38"/>
      <c r="Z948" s="38"/>
      <c r="AA948" s="38"/>
      <c r="AB948" s="38"/>
      <c r="AC948" s="38"/>
      <c r="AD948" s="92"/>
    </row>
    <row r="949" spans="18:30" x14ac:dyDescent="0.25">
      <c r="R949" s="38"/>
      <c r="S949" s="38"/>
      <c r="T949" s="38"/>
      <c r="U949" s="38"/>
      <c r="V949" s="38"/>
      <c r="W949" s="38"/>
      <c r="X949" s="38"/>
      <c r="Y949" s="38"/>
      <c r="Z949" s="38"/>
      <c r="AA949" s="38"/>
      <c r="AB949" s="38"/>
      <c r="AC949" s="38"/>
      <c r="AD949" s="92"/>
    </row>
    <row r="950" spans="18:30" x14ac:dyDescent="0.25">
      <c r="R950" s="38"/>
      <c r="S950" s="38"/>
      <c r="T950" s="38"/>
      <c r="U950" s="38"/>
      <c r="V950" s="38"/>
      <c r="W950" s="38"/>
      <c r="X950" s="38"/>
      <c r="Y950" s="38"/>
      <c r="Z950" s="38"/>
      <c r="AA950" s="38"/>
      <c r="AB950" s="38"/>
      <c r="AC950" s="38"/>
      <c r="AD950" s="92"/>
    </row>
    <row r="951" spans="18:30" x14ac:dyDescent="0.25">
      <c r="R951" s="38"/>
      <c r="S951" s="38"/>
      <c r="T951" s="38"/>
      <c r="U951" s="38"/>
      <c r="V951" s="38"/>
      <c r="W951" s="38"/>
      <c r="X951" s="38"/>
      <c r="Y951" s="38"/>
      <c r="Z951" s="38"/>
      <c r="AA951" s="38"/>
      <c r="AB951" s="38"/>
      <c r="AC951" s="38"/>
      <c r="AD951" s="92"/>
    </row>
    <row r="952" spans="18:30" x14ac:dyDescent="0.25">
      <c r="R952" s="38"/>
      <c r="S952" s="38"/>
      <c r="T952" s="38"/>
      <c r="U952" s="38"/>
      <c r="V952" s="38"/>
      <c r="W952" s="38"/>
      <c r="X952" s="38"/>
      <c r="Y952" s="38"/>
      <c r="Z952" s="38"/>
      <c r="AA952" s="38"/>
      <c r="AB952" s="38"/>
      <c r="AC952" s="38"/>
      <c r="AD952" s="92"/>
    </row>
    <row r="953" spans="18:30" x14ac:dyDescent="0.25">
      <c r="R953" s="38"/>
      <c r="S953" s="38"/>
      <c r="T953" s="38"/>
      <c r="U953" s="38"/>
      <c r="V953" s="38"/>
      <c r="W953" s="38"/>
      <c r="X953" s="38"/>
      <c r="Y953" s="38"/>
      <c r="Z953" s="38"/>
      <c r="AA953" s="38"/>
      <c r="AB953" s="38"/>
      <c r="AC953" s="38"/>
      <c r="AD953" s="92"/>
    </row>
    <row r="954" spans="18:30" x14ac:dyDescent="0.25">
      <c r="R954" s="38"/>
      <c r="S954" s="38"/>
      <c r="T954" s="38"/>
      <c r="U954" s="38"/>
      <c r="V954" s="38"/>
      <c r="W954" s="38"/>
      <c r="X954" s="38"/>
      <c r="Y954" s="38"/>
      <c r="Z954" s="38"/>
      <c r="AA954" s="38"/>
      <c r="AB954" s="38"/>
      <c r="AC954" s="38"/>
      <c r="AD954" s="92"/>
    </row>
    <row r="955" spans="18:30" x14ac:dyDescent="0.25">
      <c r="R955" s="38"/>
      <c r="S955" s="38"/>
      <c r="T955" s="38"/>
      <c r="U955" s="38"/>
      <c r="V955" s="38"/>
      <c r="W955" s="38"/>
      <c r="X955" s="38"/>
      <c r="Y955" s="38"/>
      <c r="Z955" s="38"/>
      <c r="AA955" s="38"/>
      <c r="AB955" s="38"/>
      <c r="AC955" s="38"/>
      <c r="AD955" s="92"/>
    </row>
    <row r="956" spans="18:30" x14ac:dyDescent="0.25">
      <c r="R956" s="38"/>
      <c r="S956" s="38"/>
      <c r="T956" s="38"/>
      <c r="U956" s="38"/>
      <c r="V956" s="38"/>
      <c r="W956" s="38"/>
      <c r="X956" s="38"/>
      <c r="Y956" s="38"/>
      <c r="Z956" s="38"/>
      <c r="AA956" s="38"/>
      <c r="AB956" s="38"/>
      <c r="AC956" s="38"/>
      <c r="AD956" s="92"/>
    </row>
    <row r="957" spans="18:30" x14ac:dyDescent="0.25">
      <c r="R957" s="38"/>
      <c r="S957" s="38"/>
      <c r="T957" s="38"/>
      <c r="U957" s="38"/>
      <c r="V957" s="38"/>
      <c r="W957" s="38"/>
      <c r="X957" s="38"/>
      <c r="Y957" s="38"/>
      <c r="Z957" s="38"/>
      <c r="AA957" s="38"/>
      <c r="AB957" s="38"/>
      <c r="AC957" s="38"/>
      <c r="AD957" s="92"/>
    </row>
    <row r="958" spans="18:30" x14ac:dyDescent="0.25">
      <c r="R958" s="38"/>
      <c r="S958" s="38"/>
      <c r="T958" s="38"/>
      <c r="U958" s="38"/>
      <c r="V958" s="38"/>
      <c r="W958" s="38"/>
      <c r="X958" s="38"/>
      <c r="Y958" s="38"/>
      <c r="Z958" s="38"/>
      <c r="AA958" s="38"/>
      <c r="AB958" s="38"/>
      <c r="AC958" s="38"/>
      <c r="AD958" s="92"/>
    </row>
    <row r="959" spans="18:30" x14ac:dyDescent="0.25">
      <c r="R959" s="38"/>
      <c r="S959" s="38"/>
      <c r="T959" s="38"/>
      <c r="U959" s="38"/>
      <c r="V959" s="38"/>
      <c r="W959" s="38"/>
      <c r="X959" s="38"/>
      <c r="Y959" s="38"/>
      <c r="Z959" s="38"/>
      <c r="AA959" s="38"/>
      <c r="AB959" s="38"/>
      <c r="AC959" s="38"/>
      <c r="AD959" s="92"/>
    </row>
    <row r="960" spans="18:30" x14ac:dyDescent="0.25">
      <c r="R960" s="38"/>
      <c r="S960" s="38"/>
      <c r="T960" s="38"/>
      <c r="U960" s="38"/>
      <c r="V960" s="38"/>
      <c r="W960" s="38"/>
      <c r="X960" s="38"/>
      <c r="Y960" s="38"/>
      <c r="Z960" s="38"/>
      <c r="AA960" s="38"/>
      <c r="AB960" s="38"/>
      <c r="AC960" s="38"/>
      <c r="AD960" s="92"/>
    </row>
    <row r="961" spans="18:30" x14ac:dyDescent="0.25">
      <c r="R961" s="38"/>
      <c r="S961" s="38"/>
      <c r="T961" s="38"/>
      <c r="U961" s="38"/>
      <c r="V961" s="38"/>
      <c r="W961" s="38"/>
      <c r="X961" s="38"/>
      <c r="Y961" s="38"/>
      <c r="Z961" s="38"/>
      <c r="AA961" s="38"/>
      <c r="AB961" s="38"/>
      <c r="AC961" s="38"/>
      <c r="AD961" s="92"/>
    </row>
    <row r="962" spans="18:30" x14ac:dyDescent="0.25">
      <c r="R962" s="38"/>
      <c r="S962" s="38"/>
      <c r="T962" s="38"/>
      <c r="U962" s="38"/>
      <c r="V962" s="38"/>
      <c r="W962" s="38"/>
      <c r="X962" s="38"/>
      <c r="Y962" s="38"/>
      <c r="Z962" s="38"/>
      <c r="AA962" s="38"/>
      <c r="AB962" s="38"/>
      <c r="AC962" s="38"/>
      <c r="AD962" s="92"/>
    </row>
    <row r="963" spans="18:30" x14ac:dyDescent="0.25">
      <c r="R963" s="38"/>
      <c r="S963" s="38"/>
      <c r="T963" s="38"/>
      <c r="U963" s="38"/>
      <c r="V963" s="38"/>
      <c r="W963" s="38"/>
      <c r="X963" s="38"/>
      <c r="Y963" s="38"/>
      <c r="Z963" s="38"/>
      <c r="AA963" s="38"/>
      <c r="AB963" s="38"/>
      <c r="AC963" s="38"/>
      <c r="AD963" s="92"/>
    </row>
    <row r="964" spans="18:30" x14ac:dyDescent="0.25">
      <c r="R964" s="38"/>
      <c r="S964" s="38"/>
      <c r="T964" s="38"/>
      <c r="U964" s="38"/>
      <c r="V964" s="38"/>
      <c r="W964" s="38"/>
      <c r="X964" s="38"/>
      <c r="Y964" s="38"/>
      <c r="Z964" s="38"/>
      <c r="AA964" s="38"/>
      <c r="AB964" s="38"/>
      <c r="AC964" s="38"/>
      <c r="AD964" s="92"/>
    </row>
    <row r="965" spans="18:30" x14ac:dyDescent="0.25">
      <c r="R965" s="38"/>
      <c r="S965" s="38"/>
      <c r="T965" s="38"/>
      <c r="U965" s="38"/>
      <c r="V965" s="38"/>
      <c r="W965" s="38"/>
      <c r="X965" s="38"/>
      <c r="Y965" s="38"/>
      <c r="Z965" s="38"/>
      <c r="AA965" s="38"/>
      <c r="AB965" s="38"/>
      <c r="AC965" s="38"/>
      <c r="AD965" s="92"/>
    </row>
    <row r="966" spans="18:30" x14ac:dyDescent="0.25">
      <c r="R966" s="38"/>
      <c r="S966" s="38"/>
      <c r="T966" s="38"/>
      <c r="U966" s="38"/>
      <c r="V966" s="38"/>
      <c r="W966" s="38"/>
      <c r="X966" s="38"/>
      <c r="Y966" s="38"/>
      <c r="Z966" s="38"/>
      <c r="AA966" s="38"/>
      <c r="AB966" s="38"/>
      <c r="AC966" s="38"/>
      <c r="AD966" s="92"/>
    </row>
    <row r="967" spans="18:30" x14ac:dyDescent="0.25">
      <c r="R967" s="38"/>
      <c r="S967" s="38"/>
      <c r="T967" s="38"/>
      <c r="U967" s="38"/>
      <c r="V967" s="38"/>
      <c r="W967" s="38"/>
      <c r="X967" s="38"/>
      <c r="Y967" s="38"/>
      <c r="Z967" s="38"/>
      <c r="AA967" s="38"/>
      <c r="AB967" s="38"/>
      <c r="AC967" s="38"/>
      <c r="AD967" s="92"/>
    </row>
    <row r="968" spans="18:30" x14ac:dyDescent="0.25">
      <c r="R968" s="38"/>
      <c r="S968" s="38"/>
      <c r="T968" s="38"/>
      <c r="U968" s="38"/>
      <c r="V968" s="38"/>
      <c r="W968" s="38"/>
      <c r="X968" s="38"/>
      <c r="Y968" s="38"/>
      <c r="Z968" s="38"/>
      <c r="AA968" s="38"/>
      <c r="AB968" s="38"/>
      <c r="AC968" s="38"/>
      <c r="AD968" s="92"/>
    </row>
    <row r="969" spans="18:30" x14ac:dyDescent="0.25">
      <c r="R969" s="38"/>
      <c r="S969" s="38"/>
      <c r="T969" s="38"/>
      <c r="U969" s="38"/>
      <c r="V969" s="38"/>
      <c r="W969" s="38"/>
      <c r="X969" s="38"/>
      <c r="Y969" s="38"/>
      <c r="Z969" s="38"/>
      <c r="AA969" s="38"/>
      <c r="AB969" s="38"/>
      <c r="AC969" s="38"/>
      <c r="AD969" s="92"/>
    </row>
    <row r="970" spans="18:30" x14ac:dyDescent="0.25">
      <c r="R970" s="38"/>
      <c r="S970" s="38"/>
      <c r="T970" s="38"/>
      <c r="U970" s="38"/>
      <c r="V970" s="38"/>
      <c r="W970" s="38"/>
      <c r="X970" s="38"/>
      <c r="Y970" s="38"/>
      <c r="Z970" s="38"/>
      <c r="AA970" s="38"/>
      <c r="AB970" s="38"/>
      <c r="AC970" s="38"/>
      <c r="AD970" s="92"/>
    </row>
    <row r="971" spans="18:30" x14ac:dyDescent="0.25">
      <c r="R971" s="38"/>
      <c r="S971" s="38"/>
      <c r="T971" s="38"/>
      <c r="U971" s="38"/>
      <c r="V971" s="38"/>
      <c r="W971" s="38"/>
      <c r="X971" s="38"/>
      <c r="Y971" s="38"/>
      <c r="Z971" s="38"/>
      <c r="AA971" s="38"/>
      <c r="AB971" s="38"/>
      <c r="AC971" s="38"/>
      <c r="AD971" s="92"/>
    </row>
    <row r="972" spans="18:30" x14ac:dyDescent="0.25">
      <c r="R972" s="38"/>
      <c r="S972" s="38"/>
      <c r="T972" s="38"/>
      <c r="U972" s="38"/>
      <c r="V972" s="38"/>
      <c r="W972" s="38"/>
      <c r="X972" s="38"/>
      <c r="Y972" s="38"/>
      <c r="Z972" s="38"/>
      <c r="AA972" s="38"/>
      <c r="AB972" s="38"/>
      <c r="AC972" s="38"/>
      <c r="AD972" s="92"/>
    </row>
    <row r="973" spans="18:30" x14ac:dyDescent="0.25">
      <c r="R973" s="38"/>
      <c r="S973" s="38"/>
      <c r="T973" s="38"/>
      <c r="U973" s="38"/>
      <c r="V973" s="38"/>
      <c r="W973" s="38"/>
      <c r="X973" s="38"/>
      <c r="Y973" s="38"/>
      <c r="Z973" s="38"/>
      <c r="AA973" s="38"/>
      <c r="AB973" s="38"/>
      <c r="AC973" s="38"/>
      <c r="AD973" s="92"/>
    </row>
    <row r="974" spans="18:30" x14ac:dyDescent="0.25">
      <c r="R974" s="38"/>
      <c r="S974" s="38"/>
      <c r="T974" s="38"/>
      <c r="U974" s="38"/>
      <c r="V974" s="38"/>
      <c r="W974" s="38"/>
      <c r="X974" s="38"/>
      <c r="Y974" s="38"/>
      <c r="Z974" s="38"/>
      <c r="AA974" s="38"/>
      <c r="AB974" s="38"/>
      <c r="AC974" s="38"/>
      <c r="AD974" s="92"/>
    </row>
    <row r="975" spans="18:30" x14ac:dyDescent="0.25">
      <c r="R975" s="38"/>
      <c r="S975" s="38"/>
      <c r="T975" s="38"/>
      <c r="U975" s="38"/>
      <c r="V975" s="38"/>
      <c r="W975" s="38"/>
      <c r="X975" s="38"/>
      <c r="Y975" s="38"/>
      <c r="Z975" s="38"/>
      <c r="AA975" s="38"/>
      <c r="AB975" s="38"/>
      <c r="AC975" s="38"/>
      <c r="AD975" s="92"/>
    </row>
    <row r="976" spans="18:30" x14ac:dyDescent="0.25">
      <c r="R976" s="38"/>
      <c r="S976" s="38"/>
      <c r="T976" s="38"/>
      <c r="U976" s="38"/>
      <c r="V976" s="38"/>
      <c r="W976" s="38"/>
      <c r="X976" s="38"/>
      <c r="Y976" s="38"/>
      <c r="Z976" s="38"/>
      <c r="AA976" s="38"/>
      <c r="AB976" s="38"/>
      <c r="AC976" s="38"/>
      <c r="AD976" s="92"/>
    </row>
    <row r="977" spans="18:30" x14ac:dyDescent="0.25">
      <c r="R977" s="38"/>
      <c r="S977" s="38"/>
      <c r="T977" s="38"/>
      <c r="U977" s="38"/>
      <c r="V977" s="38"/>
      <c r="W977" s="38"/>
      <c r="X977" s="38"/>
      <c r="Y977" s="38"/>
      <c r="Z977" s="38"/>
      <c r="AA977" s="38"/>
      <c r="AB977" s="38"/>
      <c r="AC977" s="38"/>
      <c r="AD977" s="92"/>
    </row>
    <row r="978" spans="18:30" x14ac:dyDescent="0.25">
      <c r="R978" s="38"/>
      <c r="S978" s="38"/>
      <c r="T978" s="38"/>
      <c r="U978" s="38"/>
      <c r="V978" s="38"/>
      <c r="W978" s="38"/>
      <c r="X978" s="38"/>
      <c r="Y978" s="38"/>
      <c r="Z978" s="38"/>
      <c r="AA978" s="38"/>
      <c r="AB978" s="38"/>
      <c r="AC978" s="38"/>
      <c r="AD978" s="92"/>
    </row>
    <row r="979" spans="18:30" x14ac:dyDescent="0.25">
      <c r="R979" s="38"/>
      <c r="S979" s="38"/>
      <c r="T979" s="38"/>
      <c r="U979" s="38"/>
      <c r="V979" s="38"/>
      <c r="W979" s="38"/>
      <c r="X979" s="38"/>
      <c r="Y979" s="38"/>
      <c r="Z979" s="38"/>
      <c r="AA979" s="38"/>
      <c r="AB979" s="38"/>
      <c r="AC979" s="38"/>
      <c r="AD979" s="92"/>
    </row>
    <row r="980" spans="18:30" x14ac:dyDescent="0.25">
      <c r="R980" s="38"/>
      <c r="S980" s="38"/>
      <c r="T980" s="38"/>
      <c r="U980" s="38"/>
      <c r="V980" s="38"/>
      <c r="W980" s="38"/>
      <c r="X980" s="38"/>
      <c r="Y980" s="38"/>
      <c r="Z980" s="38"/>
      <c r="AA980" s="38"/>
      <c r="AB980" s="38"/>
      <c r="AC980" s="38"/>
      <c r="AD980" s="92"/>
    </row>
    <row r="981" spans="18:30" x14ac:dyDescent="0.25">
      <c r="R981" s="38"/>
      <c r="S981" s="38"/>
      <c r="T981" s="38"/>
      <c r="U981" s="38"/>
      <c r="V981" s="38"/>
      <c r="W981" s="38"/>
      <c r="X981" s="38"/>
      <c r="Y981" s="38"/>
      <c r="Z981" s="38"/>
      <c r="AA981" s="38"/>
      <c r="AB981" s="38"/>
      <c r="AC981" s="38"/>
      <c r="AD981" s="92"/>
    </row>
    <row r="982" spans="18:30" x14ac:dyDescent="0.25">
      <c r="R982" s="38"/>
      <c r="S982" s="38"/>
      <c r="T982" s="38"/>
      <c r="U982" s="38"/>
      <c r="V982" s="38"/>
      <c r="W982" s="38"/>
      <c r="X982" s="38"/>
      <c r="Y982" s="38"/>
      <c r="Z982" s="38"/>
      <c r="AA982" s="38"/>
      <c r="AB982" s="38"/>
      <c r="AC982" s="38"/>
      <c r="AD982" s="92"/>
    </row>
    <row r="983" spans="18:30" x14ac:dyDescent="0.25">
      <c r="R983" s="38"/>
      <c r="S983" s="38"/>
      <c r="T983" s="38"/>
      <c r="U983" s="38"/>
      <c r="V983" s="38"/>
      <c r="W983" s="38"/>
      <c r="X983" s="38"/>
      <c r="Y983" s="38"/>
      <c r="Z983" s="38"/>
      <c r="AA983" s="38"/>
      <c r="AB983" s="38"/>
      <c r="AC983" s="38"/>
      <c r="AD983" s="92"/>
    </row>
    <row r="984" spans="18:30" x14ac:dyDescent="0.25">
      <c r="R984" s="38"/>
      <c r="S984" s="38"/>
      <c r="T984" s="38"/>
      <c r="U984" s="38"/>
      <c r="V984" s="38"/>
      <c r="W984" s="38"/>
      <c r="X984" s="38"/>
      <c r="Y984" s="38"/>
      <c r="Z984" s="38"/>
      <c r="AA984" s="38"/>
      <c r="AB984" s="38"/>
      <c r="AC984" s="38"/>
      <c r="AD984" s="92"/>
    </row>
    <row r="985" spans="18:30" x14ac:dyDescent="0.25">
      <c r="R985" s="38"/>
      <c r="S985" s="38"/>
      <c r="T985" s="38"/>
      <c r="U985" s="38"/>
      <c r="V985" s="38"/>
      <c r="W985" s="38"/>
      <c r="X985" s="38"/>
      <c r="Y985" s="38"/>
      <c r="Z985" s="38"/>
      <c r="AA985" s="38"/>
      <c r="AB985" s="38"/>
      <c r="AC985" s="38"/>
      <c r="AD985" s="92"/>
    </row>
    <row r="986" spans="18:30" x14ac:dyDescent="0.25">
      <c r="R986" s="38"/>
      <c r="S986" s="38"/>
      <c r="T986" s="38"/>
      <c r="U986" s="38"/>
      <c r="V986" s="38"/>
      <c r="W986" s="38"/>
      <c r="X986" s="38"/>
      <c r="Y986" s="38"/>
      <c r="Z986" s="38"/>
      <c r="AA986" s="38"/>
      <c r="AB986" s="38"/>
      <c r="AC986" s="38"/>
      <c r="AD986" s="92"/>
    </row>
    <row r="987" spans="18:30" x14ac:dyDescent="0.25">
      <c r="R987" s="38"/>
      <c r="S987" s="38"/>
      <c r="T987" s="38"/>
      <c r="U987" s="38"/>
      <c r="V987" s="38"/>
      <c r="W987" s="38"/>
      <c r="X987" s="38"/>
      <c r="Y987" s="38"/>
      <c r="Z987" s="38"/>
      <c r="AA987" s="38"/>
      <c r="AB987" s="38"/>
      <c r="AC987" s="38"/>
      <c r="AD987" s="92"/>
    </row>
    <row r="988" spans="18:30" x14ac:dyDescent="0.25">
      <c r="R988" s="38"/>
      <c r="S988" s="38"/>
      <c r="T988" s="38"/>
      <c r="U988" s="38"/>
      <c r="V988" s="38"/>
      <c r="W988" s="38"/>
      <c r="X988" s="38"/>
      <c r="Y988" s="38"/>
      <c r="Z988" s="38"/>
      <c r="AA988" s="38"/>
      <c r="AB988" s="38"/>
      <c r="AC988" s="38"/>
      <c r="AD988" s="92"/>
    </row>
    <row r="989" spans="18:30" x14ac:dyDescent="0.25">
      <c r="R989" s="38"/>
      <c r="S989" s="38"/>
      <c r="T989" s="38"/>
      <c r="U989" s="38"/>
      <c r="V989" s="38"/>
      <c r="W989" s="38"/>
      <c r="X989" s="38"/>
      <c r="Y989" s="38"/>
      <c r="Z989" s="38"/>
      <c r="AA989" s="38"/>
      <c r="AB989" s="38"/>
      <c r="AC989" s="38"/>
      <c r="AD989" s="92"/>
    </row>
    <row r="990" spans="18:30" x14ac:dyDescent="0.25">
      <c r="R990" s="38"/>
      <c r="S990" s="38"/>
      <c r="T990" s="38"/>
      <c r="U990" s="38"/>
      <c r="V990" s="38"/>
      <c r="W990" s="38"/>
      <c r="X990" s="38"/>
      <c r="Y990" s="38"/>
      <c r="Z990" s="38"/>
      <c r="AA990" s="38"/>
      <c r="AB990" s="38"/>
      <c r="AC990" s="38"/>
      <c r="AD990" s="92"/>
    </row>
    <row r="991" spans="18:30" x14ac:dyDescent="0.25">
      <c r="R991" s="38"/>
      <c r="S991" s="38"/>
      <c r="T991" s="38"/>
      <c r="U991" s="38"/>
      <c r="V991" s="38"/>
      <c r="W991" s="38"/>
      <c r="X991" s="38"/>
      <c r="Y991" s="38"/>
      <c r="Z991" s="38"/>
      <c r="AA991" s="38"/>
      <c r="AB991" s="38"/>
      <c r="AC991" s="38"/>
      <c r="AD991" s="92"/>
    </row>
    <row r="992" spans="18:30" x14ac:dyDescent="0.25">
      <c r="R992" s="38"/>
      <c r="S992" s="38"/>
      <c r="T992" s="38"/>
      <c r="U992" s="38"/>
      <c r="V992" s="38"/>
      <c r="W992" s="38"/>
      <c r="X992" s="38"/>
      <c r="Y992" s="38"/>
      <c r="Z992" s="38"/>
      <c r="AA992" s="38"/>
      <c r="AB992" s="38"/>
      <c r="AC992" s="38"/>
      <c r="AD992" s="92"/>
    </row>
    <row r="993" spans="18:30" x14ac:dyDescent="0.25">
      <c r="R993" s="38"/>
      <c r="S993" s="38"/>
      <c r="T993" s="38"/>
      <c r="U993" s="38"/>
      <c r="V993" s="38"/>
      <c r="W993" s="38"/>
      <c r="X993" s="38"/>
      <c r="Y993" s="38"/>
      <c r="Z993" s="38"/>
      <c r="AA993" s="38"/>
      <c r="AB993" s="38"/>
      <c r="AC993" s="38"/>
      <c r="AD993" s="92"/>
    </row>
    <row r="994" spans="18:30" x14ac:dyDescent="0.25">
      <c r="R994" s="38"/>
      <c r="S994" s="38"/>
      <c r="T994" s="38"/>
      <c r="U994" s="38"/>
      <c r="V994" s="38"/>
      <c r="W994" s="38"/>
      <c r="X994" s="38"/>
      <c r="Y994" s="38"/>
      <c r="Z994" s="38"/>
      <c r="AA994" s="38"/>
      <c r="AB994" s="38"/>
      <c r="AC994" s="38"/>
      <c r="AD994" s="92"/>
    </row>
    <row r="995" spans="18:30" x14ac:dyDescent="0.25">
      <c r="R995" s="38"/>
      <c r="S995" s="38"/>
      <c r="T995" s="38"/>
      <c r="U995" s="38"/>
      <c r="V995" s="38"/>
      <c r="W995" s="38"/>
      <c r="X995" s="38"/>
      <c r="Y995" s="38"/>
      <c r="Z995" s="38"/>
      <c r="AA995" s="38"/>
      <c r="AB995" s="38"/>
      <c r="AC995" s="38"/>
      <c r="AD995" s="92"/>
    </row>
    <row r="996" spans="18:30" x14ac:dyDescent="0.25">
      <c r="R996" s="38"/>
      <c r="S996" s="38"/>
      <c r="T996" s="38"/>
      <c r="U996" s="38"/>
      <c r="V996" s="38"/>
      <c r="W996" s="38"/>
      <c r="X996" s="38"/>
      <c r="Y996" s="38"/>
      <c r="Z996" s="38"/>
      <c r="AA996" s="38"/>
      <c r="AB996" s="38"/>
      <c r="AC996" s="38"/>
      <c r="AD996" s="92"/>
    </row>
    <row r="997" spans="18:30" x14ac:dyDescent="0.25">
      <c r="R997" s="38"/>
      <c r="S997" s="38"/>
      <c r="T997" s="38"/>
      <c r="U997" s="38"/>
      <c r="V997" s="38"/>
      <c r="W997" s="38"/>
      <c r="X997" s="38"/>
      <c r="Y997" s="38"/>
      <c r="Z997" s="38"/>
      <c r="AA997" s="38"/>
      <c r="AB997" s="38"/>
      <c r="AC997" s="38"/>
      <c r="AD997" s="92"/>
    </row>
    <row r="998" spans="18:30" x14ac:dyDescent="0.25">
      <c r="R998" s="38"/>
      <c r="S998" s="38"/>
      <c r="T998" s="38"/>
      <c r="U998" s="38"/>
      <c r="V998" s="38"/>
      <c r="W998" s="38"/>
      <c r="X998" s="38"/>
      <c r="Y998" s="38"/>
      <c r="Z998" s="38"/>
      <c r="AA998" s="38"/>
      <c r="AB998" s="38"/>
      <c r="AC998" s="38"/>
      <c r="AD998" s="92"/>
    </row>
    <row r="999" spans="18:30" x14ac:dyDescent="0.25">
      <c r="R999" s="38"/>
      <c r="S999" s="38"/>
      <c r="T999" s="38"/>
      <c r="U999" s="38"/>
      <c r="V999" s="38"/>
      <c r="W999" s="38"/>
      <c r="X999" s="38"/>
      <c r="Y999" s="38"/>
      <c r="Z999" s="38"/>
      <c r="AA999" s="38"/>
      <c r="AB999" s="38"/>
      <c r="AC999" s="38"/>
      <c r="AD999" s="92"/>
    </row>
    <row r="1000" spans="18:30" x14ac:dyDescent="0.25">
      <c r="R1000" s="38"/>
      <c r="S1000" s="38"/>
      <c r="T1000" s="38"/>
      <c r="U1000" s="38"/>
      <c r="V1000" s="38"/>
      <c r="W1000" s="38"/>
      <c r="X1000" s="38"/>
      <c r="Y1000" s="38"/>
      <c r="Z1000" s="38"/>
      <c r="AA1000" s="38"/>
      <c r="AB1000" s="38"/>
      <c r="AC1000" s="38"/>
      <c r="AD1000" s="92"/>
    </row>
    <row r="1001" spans="18:30" x14ac:dyDescent="0.25">
      <c r="R1001" s="38"/>
      <c r="S1001" s="38"/>
      <c r="T1001" s="38"/>
      <c r="U1001" s="38"/>
      <c r="V1001" s="38"/>
      <c r="W1001" s="38"/>
      <c r="X1001" s="38"/>
      <c r="Y1001" s="38"/>
      <c r="Z1001" s="38"/>
      <c r="AA1001" s="38"/>
      <c r="AB1001" s="38"/>
      <c r="AC1001" s="38"/>
      <c r="AD1001" s="92"/>
    </row>
    <row r="1002" spans="18:30" x14ac:dyDescent="0.25">
      <c r="R1002" s="38"/>
      <c r="S1002" s="38"/>
      <c r="T1002" s="38"/>
      <c r="U1002" s="38"/>
      <c r="V1002" s="38"/>
      <c r="W1002" s="38"/>
      <c r="X1002" s="38"/>
      <c r="Y1002" s="38"/>
      <c r="Z1002" s="38"/>
      <c r="AA1002" s="38"/>
      <c r="AB1002" s="38"/>
      <c r="AC1002" s="38"/>
      <c r="AD1002" s="92"/>
    </row>
    <row r="1003" spans="18:30" x14ac:dyDescent="0.25">
      <c r="R1003" s="38"/>
      <c r="S1003" s="38"/>
      <c r="T1003" s="38"/>
      <c r="U1003" s="38"/>
      <c r="V1003" s="38"/>
      <c r="W1003" s="38"/>
      <c r="X1003" s="38"/>
      <c r="Y1003" s="38"/>
      <c r="Z1003" s="38"/>
      <c r="AA1003" s="38"/>
      <c r="AB1003" s="38"/>
      <c r="AC1003" s="38"/>
      <c r="AD1003" s="92"/>
    </row>
    <row r="1004" spans="18:30" x14ac:dyDescent="0.25">
      <c r="R1004" s="38"/>
      <c r="S1004" s="38"/>
      <c r="T1004" s="38"/>
      <c r="U1004" s="38"/>
      <c r="V1004" s="38"/>
      <c r="W1004" s="38"/>
      <c r="X1004" s="38"/>
      <c r="Y1004" s="38"/>
      <c r="Z1004" s="38"/>
      <c r="AA1004" s="38"/>
      <c r="AB1004" s="38"/>
      <c r="AC1004" s="38"/>
      <c r="AD1004" s="92"/>
    </row>
    <row r="1005" spans="18:30" x14ac:dyDescent="0.25">
      <c r="R1005" s="38"/>
      <c r="S1005" s="38"/>
      <c r="T1005" s="38"/>
      <c r="U1005" s="38"/>
      <c r="V1005" s="38"/>
      <c r="W1005" s="38"/>
      <c r="X1005" s="38"/>
      <c r="Y1005" s="38"/>
      <c r="Z1005" s="38"/>
      <c r="AA1005" s="38"/>
      <c r="AB1005" s="38"/>
      <c r="AC1005" s="38"/>
      <c r="AD1005" s="92"/>
    </row>
    <row r="1006" spans="18:30" x14ac:dyDescent="0.25">
      <c r="R1006" s="38"/>
      <c r="S1006" s="38"/>
      <c r="T1006" s="38"/>
      <c r="U1006" s="38"/>
      <c r="V1006" s="38"/>
      <c r="W1006" s="38"/>
      <c r="X1006" s="38"/>
      <c r="Y1006" s="38"/>
      <c r="Z1006" s="38"/>
      <c r="AA1006" s="38"/>
      <c r="AB1006" s="38"/>
      <c r="AC1006" s="38"/>
      <c r="AD1006" s="92"/>
    </row>
    <row r="1007" spans="18:30" x14ac:dyDescent="0.25">
      <c r="R1007" s="38"/>
      <c r="S1007" s="38"/>
      <c r="T1007" s="38"/>
      <c r="U1007" s="38"/>
      <c r="V1007" s="38"/>
      <c r="W1007" s="38"/>
      <c r="X1007" s="38"/>
      <c r="Y1007" s="38"/>
      <c r="Z1007" s="38"/>
      <c r="AA1007" s="38"/>
      <c r="AB1007" s="38"/>
      <c r="AC1007" s="38"/>
      <c r="AD1007" s="92"/>
    </row>
    <row r="1008" spans="18:30" x14ac:dyDescent="0.25">
      <c r="R1008" s="38"/>
      <c r="S1008" s="38"/>
      <c r="T1008" s="38"/>
      <c r="U1008" s="38"/>
      <c r="V1008" s="38"/>
      <c r="W1008" s="38"/>
      <c r="X1008" s="38"/>
      <c r="Y1008" s="38"/>
      <c r="Z1008" s="38"/>
      <c r="AA1008" s="38"/>
      <c r="AB1008" s="38"/>
      <c r="AC1008" s="38"/>
      <c r="AD1008" s="92"/>
    </row>
    <row r="1009" spans="18:30" x14ac:dyDescent="0.25">
      <c r="R1009" s="38"/>
      <c r="S1009" s="38"/>
      <c r="T1009" s="38"/>
      <c r="U1009" s="38"/>
      <c r="V1009" s="38"/>
      <c r="W1009" s="38"/>
      <c r="X1009" s="38"/>
      <c r="Y1009" s="38"/>
      <c r="Z1009" s="38"/>
      <c r="AA1009" s="38"/>
      <c r="AB1009" s="38"/>
      <c r="AC1009" s="38"/>
      <c r="AD1009" s="92"/>
    </row>
    <row r="1010" spans="18:30" x14ac:dyDescent="0.25">
      <c r="R1010" s="38"/>
      <c r="S1010" s="38"/>
      <c r="T1010" s="38"/>
      <c r="U1010" s="38"/>
      <c r="V1010" s="38"/>
      <c r="W1010" s="38"/>
      <c r="X1010" s="38"/>
      <c r="Y1010" s="38"/>
      <c r="Z1010" s="38"/>
      <c r="AA1010" s="38"/>
      <c r="AB1010" s="38"/>
      <c r="AC1010" s="38"/>
      <c r="AD1010" s="92"/>
    </row>
    <row r="1011" spans="18:30" x14ac:dyDescent="0.25">
      <c r="R1011" s="38"/>
      <c r="S1011" s="38"/>
      <c r="T1011" s="38"/>
      <c r="U1011" s="38"/>
      <c r="V1011" s="38"/>
      <c r="W1011" s="38"/>
      <c r="X1011" s="38"/>
      <c r="Y1011" s="38"/>
      <c r="Z1011" s="38"/>
      <c r="AA1011" s="38"/>
      <c r="AB1011" s="38"/>
      <c r="AC1011" s="38"/>
      <c r="AD1011" s="92"/>
    </row>
    <row r="1012" spans="18:30" x14ac:dyDescent="0.25">
      <c r="R1012" s="38"/>
      <c r="S1012" s="38"/>
      <c r="T1012" s="38"/>
      <c r="U1012" s="38"/>
      <c r="V1012" s="38"/>
      <c r="W1012" s="38"/>
      <c r="X1012" s="38"/>
      <c r="Y1012" s="38"/>
      <c r="Z1012" s="38"/>
      <c r="AA1012" s="38"/>
      <c r="AB1012" s="38"/>
      <c r="AC1012" s="38"/>
      <c r="AD1012" s="92"/>
    </row>
    <row r="1013" spans="18:30" x14ac:dyDescent="0.25">
      <c r="R1013" s="38"/>
      <c r="S1013" s="38"/>
      <c r="T1013" s="38"/>
      <c r="U1013" s="38"/>
      <c r="V1013" s="38"/>
      <c r="W1013" s="38"/>
      <c r="X1013" s="38"/>
      <c r="Y1013" s="38"/>
      <c r="Z1013" s="38"/>
      <c r="AA1013" s="38"/>
      <c r="AB1013" s="38"/>
      <c r="AC1013" s="38"/>
      <c r="AD1013" s="92"/>
    </row>
    <row r="1014" spans="18:30" x14ac:dyDescent="0.25">
      <c r="R1014" s="38"/>
      <c r="S1014" s="38"/>
      <c r="T1014" s="38"/>
      <c r="U1014" s="38"/>
      <c r="V1014" s="38"/>
      <c r="W1014" s="38"/>
      <c r="X1014" s="38"/>
      <c r="Y1014" s="38"/>
      <c r="Z1014" s="38"/>
      <c r="AA1014" s="38"/>
      <c r="AB1014" s="38"/>
      <c r="AC1014" s="38"/>
      <c r="AD1014" s="92"/>
    </row>
    <row r="1015" spans="18:30" x14ac:dyDescent="0.25">
      <c r="R1015" s="38"/>
      <c r="S1015" s="38"/>
      <c r="T1015" s="38"/>
      <c r="U1015" s="38"/>
      <c r="V1015" s="38"/>
      <c r="W1015" s="38"/>
      <c r="X1015" s="38"/>
      <c r="Y1015" s="38"/>
      <c r="Z1015" s="38"/>
      <c r="AA1015" s="38"/>
      <c r="AB1015" s="38"/>
      <c r="AC1015" s="38"/>
      <c r="AD1015" s="92"/>
    </row>
    <row r="1016" spans="18:30" x14ac:dyDescent="0.25">
      <c r="R1016" s="38"/>
      <c r="S1016" s="38"/>
      <c r="T1016" s="38"/>
      <c r="U1016" s="38"/>
      <c r="V1016" s="38"/>
      <c r="W1016" s="38"/>
      <c r="X1016" s="38"/>
      <c r="Y1016" s="38"/>
      <c r="Z1016" s="38"/>
      <c r="AA1016" s="38"/>
      <c r="AB1016" s="38"/>
      <c r="AC1016" s="38"/>
      <c r="AD1016" s="92"/>
    </row>
    <row r="1017" spans="18:30" x14ac:dyDescent="0.25">
      <c r="R1017" s="38"/>
      <c r="S1017" s="38"/>
      <c r="T1017" s="38"/>
      <c r="U1017" s="38"/>
      <c r="V1017" s="38"/>
      <c r="W1017" s="38"/>
      <c r="X1017" s="38"/>
      <c r="Y1017" s="38"/>
      <c r="Z1017" s="38"/>
      <c r="AA1017" s="38"/>
      <c r="AB1017" s="38"/>
      <c r="AC1017" s="38"/>
      <c r="AD1017" s="92"/>
    </row>
    <row r="1018" spans="18:30" x14ac:dyDescent="0.25">
      <c r="R1018" s="38"/>
      <c r="S1018" s="38"/>
      <c r="T1018" s="38"/>
      <c r="U1018" s="38"/>
      <c r="V1018" s="38"/>
      <c r="W1018" s="38"/>
      <c r="X1018" s="38"/>
      <c r="Y1018" s="38"/>
      <c r="Z1018" s="38"/>
      <c r="AA1018" s="38"/>
      <c r="AB1018" s="38"/>
      <c r="AC1018" s="38"/>
      <c r="AD1018" s="92"/>
    </row>
    <row r="1019" spans="18:30" x14ac:dyDescent="0.25">
      <c r="R1019" s="38"/>
      <c r="S1019" s="38"/>
      <c r="T1019" s="38"/>
      <c r="U1019" s="38"/>
      <c r="V1019" s="38"/>
      <c r="W1019" s="38"/>
      <c r="X1019" s="38"/>
      <c r="Y1019" s="38"/>
      <c r="Z1019" s="38"/>
      <c r="AA1019" s="38"/>
      <c r="AB1019" s="38"/>
      <c r="AC1019" s="38"/>
      <c r="AD1019" s="92"/>
    </row>
    <row r="1020" spans="18:30" x14ac:dyDescent="0.25">
      <c r="R1020" s="38"/>
      <c r="S1020" s="38"/>
      <c r="T1020" s="38"/>
      <c r="U1020" s="38"/>
      <c r="V1020" s="38"/>
      <c r="W1020" s="38"/>
      <c r="X1020" s="38"/>
      <c r="Y1020" s="38"/>
      <c r="Z1020" s="38"/>
      <c r="AA1020" s="38"/>
      <c r="AB1020" s="38"/>
      <c r="AC1020" s="38"/>
      <c r="AD1020" s="92"/>
    </row>
    <row r="1021" spans="18:30" x14ac:dyDescent="0.25">
      <c r="R1021" s="38"/>
      <c r="S1021" s="38"/>
      <c r="T1021" s="38"/>
      <c r="U1021" s="38"/>
      <c r="V1021" s="38"/>
      <c r="W1021" s="38"/>
      <c r="X1021" s="38"/>
      <c r="Y1021" s="38"/>
      <c r="Z1021" s="38"/>
      <c r="AA1021" s="38"/>
      <c r="AB1021" s="38"/>
      <c r="AC1021" s="38"/>
      <c r="AD1021" s="92"/>
    </row>
    <row r="1022" spans="18:30" x14ac:dyDescent="0.25">
      <c r="R1022" s="38"/>
      <c r="S1022" s="38"/>
      <c r="T1022" s="38"/>
      <c r="U1022" s="38"/>
      <c r="V1022" s="38"/>
      <c r="W1022" s="38"/>
      <c r="X1022" s="38"/>
      <c r="Y1022" s="38"/>
      <c r="Z1022" s="38"/>
      <c r="AA1022" s="38"/>
      <c r="AB1022" s="38"/>
      <c r="AC1022" s="38"/>
      <c r="AD1022" s="92"/>
    </row>
    <row r="1023" spans="18:30" x14ac:dyDescent="0.25">
      <c r="R1023" s="38"/>
      <c r="S1023" s="38"/>
      <c r="T1023" s="38"/>
      <c r="U1023" s="38"/>
      <c r="V1023" s="38"/>
      <c r="W1023" s="38"/>
      <c r="X1023" s="38"/>
      <c r="Y1023" s="38"/>
      <c r="Z1023" s="38"/>
      <c r="AA1023" s="38"/>
      <c r="AB1023" s="38"/>
      <c r="AC1023" s="38"/>
      <c r="AD1023" s="92"/>
    </row>
    <row r="1024" spans="18:30" x14ac:dyDescent="0.25">
      <c r="R1024" s="38"/>
      <c r="S1024" s="38"/>
      <c r="T1024" s="38"/>
      <c r="U1024" s="38"/>
      <c r="V1024" s="38"/>
      <c r="W1024" s="38"/>
      <c r="X1024" s="38"/>
      <c r="Y1024" s="38"/>
      <c r="Z1024" s="38"/>
      <c r="AA1024" s="38"/>
      <c r="AB1024" s="38"/>
      <c r="AC1024" s="38"/>
      <c r="AD1024" s="92"/>
    </row>
    <row r="1025" spans="18:30" x14ac:dyDescent="0.25">
      <c r="R1025" s="38"/>
      <c r="S1025" s="38"/>
      <c r="T1025" s="38"/>
      <c r="U1025" s="38"/>
      <c r="V1025" s="38"/>
      <c r="W1025" s="38"/>
      <c r="X1025" s="38"/>
      <c r="Y1025" s="38"/>
      <c r="Z1025" s="38"/>
      <c r="AA1025" s="38"/>
      <c r="AB1025" s="38"/>
      <c r="AC1025" s="38"/>
      <c r="AD1025" s="92"/>
    </row>
    <row r="1026" spans="18:30" x14ac:dyDescent="0.25">
      <c r="R1026" s="38"/>
      <c r="S1026" s="38"/>
      <c r="T1026" s="38"/>
      <c r="U1026" s="38"/>
      <c r="V1026" s="38"/>
      <c r="W1026" s="38"/>
      <c r="X1026" s="38"/>
      <c r="Y1026" s="38"/>
      <c r="Z1026" s="38"/>
      <c r="AA1026" s="38"/>
      <c r="AB1026" s="38"/>
      <c r="AC1026" s="38"/>
      <c r="AD1026" s="92"/>
    </row>
    <row r="1027" spans="18:30" x14ac:dyDescent="0.25">
      <c r="R1027" s="38"/>
      <c r="S1027" s="38"/>
      <c r="T1027" s="38"/>
      <c r="U1027" s="38"/>
      <c r="V1027" s="38"/>
      <c r="W1027" s="38"/>
      <c r="X1027" s="38"/>
      <c r="Y1027" s="38"/>
      <c r="Z1027" s="38"/>
      <c r="AA1027" s="38"/>
      <c r="AB1027" s="38"/>
      <c r="AC1027" s="38"/>
      <c r="AD1027" s="92"/>
    </row>
    <row r="1028" spans="18:30" x14ac:dyDescent="0.25">
      <c r="R1028" s="38"/>
      <c r="S1028" s="38"/>
      <c r="T1028" s="38"/>
      <c r="U1028" s="38"/>
      <c r="V1028" s="38"/>
      <c r="W1028" s="38"/>
      <c r="X1028" s="38"/>
      <c r="Y1028" s="38"/>
      <c r="Z1028" s="38"/>
      <c r="AA1028" s="38"/>
      <c r="AB1028" s="38"/>
      <c r="AC1028" s="38"/>
      <c r="AD1028" s="92"/>
    </row>
    <row r="1029" spans="18:30" x14ac:dyDescent="0.25">
      <c r="R1029" s="38"/>
      <c r="S1029" s="38"/>
      <c r="T1029" s="38"/>
      <c r="U1029" s="38"/>
      <c r="V1029" s="38"/>
      <c r="W1029" s="38"/>
      <c r="X1029" s="38"/>
      <c r="Y1029" s="38"/>
      <c r="Z1029" s="38"/>
      <c r="AA1029" s="38"/>
      <c r="AB1029" s="38"/>
      <c r="AC1029" s="38"/>
      <c r="AD1029" s="92"/>
    </row>
    <row r="1030" spans="18:30" x14ac:dyDescent="0.25">
      <c r="R1030" s="38"/>
      <c r="S1030" s="38"/>
      <c r="T1030" s="38"/>
      <c r="U1030" s="38"/>
      <c r="V1030" s="38"/>
      <c r="W1030" s="38"/>
      <c r="X1030" s="38"/>
      <c r="Y1030" s="38"/>
      <c r="Z1030" s="38"/>
      <c r="AA1030" s="38"/>
      <c r="AB1030" s="38"/>
      <c r="AC1030" s="38"/>
      <c r="AD1030" s="92"/>
    </row>
    <row r="1031" spans="18:30" x14ac:dyDescent="0.25">
      <c r="R1031" s="38"/>
      <c r="S1031" s="38"/>
      <c r="T1031" s="38"/>
      <c r="U1031" s="38"/>
      <c r="V1031" s="38"/>
      <c r="W1031" s="38"/>
      <c r="X1031" s="38"/>
      <c r="Y1031" s="38"/>
      <c r="Z1031" s="38"/>
      <c r="AA1031" s="38"/>
      <c r="AB1031" s="38"/>
      <c r="AC1031" s="38"/>
      <c r="AD1031" s="92"/>
    </row>
    <row r="1032" spans="18:30" x14ac:dyDescent="0.25">
      <c r="R1032" s="38"/>
      <c r="S1032" s="38"/>
      <c r="T1032" s="38"/>
      <c r="U1032" s="38"/>
      <c r="V1032" s="38"/>
      <c r="W1032" s="38"/>
      <c r="X1032" s="38"/>
      <c r="Y1032" s="38"/>
      <c r="Z1032" s="38"/>
      <c r="AA1032" s="38"/>
      <c r="AB1032" s="38"/>
      <c r="AC1032" s="38"/>
      <c r="AD1032" s="92"/>
    </row>
    <row r="1033" spans="18:30" x14ac:dyDescent="0.25">
      <c r="R1033" s="38"/>
      <c r="S1033" s="38"/>
      <c r="T1033" s="38"/>
      <c r="U1033" s="38"/>
      <c r="V1033" s="38"/>
      <c r="W1033" s="38"/>
      <c r="X1033" s="38"/>
      <c r="Y1033" s="38"/>
      <c r="Z1033" s="38"/>
      <c r="AA1033" s="38"/>
      <c r="AB1033" s="38"/>
      <c r="AC1033" s="38"/>
      <c r="AD1033" s="92"/>
    </row>
    <row r="1034" spans="18:30" x14ac:dyDescent="0.25">
      <c r="R1034" s="38"/>
      <c r="S1034" s="38"/>
      <c r="T1034" s="38"/>
      <c r="U1034" s="38"/>
      <c r="V1034" s="38"/>
      <c r="W1034" s="38"/>
      <c r="X1034" s="38"/>
      <c r="Y1034" s="38"/>
      <c r="Z1034" s="38"/>
      <c r="AA1034" s="38"/>
      <c r="AB1034" s="38"/>
      <c r="AC1034" s="38"/>
      <c r="AD1034" s="92"/>
    </row>
    <row r="1035" spans="18:30" x14ac:dyDescent="0.25">
      <c r="R1035" s="38"/>
      <c r="S1035" s="38"/>
      <c r="T1035" s="38"/>
      <c r="U1035" s="38"/>
      <c r="V1035" s="38"/>
      <c r="W1035" s="38"/>
      <c r="X1035" s="38"/>
      <c r="Y1035" s="38"/>
      <c r="Z1035" s="38"/>
      <c r="AA1035" s="38"/>
      <c r="AB1035" s="38"/>
      <c r="AC1035" s="38"/>
      <c r="AD1035" s="92"/>
    </row>
    <row r="1036" spans="18:30" x14ac:dyDescent="0.25">
      <c r="R1036" s="38"/>
      <c r="S1036" s="38"/>
      <c r="T1036" s="38"/>
      <c r="U1036" s="38"/>
      <c r="V1036" s="38"/>
      <c r="W1036" s="38"/>
      <c r="X1036" s="38"/>
      <c r="Y1036" s="38"/>
      <c r="Z1036" s="38"/>
      <c r="AA1036" s="38"/>
      <c r="AB1036" s="38"/>
      <c r="AC1036" s="38"/>
      <c r="AD1036" s="92"/>
    </row>
    <row r="1037" spans="18:30" x14ac:dyDescent="0.25">
      <c r="R1037" s="38"/>
      <c r="S1037" s="38"/>
      <c r="T1037" s="38"/>
      <c r="U1037" s="38"/>
      <c r="V1037" s="38"/>
      <c r="W1037" s="38"/>
      <c r="X1037" s="38"/>
      <c r="Y1037" s="38"/>
      <c r="Z1037" s="38"/>
      <c r="AA1037" s="38"/>
      <c r="AB1037" s="38"/>
      <c r="AC1037" s="38"/>
      <c r="AD1037" s="92"/>
    </row>
    <row r="1038" spans="18:30" x14ac:dyDescent="0.25">
      <c r="R1038" s="38"/>
      <c r="S1038" s="38"/>
      <c r="T1038" s="38"/>
      <c r="U1038" s="38"/>
      <c r="V1038" s="38"/>
      <c r="W1038" s="38"/>
      <c r="X1038" s="38"/>
      <c r="Y1038" s="38"/>
      <c r="Z1038" s="38"/>
      <c r="AA1038" s="38"/>
      <c r="AB1038" s="38"/>
      <c r="AC1038" s="38"/>
      <c r="AD1038" s="92"/>
    </row>
    <row r="1039" spans="18:30" x14ac:dyDescent="0.25">
      <c r="R1039" s="38"/>
      <c r="S1039" s="38"/>
      <c r="T1039" s="38"/>
      <c r="U1039" s="38"/>
      <c r="V1039" s="38"/>
      <c r="W1039" s="38"/>
      <c r="X1039" s="38"/>
      <c r="Y1039" s="38"/>
      <c r="Z1039" s="38"/>
      <c r="AA1039" s="38"/>
      <c r="AB1039" s="38"/>
      <c r="AC1039" s="38"/>
      <c r="AD1039" s="92"/>
    </row>
    <row r="1040" spans="18:30" x14ac:dyDescent="0.25">
      <c r="R1040" s="38"/>
      <c r="S1040" s="38"/>
      <c r="T1040" s="38"/>
      <c r="U1040" s="38"/>
      <c r="V1040" s="38"/>
      <c r="W1040" s="38"/>
      <c r="X1040" s="38"/>
      <c r="Y1040" s="38"/>
      <c r="Z1040" s="38"/>
      <c r="AA1040" s="38"/>
      <c r="AB1040" s="38"/>
      <c r="AC1040" s="38"/>
      <c r="AD1040" s="92"/>
    </row>
    <row r="1041" spans="18:30" x14ac:dyDescent="0.25">
      <c r="R1041" s="38"/>
      <c r="S1041" s="38"/>
      <c r="T1041" s="38"/>
      <c r="U1041" s="38"/>
      <c r="V1041" s="38"/>
      <c r="W1041" s="38"/>
      <c r="X1041" s="38"/>
      <c r="Y1041" s="38"/>
      <c r="Z1041" s="38"/>
      <c r="AA1041" s="38"/>
      <c r="AB1041" s="38"/>
      <c r="AC1041" s="38"/>
      <c r="AD1041" s="92"/>
    </row>
    <row r="1042" spans="18:30" x14ac:dyDescent="0.25">
      <c r="R1042" s="38"/>
      <c r="S1042" s="38"/>
      <c r="T1042" s="38"/>
      <c r="U1042" s="38"/>
      <c r="V1042" s="38"/>
      <c r="W1042" s="38"/>
      <c r="X1042" s="38"/>
      <c r="Y1042" s="38"/>
      <c r="Z1042" s="38"/>
      <c r="AA1042" s="38"/>
      <c r="AB1042" s="38"/>
      <c r="AC1042" s="38"/>
      <c r="AD1042" s="92"/>
    </row>
    <row r="1043" spans="18:30" x14ac:dyDescent="0.25">
      <c r="R1043" s="38"/>
      <c r="S1043" s="38"/>
      <c r="T1043" s="38"/>
      <c r="U1043" s="38"/>
      <c r="V1043" s="38"/>
      <c r="W1043" s="38"/>
      <c r="X1043" s="38"/>
      <c r="Y1043" s="38"/>
      <c r="Z1043" s="38"/>
      <c r="AA1043" s="38"/>
      <c r="AB1043" s="38"/>
      <c r="AC1043" s="38"/>
      <c r="AD1043" s="92"/>
    </row>
    <row r="1044" spans="18:30" x14ac:dyDescent="0.25">
      <c r="R1044" s="38"/>
      <c r="S1044" s="38"/>
      <c r="T1044" s="38"/>
      <c r="U1044" s="38"/>
      <c r="V1044" s="38"/>
      <c r="W1044" s="38"/>
      <c r="X1044" s="38"/>
      <c r="Y1044" s="38"/>
      <c r="Z1044" s="38"/>
      <c r="AA1044" s="38"/>
      <c r="AB1044" s="38"/>
      <c r="AC1044" s="38"/>
      <c r="AD1044" s="92"/>
    </row>
    <row r="1045" spans="18:30" x14ac:dyDescent="0.25">
      <c r="R1045" s="38"/>
      <c r="S1045" s="38"/>
      <c r="T1045" s="38"/>
      <c r="U1045" s="38"/>
      <c r="V1045" s="38"/>
      <c r="W1045" s="38"/>
      <c r="X1045" s="38"/>
      <c r="Y1045" s="38"/>
      <c r="Z1045" s="38"/>
      <c r="AA1045" s="38"/>
      <c r="AB1045" s="38"/>
      <c r="AC1045" s="38"/>
      <c r="AD1045" s="92"/>
    </row>
    <row r="1046" spans="18:30" x14ac:dyDescent="0.25">
      <c r="R1046" s="38"/>
      <c r="S1046" s="38"/>
      <c r="T1046" s="38"/>
      <c r="U1046" s="38"/>
      <c r="V1046" s="38"/>
      <c r="W1046" s="38"/>
      <c r="X1046" s="38"/>
      <c r="Y1046" s="38"/>
      <c r="Z1046" s="38"/>
      <c r="AA1046" s="38"/>
      <c r="AB1046" s="38"/>
      <c r="AC1046" s="38"/>
      <c r="AD1046" s="92"/>
    </row>
    <row r="1047" spans="18:30" x14ac:dyDescent="0.25">
      <c r="R1047" s="38"/>
      <c r="S1047" s="38"/>
      <c r="T1047" s="38"/>
      <c r="U1047" s="38"/>
      <c r="V1047" s="38"/>
      <c r="W1047" s="38"/>
      <c r="X1047" s="38"/>
      <c r="Y1047" s="38"/>
      <c r="Z1047" s="38"/>
      <c r="AA1047" s="38"/>
      <c r="AB1047" s="38"/>
      <c r="AC1047" s="38"/>
      <c r="AD1047" s="92"/>
    </row>
    <row r="1048" spans="18:30" x14ac:dyDescent="0.25">
      <c r="R1048" s="38"/>
      <c r="S1048" s="38"/>
      <c r="T1048" s="38"/>
      <c r="U1048" s="38"/>
      <c r="V1048" s="38"/>
      <c r="W1048" s="38"/>
      <c r="X1048" s="38"/>
      <c r="Y1048" s="38"/>
      <c r="Z1048" s="38"/>
      <c r="AA1048" s="38"/>
      <c r="AB1048" s="38"/>
      <c r="AC1048" s="38"/>
      <c r="AD1048" s="92"/>
    </row>
    <row r="1049" spans="18:30" x14ac:dyDescent="0.25">
      <c r="R1049" s="38"/>
      <c r="S1049" s="38"/>
      <c r="T1049" s="38"/>
      <c r="U1049" s="38"/>
      <c r="V1049" s="38"/>
      <c r="W1049" s="38"/>
      <c r="X1049" s="38"/>
      <c r="Y1049" s="38"/>
      <c r="Z1049" s="38"/>
      <c r="AA1049" s="38"/>
      <c r="AB1049" s="38"/>
      <c r="AC1049" s="38"/>
      <c r="AD1049" s="92"/>
    </row>
    <row r="1050" spans="18:30" x14ac:dyDescent="0.25">
      <c r="R1050" s="38"/>
      <c r="S1050" s="38"/>
      <c r="T1050" s="38"/>
      <c r="U1050" s="38"/>
      <c r="V1050" s="38"/>
      <c r="W1050" s="38"/>
      <c r="X1050" s="38"/>
      <c r="Y1050" s="38"/>
      <c r="Z1050" s="38"/>
      <c r="AA1050" s="38"/>
      <c r="AB1050" s="38"/>
      <c r="AC1050" s="38"/>
      <c r="AD1050" s="92"/>
    </row>
    <row r="1051" spans="18:30" x14ac:dyDescent="0.25">
      <c r="R1051" s="38"/>
      <c r="S1051" s="38"/>
      <c r="T1051" s="38"/>
      <c r="U1051" s="38"/>
      <c r="V1051" s="38"/>
      <c r="W1051" s="38"/>
      <c r="X1051" s="38"/>
      <c r="Y1051" s="38"/>
      <c r="Z1051" s="38"/>
      <c r="AA1051" s="38"/>
      <c r="AB1051" s="38"/>
      <c r="AC1051" s="38"/>
      <c r="AD1051" s="92"/>
    </row>
    <row r="1052" spans="18:30" x14ac:dyDescent="0.25">
      <c r="R1052" s="38"/>
      <c r="S1052" s="38"/>
      <c r="T1052" s="38"/>
      <c r="U1052" s="38"/>
      <c r="V1052" s="38"/>
      <c r="W1052" s="38"/>
      <c r="X1052" s="38"/>
      <c r="Y1052" s="38"/>
      <c r="Z1052" s="38"/>
      <c r="AA1052" s="38"/>
      <c r="AB1052" s="38"/>
      <c r="AC1052" s="38"/>
      <c r="AD1052" s="92"/>
    </row>
    <row r="1053" spans="18:30" x14ac:dyDescent="0.25">
      <c r="R1053" s="38"/>
      <c r="S1053" s="38"/>
      <c r="T1053" s="38"/>
      <c r="U1053" s="38"/>
      <c r="V1053" s="38"/>
      <c r="W1053" s="38"/>
      <c r="X1053" s="38"/>
      <c r="Y1053" s="38"/>
      <c r="Z1053" s="38"/>
      <c r="AA1053" s="38"/>
      <c r="AB1053" s="38"/>
      <c r="AC1053" s="38"/>
      <c r="AD1053" s="92"/>
    </row>
    <row r="1054" spans="18:30" x14ac:dyDescent="0.25">
      <c r="R1054" s="38"/>
      <c r="S1054" s="38"/>
      <c r="T1054" s="38"/>
      <c r="U1054" s="38"/>
      <c r="V1054" s="38"/>
      <c r="W1054" s="38"/>
      <c r="X1054" s="38"/>
      <c r="Y1054" s="38"/>
      <c r="Z1054" s="38"/>
      <c r="AA1054" s="38"/>
      <c r="AB1054" s="38"/>
      <c r="AC1054" s="38"/>
      <c r="AD1054" s="92"/>
    </row>
    <row r="1055" spans="18:30" x14ac:dyDescent="0.25">
      <c r="R1055" s="38"/>
      <c r="S1055" s="38"/>
      <c r="T1055" s="38"/>
      <c r="U1055" s="38"/>
      <c r="V1055" s="38"/>
      <c r="W1055" s="38"/>
      <c r="X1055" s="38"/>
      <c r="Y1055" s="38"/>
      <c r="Z1055" s="38"/>
      <c r="AA1055" s="38"/>
      <c r="AB1055" s="38"/>
      <c r="AC1055" s="38"/>
      <c r="AD1055" s="92"/>
    </row>
    <row r="1056" spans="18:30" x14ac:dyDescent="0.25">
      <c r="R1056" s="38"/>
      <c r="S1056" s="38"/>
      <c r="T1056" s="38"/>
      <c r="U1056" s="38"/>
      <c r="V1056" s="38"/>
      <c r="W1056" s="38"/>
      <c r="X1056" s="38"/>
      <c r="Y1056" s="38"/>
      <c r="Z1056" s="38"/>
      <c r="AA1056" s="38"/>
      <c r="AB1056" s="38"/>
      <c r="AC1056" s="38"/>
      <c r="AD1056" s="92"/>
    </row>
    <row r="1057" spans="18:30" x14ac:dyDescent="0.25">
      <c r="R1057" s="38"/>
      <c r="S1057" s="38"/>
      <c r="T1057" s="38"/>
      <c r="U1057" s="38"/>
      <c r="V1057" s="38"/>
      <c r="W1057" s="38"/>
      <c r="X1057" s="38"/>
      <c r="Y1057" s="38"/>
      <c r="Z1057" s="38"/>
      <c r="AA1057" s="38"/>
      <c r="AB1057" s="38"/>
      <c r="AC1057" s="38"/>
      <c r="AD1057" s="92"/>
    </row>
    <row r="1058" spans="18:30" x14ac:dyDescent="0.25">
      <c r="R1058" s="38"/>
      <c r="S1058" s="38"/>
      <c r="T1058" s="38"/>
      <c r="U1058" s="38"/>
      <c r="V1058" s="38"/>
      <c r="W1058" s="38"/>
      <c r="X1058" s="38"/>
      <c r="Y1058" s="38"/>
      <c r="Z1058" s="38"/>
      <c r="AA1058" s="38"/>
      <c r="AB1058" s="38"/>
      <c r="AC1058" s="38"/>
      <c r="AD1058" s="92"/>
    </row>
    <row r="1059" spans="18:30" x14ac:dyDescent="0.25">
      <c r="R1059" s="38"/>
      <c r="S1059" s="38"/>
      <c r="T1059" s="38"/>
      <c r="U1059" s="38"/>
      <c r="V1059" s="38"/>
      <c r="W1059" s="38"/>
      <c r="X1059" s="38"/>
      <c r="Y1059" s="38"/>
      <c r="Z1059" s="38"/>
      <c r="AA1059" s="38"/>
      <c r="AB1059" s="38"/>
      <c r="AC1059" s="38"/>
      <c r="AD1059" s="92"/>
    </row>
    <row r="1060" spans="18:30" x14ac:dyDescent="0.25">
      <c r="R1060" s="38"/>
      <c r="S1060" s="38"/>
      <c r="T1060" s="38"/>
      <c r="U1060" s="38"/>
      <c r="V1060" s="38"/>
      <c r="W1060" s="38"/>
      <c r="X1060" s="38"/>
      <c r="Y1060" s="38"/>
      <c r="Z1060" s="38"/>
      <c r="AA1060" s="38"/>
      <c r="AB1060" s="38"/>
      <c r="AC1060" s="38"/>
      <c r="AD1060" s="92"/>
    </row>
    <row r="1061" spans="18:30" x14ac:dyDescent="0.25">
      <c r="R1061" s="38"/>
      <c r="S1061" s="38"/>
      <c r="T1061" s="38"/>
      <c r="U1061" s="38"/>
      <c r="V1061" s="38"/>
      <c r="W1061" s="38"/>
      <c r="X1061" s="38"/>
      <c r="Y1061" s="38"/>
      <c r="Z1061" s="38"/>
      <c r="AA1061" s="38"/>
      <c r="AB1061" s="38"/>
      <c r="AC1061" s="38"/>
      <c r="AD1061" s="92"/>
    </row>
    <row r="1062" spans="18:30" x14ac:dyDescent="0.25">
      <c r="R1062" s="38"/>
      <c r="S1062" s="38"/>
      <c r="T1062" s="38"/>
      <c r="U1062" s="38"/>
      <c r="V1062" s="38"/>
      <c r="W1062" s="38"/>
      <c r="X1062" s="38"/>
      <c r="Y1062" s="38"/>
      <c r="Z1062" s="38"/>
      <c r="AA1062" s="38"/>
      <c r="AB1062" s="38"/>
      <c r="AC1062" s="38"/>
      <c r="AD1062" s="92"/>
    </row>
    <row r="1063" spans="18:30" x14ac:dyDescent="0.25">
      <c r="R1063" s="38"/>
      <c r="S1063" s="38"/>
      <c r="T1063" s="38"/>
      <c r="U1063" s="38"/>
      <c r="V1063" s="38"/>
      <c r="W1063" s="38"/>
      <c r="X1063" s="38"/>
      <c r="Y1063" s="38"/>
      <c r="Z1063" s="38"/>
      <c r="AA1063" s="38"/>
      <c r="AB1063" s="38"/>
      <c r="AC1063" s="38"/>
      <c r="AD1063" s="92"/>
    </row>
    <row r="1064" spans="18:30" x14ac:dyDescent="0.25">
      <c r="R1064" s="38"/>
      <c r="S1064" s="38"/>
      <c r="T1064" s="38"/>
      <c r="U1064" s="38"/>
      <c r="V1064" s="38"/>
      <c r="W1064" s="38"/>
      <c r="X1064" s="38"/>
      <c r="Y1064" s="38"/>
      <c r="Z1064" s="38"/>
      <c r="AA1064" s="38"/>
      <c r="AB1064" s="38"/>
      <c r="AC1064" s="38"/>
      <c r="AD1064" s="92"/>
    </row>
    <row r="1065" spans="18:30" x14ac:dyDescent="0.25">
      <c r="R1065" s="38"/>
      <c r="S1065" s="38"/>
      <c r="T1065" s="38"/>
      <c r="U1065" s="38"/>
      <c r="V1065" s="38"/>
      <c r="W1065" s="38"/>
      <c r="X1065" s="38"/>
      <c r="Y1065" s="38"/>
      <c r="Z1065" s="38"/>
      <c r="AA1065" s="38"/>
      <c r="AB1065" s="38"/>
      <c r="AC1065" s="38"/>
      <c r="AD1065" s="92"/>
    </row>
    <row r="1066" spans="18:30" x14ac:dyDescent="0.25">
      <c r="R1066" s="38"/>
      <c r="S1066" s="38"/>
      <c r="T1066" s="38"/>
      <c r="U1066" s="38"/>
      <c r="V1066" s="38"/>
      <c r="W1066" s="38"/>
      <c r="X1066" s="38"/>
      <c r="Y1066" s="38"/>
      <c r="Z1066" s="38"/>
      <c r="AA1066" s="38"/>
      <c r="AB1066" s="38"/>
      <c r="AC1066" s="38"/>
      <c r="AD1066" s="92"/>
    </row>
    <row r="1067" spans="18:30" x14ac:dyDescent="0.25">
      <c r="R1067" s="38"/>
      <c r="S1067" s="38"/>
      <c r="T1067" s="38"/>
      <c r="U1067" s="38"/>
      <c r="V1067" s="38"/>
      <c r="W1067" s="38"/>
      <c r="X1067" s="38"/>
      <c r="Y1067" s="38"/>
      <c r="Z1067" s="38"/>
      <c r="AA1067" s="38"/>
      <c r="AB1067" s="38"/>
      <c r="AC1067" s="38"/>
      <c r="AD1067" s="92"/>
    </row>
    <row r="1068" spans="18:30" x14ac:dyDescent="0.25">
      <c r="R1068" s="38"/>
      <c r="S1068" s="38"/>
      <c r="T1068" s="38"/>
      <c r="U1068" s="38"/>
      <c r="V1068" s="38"/>
      <c r="W1068" s="38"/>
      <c r="X1068" s="38"/>
      <c r="Y1068" s="38"/>
      <c r="Z1068" s="38"/>
      <c r="AA1068" s="38"/>
      <c r="AB1068" s="38"/>
      <c r="AC1068" s="38"/>
      <c r="AD1068" s="92"/>
    </row>
    <row r="1069" spans="18:30" x14ac:dyDescent="0.25">
      <c r="R1069" s="38"/>
      <c r="S1069" s="38"/>
      <c r="T1069" s="38"/>
      <c r="U1069" s="38"/>
      <c r="V1069" s="38"/>
      <c r="W1069" s="38"/>
      <c r="X1069" s="38"/>
      <c r="Y1069" s="38"/>
      <c r="Z1069" s="38"/>
      <c r="AA1069" s="38"/>
      <c r="AB1069" s="38"/>
      <c r="AC1069" s="38"/>
      <c r="AD1069" s="92"/>
    </row>
    <row r="1070" spans="18:30" x14ac:dyDescent="0.25">
      <c r="R1070" s="38"/>
      <c r="S1070" s="38"/>
      <c r="T1070" s="38"/>
      <c r="U1070" s="38"/>
      <c r="V1070" s="38"/>
      <c r="W1070" s="38"/>
      <c r="X1070" s="38"/>
      <c r="Y1070" s="38"/>
      <c r="Z1070" s="38"/>
      <c r="AA1070" s="38"/>
      <c r="AB1070" s="38"/>
      <c r="AC1070" s="38"/>
      <c r="AD1070" s="92"/>
    </row>
    <row r="1071" spans="18:30" x14ac:dyDescent="0.25">
      <c r="R1071" s="38"/>
      <c r="S1071" s="38"/>
      <c r="T1071" s="38"/>
      <c r="U1071" s="38"/>
      <c r="V1071" s="38"/>
      <c r="W1071" s="38"/>
      <c r="X1071" s="38"/>
      <c r="Y1071" s="38"/>
      <c r="Z1071" s="38"/>
      <c r="AA1071" s="38"/>
      <c r="AB1071" s="38"/>
      <c r="AC1071" s="38"/>
      <c r="AD1071" s="92"/>
    </row>
    <row r="1072" spans="18:30" x14ac:dyDescent="0.25">
      <c r="R1072" s="38"/>
      <c r="S1072" s="38"/>
      <c r="T1072" s="38"/>
      <c r="U1072" s="38"/>
      <c r="V1072" s="38"/>
      <c r="W1072" s="38"/>
      <c r="X1072" s="38"/>
      <c r="Y1072" s="38"/>
      <c r="Z1072" s="38"/>
      <c r="AA1072" s="38"/>
      <c r="AB1072" s="38"/>
      <c r="AC1072" s="38"/>
      <c r="AD1072" s="92"/>
    </row>
    <row r="1073" spans="18:30" x14ac:dyDescent="0.25">
      <c r="R1073" s="38"/>
      <c r="S1073" s="38"/>
      <c r="T1073" s="38"/>
      <c r="U1073" s="38"/>
      <c r="V1073" s="38"/>
      <c r="W1073" s="38"/>
      <c r="X1073" s="38"/>
      <c r="Y1073" s="38"/>
      <c r="Z1073" s="38"/>
      <c r="AA1073" s="38"/>
      <c r="AB1073" s="38"/>
      <c r="AC1073" s="38"/>
      <c r="AD1073" s="92"/>
    </row>
    <row r="1074" spans="18:30" x14ac:dyDescent="0.25">
      <c r="R1074" s="38"/>
      <c r="S1074" s="38"/>
      <c r="T1074" s="38"/>
      <c r="U1074" s="38"/>
      <c r="V1074" s="38"/>
      <c r="W1074" s="38"/>
      <c r="X1074" s="38"/>
      <c r="Y1074" s="38"/>
      <c r="Z1074" s="38"/>
      <c r="AA1074" s="38"/>
      <c r="AB1074" s="38"/>
      <c r="AC1074" s="38"/>
      <c r="AD1074" s="92"/>
    </row>
    <row r="1075" spans="18:30" x14ac:dyDescent="0.25">
      <c r="R1075" s="38"/>
      <c r="S1075" s="38"/>
      <c r="T1075" s="38"/>
      <c r="U1075" s="38"/>
      <c r="V1075" s="38"/>
      <c r="W1075" s="38"/>
      <c r="X1075" s="38"/>
      <c r="Y1075" s="38"/>
      <c r="Z1075" s="38"/>
      <c r="AA1075" s="38"/>
      <c r="AB1075" s="38"/>
      <c r="AC1075" s="38"/>
      <c r="AD1075" s="92"/>
    </row>
    <row r="1076" spans="18:30" x14ac:dyDescent="0.25">
      <c r="R1076" s="38"/>
      <c r="S1076" s="38"/>
      <c r="T1076" s="38"/>
      <c r="U1076" s="38"/>
      <c r="V1076" s="38"/>
      <c r="W1076" s="38"/>
      <c r="X1076" s="38"/>
      <c r="Y1076" s="38"/>
      <c r="Z1076" s="38"/>
      <c r="AA1076" s="38"/>
      <c r="AB1076" s="38"/>
      <c r="AC1076" s="38"/>
      <c r="AD1076" s="92"/>
    </row>
    <row r="1077" spans="18:30" x14ac:dyDescent="0.25">
      <c r="R1077" s="38"/>
      <c r="S1077" s="38"/>
      <c r="T1077" s="38"/>
      <c r="U1077" s="38"/>
      <c r="V1077" s="38"/>
      <c r="W1077" s="38"/>
      <c r="X1077" s="38"/>
      <c r="Y1077" s="38"/>
      <c r="Z1077" s="38"/>
      <c r="AA1077" s="38"/>
      <c r="AB1077" s="38"/>
      <c r="AC1077" s="38"/>
      <c r="AD1077" s="92"/>
    </row>
    <row r="1078" spans="18:30" x14ac:dyDescent="0.25">
      <c r="R1078" s="38"/>
      <c r="S1078" s="38"/>
      <c r="T1078" s="38"/>
      <c r="U1078" s="38"/>
      <c r="V1078" s="38"/>
      <c r="W1078" s="38"/>
      <c r="X1078" s="38"/>
      <c r="Y1078" s="38"/>
      <c r="Z1078" s="38"/>
      <c r="AA1078" s="38"/>
      <c r="AB1078" s="38"/>
      <c r="AC1078" s="38"/>
      <c r="AD1078" s="92"/>
    </row>
    <row r="1079" spans="18:30" x14ac:dyDescent="0.25">
      <c r="R1079" s="38"/>
      <c r="S1079" s="38"/>
      <c r="T1079" s="38"/>
      <c r="U1079" s="38"/>
      <c r="V1079" s="38"/>
      <c r="W1079" s="38"/>
      <c r="X1079" s="38"/>
      <c r="Y1079" s="38"/>
      <c r="Z1079" s="38"/>
      <c r="AA1079" s="38"/>
      <c r="AB1079" s="38"/>
      <c r="AC1079" s="38"/>
      <c r="AD1079" s="92"/>
    </row>
    <row r="1080" spans="18:30" x14ac:dyDescent="0.25">
      <c r="R1080" s="38"/>
      <c r="S1080" s="38"/>
      <c r="T1080" s="38"/>
      <c r="U1080" s="38"/>
      <c r="V1080" s="38"/>
      <c r="W1080" s="38"/>
      <c r="X1080" s="38"/>
      <c r="Y1080" s="38"/>
      <c r="Z1080" s="38"/>
      <c r="AA1080" s="38"/>
      <c r="AB1080" s="38"/>
      <c r="AC1080" s="38"/>
      <c r="AD1080" s="92"/>
    </row>
    <row r="1081" spans="18:30" x14ac:dyDescent="0.25">
      <c r="R1081" s="38"/>
      <c r="S1081" s="38"/>
      <c r="T1081" s="38"/>
      <c r="U1081" s="38"/>
      <c r="V1081" s="38"/>
      <c r="W1081" s="38"/>
      <c r="X1081" s="38"/>
      <c r="Y1081" s="38"/>
      <c r="Z1081" s="38"/>
      <c r="AA1081" s="38"/>
      <c r="AB1081" s="38"/>
      <c r="AC1081" s="38"/>
      <c r="AD1081" s="92"/>
    </row>
    <row r="1082" spans="18:30" x14ac:dyDescent="0.25">
      <c r="R1082" s="38"/>
      <c r="S1082" s="38"/>
      <c r="T1082" s="38"/>
      <c r="U1082" s="38"/>
      <c r="V1082" s="38"/>
      <c r="W1082" s="38"/>
      <c r="X1082" s="38"/>
      <c r="Y1082" s="38"/>
      <c r="Z1082" s="38"/>
      <c r="AA1082" s="38"/>
      <c r="AB1082" s="38"/>
      <c r="AC1082" s="38"/>
      <c r="AD1082" s="92"/>
    </row>
    <row r="1083" spans="18:30" x14ac:dyDescent="0.25">
      <c r="R1083" s="38"/>
      <c r="S1083" s="38"/>
      <c r="T1083" s="38"/>
      <c r="U1083" s="38"/>
      <c r="V1083" s="38"/>
      <c r="W1083" s="38"/>
      <c r="X1083" s="38"/>
      <c r="Y1083" s="38"/>
      <c r="Z1083" s="38"/>
      <c r="AA1083" s="38"/>
      <c r="AB1083" s="38"/>
      <c r="AC1083" s="38"/>
      <c r="AD1083" s="92"/>
    </row>
    <row r="1084" spans="18:30" x14ac:dyDescent="0.25">
      <c r="R1084" s="38"/>
      <c r="S1084" s="38"/>
      <c r="T1084" s="38"/>
      <c r="U1084" s="38"/>
      <c r="V1084" s="38"/>
      <c r="W1084" s="38"/>
      <c r="X1084" s="38"/>
      <c r="Y1084" s="38"/>
      <c r="Z1084" s="38"/>
      <c r="AA1084" s="38"/>
      <c r="AB1084" s="38"/>
      <c r="AC1084" s="38"/>
      <c r="AD1084" s="92"/>
    </row>
    <row r="1085" spans="18:30" x14ac:dyDescent="0.25">
      <c r="R1085" s="38"/>
      <c r="S1085" s="38"/>
      <c r="T1085" s="38"/>
      <c r="U1085" s="38"/>
      <c r="V1085" s="38"/>
      <c r="W1085" s="38"/>
      <c r="X1085" s="38"/>
      <c r="Y1085" s="38"/>
      <c r="Z1085" s="38"/>
      <c r="AA1085" s="38"/>
      <c r="AB1085" s="38"/>
      <c r="AC1085" s="38"/>
      <c r="AD1085" s="92"/>
    </row>
    <row r="1086" spans="18:30" x14ac:dyDescent="0.25">
      <c r="R1086" s="38"/>
      <c r="S1086" s="38"/>
      <c r="T1086" s="38"/>
      <c r="U1086" s="38"/>
      <c r="V1086" s="38"/>
      <c r="W1086" s="38"/>
      <c r="X1086" s="38"/>
      <c r="Y1086" s="38"/>
      <c r="Z1086" s="38"/>
      <c r="AA1086" s="38"/>
      <c r="AB1086" s="38"/>
      <c r="AC1086" s="38"/>
      <c r="AD1086" s="92"/>
    </row>
    <row r="1087" spans="18:30" x14ac:dyDescent="0.25">
      <c r="R1087" s="38"/>
      <c r="S1087" s="38"/>
      <c r="T1087" s="38"/>
      <c r="U1087" s="38"/>
      <c r="V1087" s="38"/>
      <c r="W1087" s="38"/>
      <c r="X1087" s="38"/>
      <c r="Y1087" s="38"/>
      <c r="Z1087" s="38"/>
      <c r="AA1087" s="38"/>
      <c r="AB1087" s="38"/>
      <c r="AC1087" s="38"/>
      <c r="AD1087" s="92"/>
    </row>
    <row r="1088" spans="18:30" x14ac:dyDescent="0.25">
      <c r="R1088" s="38"/>
      <c r="S1088" s="38"/>
      <c r="T1088" s="38"/>
      <c r="U1088" s="38"/>
      <c r="V1088" s="38"/>
      <c r="W1088" s="38"/>
      <c r="X1088" s="38"/>
      <c r="Y1088" s="38"/>
      <c r="Z1088" s="38"/>
      <c r="AA1088" s="38"/>
      <c r="AB1088" s="38"/>
      <c r="AC1088" s="38"/>
      <c r="AD1088" s="92"/>
    </row>
    <row r="1089" spans="18:30" x14ac:dyDescent="0.25">
      <c r="R1089" s="38"/>
      <c r="S1089" s="38"/>
      <c r="T1089" s="38"/>
      <c r="U1089" s="38"/>
      <c r="V1089" s="38"/>
      <c r="W1089" s="38"/>
      <c r="X1089" s="38"/>
      <c r="Y1089" s="38"/>
      <c r="Z1089" s="38"/>
      <c r="AA1089" s="38"/>
      <c r="AB1089" s="38"/>
      <c r="AC1089" s="38"/>
      <c r="AD1089" s="92"/>
    </row>
    <row r="1090" spans="18:30" x14ac:dyDescent="0.25">
      <c r="R1090" s="38"/>
      <c r="S1090" s="38"/>
      <c r="T1090" s="38"/>
      <c r="U1090" s="38"/>
      <c r="V1090" s="38"/>
      <c r="W1090" s="38"/>
      <c r="X1090" s="38"/>
      <c r="Y1090" s="38"/>
      <c r="Z1090" s="38"/>
      <c r="AA1090" s="38"/>
      <c r="AB1090" s="38"/>
      <c r="AC1090" s="38"/>
      <c r="AD1090" s="92"/>
    </row>
    <row r="1091" spans="18:30" x14ac:dyDescent="0.25">
      <c r="R1091" s="38"/>
      <c r="S1091" s="38"/>
      <c r="T1091" s="38"/>
      <c r="U1091" s="38"/>
      <c r="V1091" s="38"/>
      <c r="W1091" s="38"/>
      <c r="X1091" s="38"/>
      <c r="Y1091" s="38"/>
      <c r="Z1091" s="38"/>
      <c r="AA1091" s="38"/>
      <c r="AB1091" s="38"/>
      <c r="AC1091" s="38"/>
      <c r="AD1091" s="92"/>
    </row>
    <row r="1092" spans="18:30" x14ac:dyDescent="0.25">
      <c r="R1092" s="38"/>
      <c r="S1092" s="38"/>
      <c r="T1092" s="38"/>
      <c r="U1092" s="38"/>
      <c r="V1092" s="38"/>
      <c r="W1092" s="38"/>
      <c r="X1092" s="38"/>
      <c r="Y1092" s="38"/>
      <c r="Z1092" s="38"/>
      <c r="AA1092" s="38"/>
      <c r="AB1092" s="38"/>
      <c r="AC1092" s="38"/>
      <c r="AD1092" s="92"/>
    </row>
    <row r="1093" spans="18:30" x14ac:dyDescent="0.25">
      <c r="R1093" s="38"/>
      <c r="S1093" s="38"/>
      <c r="T1093" s="38"/>
      <c r="U1093" s="38"/>
      <c r="V1093" s="38"/>
      <c r="W1093" s="38"/>
      <c r="X1093" s="38"/>
      <c r="Y1093" s="38"/>
      <c r="Z1093" s="38"/>
      <c r="AA1093" s="38"/>
      <c r="AB1093" s="38"/>
      <c r="AC1093" s="38"/>
      <c r="AD1093" s="92"/>
    </row>
    <row r="1094" spans="18:30" x14ac:dyDescent="0.25">
      <c r="R1094" s="38"/>
      <c r="S1094" s="38"/>
      <c r="T1094" s="38"/>
      <c r="U1094" s="38"/>
      <c r="V1094" s="38"/>
      <c r="W1094" s="38"/>
      <c r="X1094" s="38"/>
      <c r="Y1094" s="38"/>
      <c r="Z1094" s="38"/>
      <c r="AA1094" s="38"/>
      <c r="AB1094" s="38"/>
      <c r="AC1094" s="38"/>
      <c r="AD1094" s="92"/>
    </row>
    <row r="1095" spans="18:30" x14ac:dyDescent="0.25">
      <c r="R1095" s="38"/>
      <c r="S1095" s="38"/>
      <c r="T1095" s="38"/>
      <c r="U1095" s="38"/>
      <c r="V1095" s="38"/>
      <c r="W1095" s="38"/>
      <c r="X1095" s="38"/>
      <c r="Y1095" s="38"/>
      <c r="Z1095" s="38"/>
      <c r="AA1095" s="38"/>
      <c r="AB1095" s="38"/>
      <c r="AC1095" s="38"/>
      <c r="AD1095" s="92"/>
    </row>
    <row r="1096" spans="18:30" x14ac:dyDescent="0.25">
      <c r="R1096" s="38"/>
      <c r="S1096" s="38"/>
      <c r="T1096" s="38"/>
      <c r="U1096" s="38"/>
      <c r="V1096" s="38"/>
      <c r="W1096" s="38"/>
      <c r="X1096" s="38"/>
      <c r="Y1096" s="38"/>
      <c r="Z1096" s="38"/>
      <c r="AA1096" s="38"/>
      <c r="AB1096" s="38"/>
      <c r="AC1096" s="38"/>
      <c r="AD1096" s="92"/>
    </row>
    <row r="1097" spans="18:30" x14ac:dyDescent="0.25">
      <c r="R1097" s="38"/>
      <c r="S1097" s="38"/>
      <c r="T1097" s="38"/>
      <c r="U1097" s="38"/>
      <c r="V1097" s="38"/>
      <c r="W1097" s="38"/>
      <c r="X1097" s="38"/>
      <c r="Y1097" s="38"/>
      <c r="Z1097" s="38"/>
      <c r="AA1097" s="38"/>
      <c r="AB1097" s="38"/>
      <c r="AC1097" s="38"/>
      <c r="AD1097" s="92"/>
    </row>
    <row r="1098" spans="18:30" x14ac:dyDescent="0.25">
      <c r="R1098" s="38"/>
      <c r="S1098" s="38"/>
      <c r="T1098" s="38"/>
      <c r="U1098" s="38"/>
      <c r="V1098" s="38"/>
      <c r="W1098" s="38"/>
      <c r="X1098" s="38"/>
      <c r="Y1098" s="38"/>
      <c r="Z1098" s="38"/>
      <c r="AA1098" s="38"/>
      <c r="AB1098" s="38"/>
      <c r="AC1098" s="38"/>
      <c r="AD1098" s="92"/>
    </row>
    <row r="1099" spans="18:30" x14ac:dyDescent="0.25">
      <c r="R1099" s="38"/>
      <c r="S1099" s="38"/>
      <c r="T1099" s="38"/>
      <c r="U1099" s="38"/>
      <c r="V1099" s="38"/>
      <c r="W1099" s="38"/>
      <c r="X1099" s="38"/>
      <c r="Y1099" s="38"/>
      <c r="Z1099" s="38"/>
      <c r="AA1099" s="38"/>
      <c r="AB1099" s="38"/>
      <c r="AC1099" s="38"/>
      <c r="AD1099" s="92"/>
    </row>
    <row r="1100" spans="18:30" x14ac:dyDescent="0.25">
      <c r="R1100" s="38"/>
      <c r="S1100" s="38"/>
      <c r="T1100" s="38"/>
      <c r="U1100" s="38"/>
      <c r="V1100" s="38"/>
      <c r="W1100" s="38"/>
      <c r="X1100" s="38"/>
      <c r="Y1100" s="38"/>
      <c r="Z1100" s="38"/>
      <c r="AA1100" s="38"/>
      <c r="AB1100" s="38"/>
      <c r="AC1100" s="38"/>
      <c r="AD1100" s="92"/>
    </row>
    <row r="1101" spans="18:30" x14ac:dyDescent="0.25">
      <c r="R1101" s="38"/>
      <c r="S1101" s="38"/>
      <c r="T1101" s="38"/>
      <c r="U1101" s="38"/>
      <c r="V1101" s="38"/>
      <c r="W1101" s="38"/>
      <c r="X1101" s="38"/>
      <c r="Y1101" s="38"/>
      <c r="Z1101" s="38"/>
      <c r="AA1101" s="38"/>
      <c r="AB1101" s="38"/>
      <c r="AC1101" s="38"/>
      <c r="AD1101" s="92"/>
    </row>
    <row r="1102" spans="18:30" x14ac:dyDescent="0.25">
      <c r="R1102" s="38"/>
      <c r="S1102" s="38"/>
      <c r="T1102" s="38"/>
      <c r="U1102" s="38"/>
      <c r="V1102" s="38"/>
      <c r="W1102" s="38"/>
      <c r="X1102" s="38"/>
      <c r="Y1102" s="38"/>
      <c r="Z1102" s="38"/>
      <c r="AA1102" s="38"/>
      <c r="AB1102" s="38"/>
      <c r="AC1102" s="38"/>
      <c r="AD1102" s="92"/>
    </row>
    <row r="1103" spans="18:30" x14ac:dyDescent="0.25">
      <c r="R1103" s="38"/>
      <c r="S1103" s="38"/>
      <c r="T1103" s="38"/>
      <c r="U1103" s="38"/>
      <c r="V1103" s="38"/>
      <c r="W1103" s="38"/>
      <c r="X1103" s="38"/>
      <c r="Y1103" s="38"/>
      <c r="Z1103" s="38"/>
      <c r="AA1103" s="38"/>
      <c r="AB1103" s="38"/>
      <c r="AC1103" s="38"/>
      <c r="AD1103" s="92"/>
    </row>
    <row r="1104" spans="18:30" x14ac:dyDescent="0.25">
      <c r="R1104" s="38"/>
      <c r="S1104" s="38"/>
      <c r="T1104" s="38"/>
      <c r="U1104" s="38"/>
      <c r="V1104" s="38"/>
      <c r="W1104" s="38"/>
      <c r="X1104" s="38"/>
      <c r="Y1104" s="38"/>
      <c r="Z1104" s="38"/>
      <c r="AA1104" s="38"/>
      <c r="AB1104" s="38"/>
      <c r="AC1104" s="38"/>
      <c r="AD1104" s="92"/>
    </row>
    <row r="1105" spans="18:30" x14ac:dyDescent="0.25">
      <c r="R1105" s="38"/>
      <c r="S1105" s="38"/>
      <c r="T1105" s="38"/>
      <c r="U1105" s="38"/>
      <c r="V1105" s="38"/>
      <c r="W1105" s="38"/>
      <c r="X1105" s="38"/>
      <c r="Y1105" s="38"/>
      <c r="Z1105" s="38"/>
      <c r="AA1105" s="38"/>
      <c r="AB1105" s="38"/>
      <c r="AC1105" s="38"/>
      <c r="AD1105" s="92"/>
    </row>
    <row r="1106" spans="18:30" x14ac:dyDescent="0.25">
      <c r="R1106" s="38"/>
      <c r="S1106" s="38"/>
      <c r="T1106" s="38"/>
      <c r="U1106" s="38"/>
      <c r="V1106" s="38"/>
      <c r="W1106" s="38"/>
      <c r="X1106" s="38"/>
      <c r="Y1106" s="38"/>
      <c r="Z1106" s="38"/>
      <c r="AA1106" s="38"/>
      <c r="AB1106" s="38"/>
      <c r="AC1106" s="38"/>
      <c r="AD1106" s="92"/>
    </row>
    <row r="1107" spans="18:30" x14ac:dyDescent="0.25">
      <c r="R1107" s="38"/>
      <c r="S1107" s="38"/>
      <c r="T1107" s="38"/>
      <c r="U1107" s="38"/>
      <c r="V1107" s="38"/>
      <c r="W1107" s="38"/>
      <c r="X1107" s="38"/>
      <c r="Y1107" s="38"/>
      <c r="Z1107" s="38"/>
      <c r="AA1107" s="38"/>
      <c r="AB1107" s="38"/>
      <c r="AC1107" s="38"/>
      <c r="AD1107" s="92"/>
    </row>
    <row r="1108" spans="18:30" x14ac:dyDescent="0.25">
      <c r="R1108" s="38"/>
      <c r="S1108" s="38"/>
      <c r="T1108" s="38"/>
      <c r="U1108" s="38"/>
      <c r="V1108" s="38"/>
      <c r="W1108" s="38"/>
      <c r="X1108" s="38"/>
      <c r="Y1108" s="38"/>
      <c r="Z1108" s="38"/>
      <c r="AA1108" s="38"/>
      <c r="AB1108" s="38"/>
      <c r="AC1108" s="38"/>
      <c r="AD1108" s="92"/>
    </row>
    <row r="1109" spans="18:30" x14ac:dyDescent="0.25">
      <c r="R1109" s="38"/>
      <c r="S1109" s="38"/>
      <c r="T1109" s="38"/>
      <c r="U1109" s="38"/>
      <c r="V1109" s="38"/>
      <c r="W1109" s="38"/>
      <c r="X1109" s="38"/>
      <c r="Y1109" s="38"/>
      <c r="Z1109" s="38"/>
      <c r="AA1109" s="38"/>
      <c r="AB1109" s="38"/>
      <c r="AC1109" s="38"/>
      <c r="AD1109" s="92"/>
    </row>
    <row r="1110" spans="18:30" x14ac:dyDescent="0.25">
      <c r="R1110" s="38"/>
      <c r="S1110" s="38"/>
      <c r="T1110" s="38"/>
      <c r="U1110" s="38"/>
      <c r="V1110" s="38"/>
      <c r="W1110" s="38"/>
      <c r="X1110" s="38"/>
      <c r="Y1110" s="38"/>
      <c r="Z1110" s="38"/>
      <c r="AA1110" s="38"/>
      <c r="AB1110" s="38"/>
      <c r="AC1110" s="38"/>
      <c r="AD1110" s="92"/>
    </row>
    <row r="1111" spans="18:30" x14ac:dyDescent="0.25">
      <c r="R1111" s="38"/>
      <c r="S1111" s="38"/>
      <c r="T1111" s="38"/>
      <c r="U1111" s="38"/>
      <c r="V1111" s="38"/>
      <c r="W1111" s="38"/>
      <c r="X1111" s="38"/>
      <c r="Y1111" s="38"/>
      <c r="Z1111" s="38"/>
      <c r="AA1111" s="38"/>
      <c r="AB1111" s="38"/>
      <c r="AC1111" s="38"/>
      <c r="AD1111" s="92"/>
    </row>
    <row r="1112" spans="18:30" x14ac:dyDescent="0.25">
      <c r="R1112" s="38"/>
      <c r="S1112" s="38"/>
      <c r="T1112" s="38"/>
      <c r="U1112" s="38"/>
      <c r="V1112" s="38"/>
      <c r="W1112" s="38"/>
      <c r="X1112" s="38"/>
      <c r="Y1112" s="38"/>
      <c r="Z1112" s="38"/>
      <c r="AA1112" s="38"/>
      <c r="AB1112" s="38"/>
      <c r="AC1112" s="38"/>
      <c r="AD1112" s="92"/>
    </row>
    <row r="1113" spans="18:30" x14ac:dyDescent="0.25">
      <c r="R1113" s="38"/>
      <c r="S1113" s="38"/>
      <c r="T1113" s="38"/>
      <c r="U1113" s="38"/>
      <c r="V1113" s="38"/>
      <c r="W1113" s="38"/>
      <c r="X1113" s="38"/>
      <c r="Y1113" s="38"/>
      <c r="Z1113" s="38"/>
      <c r="AA1113" s="38"/>
      <c r="AB1113" s="38"/>
      <c r="AC1113" s="38"/>
      <c r="AD1113" s="92"/>
    </row>
    <row r="1114" spans="18:30" x14ac:dyDescent="0.25">
      <c r="R1114" s="38"/>
      <c r="S1114" s="38"/>
      <c r="T1114" s="38"/>
      <c r="U1114" s="38"/>
      <c r="V1114" s="38"/>
      <c r="W1114" s="38"/>
      <c r="X1114" s="38"/>
      <c r="Y1114" s="38"/>
      <c r="Z1114" s="38"/>
      <c r="AA1114" s="38"/>
      <c r="AB1114" s="38"/>
      <c r="AC1114" s="38"/>
      <c r="AD1114" s="92"/>
    </row>
    <row r="1115" spans="18:30" x14ac:dyDescent="0.25">
      <c r="R1115" s="38"/>
      <c r="S1115" s="38"/>
      <c r="T1115" s="38"/>
      <c r="U1115" s="38"/>
      <c r="V1115" s="38"/>
      <c r="W1115" s="38"/>
      <c r="X1115" s="38"/>
      <c r="Y1115" s="38"/>
      <c r="Z1115" s="38"/>
      <c r="AA1115" s="38"/>
      <c r="AB1115" s="38"/>
      <c r="AC1115" s="38"/>
      <c r="AD1115" s="92"/>
    </row>
    <row r="1116" spans="18:30" x14ac:dyDescent="0.25">
      <c r="R1116" s="38"/>
      <c r="S1116" s="38"/>
      <c r="T1116" s="38"/>
      <c r="U1116" s="38"/>
      <c r="V1116" s="38"/>
      <c r="W1116" s="38"/>
      <c r="X1116" s="38"/>
      <c r="Y1116" s="38"/>
      <c r="Z1116" s="38"/>
      <c r="AA1116" s="38"/>
      <c r="AB1116" s="38"/>
      <c r="AC1116" s="38"/>
      <c r="AD1116" s="92"/>
    </row>
    <row r="1117" spans="18:30" x14ac:dyDescent="0.25">
      <c r="R1117" s="38"/>
      <c r="S1117" s="38"/>
      <c r="T1117" s="38"/>
      <c r="U1117" s="38"/>
      <c r="V1117" s="38"/>
      <c r="W1117" s="38"/>
      <c r="X1117" s="38"/>
      <c r="Y1117" s="38"/>
      <c r="Z1117" s="38"/>
      <c r="AA1117" s="38"/>
      <c r="AB1117" s="38"/>
      <c r="AC1117" s="38"/>
      <c r="AD1117" s="92"/>
    </row>
    <row r="1118" spans="18:30" x14ac:dyDescent="0.25">
      <c r="R1118" s="38"/>
      <c r="S1118" s="38"/>
      <c r="T1118" s="38"/>
      <c r="U1118" s="38"/>
      <c r="V1118" s="38"/>
      <c r="W1118" s="38"/>
      <c r="X1118" s="38"/>
      <c r="Y1118" s="38"/>
      <c r="Z1118" s="38"/>
      <c r="AA1118" s="38"/>
      <c r="AB1118" s="38"/>
      <c r="AC1118" s="38"/>
      <c r="AD1118" s="92"/>
    </row>
    <row r="1119" spans="18:30" x14ac:dyDescent="0.25">
      <c r="R1119" s="38"/>
      <c r="S1119" s="38"/>
      <c r="T1119" s="38"/>
      <c r="U1119" s="38"/>
      <c r="V1119" s="38"/>
      <c r="W1119" s="38"/>
      <c r="X1119" s="38"/>
      <c r="Y1119" s="38"/>
      <c r="Z1119" s="38"/>
      <c r="AA1119" s="38"/>
      <c r="AB1119" s="38"/>
      <c r="AC1119" s="38"/>
      <c r="AD1119" s="92"/>
    </row>
    <row r="1120" spans="18:30" x14ac:dyDescent="0.25">
      <c r="R1120" s="38"/>
      <c r="S1120" s="38"/>
      <c r="T1120" s="38"/>
      <c r="U1120" s="38"/>
      <c r="V1120" s="38"/>
      <c r="W1120" s="38"/>
      <c r="X1120" s="38"/>
      <c r="Y1120" s="38"/>
      <c r="Z1120" s="38"/>
      <c r="AA1120" s="38"/>
      <c r="AB1120" s="38"/>
      <c r="AC1120" s="38"/>
      <c r="AD1120" s="92"/>
    </row>
    <row r="1121" spans="18:30" x14ac:dyDescent="0.25">
      <c r="R1121" s="38"/>
      <c r="S1121" s="38"/>
      <c r="T1121" s="38"/>
      <c r="U1121" s="38"/>
      <c r="V1121" s="38"/>
      <c r="W1121" s="38"/>
      <c r="X1121" s="38"/>
      <c r="Y1121" s="38"/>
      <c r="Z1121" s="38"/>
      <c r="AA1121" s="38"/>
      <c r="AB1121" s="38"/>
      <c r="AC1121" s="38"/>
      <c r="AD1121" s="92"/>
    </row>
    <row r="1122" spans="18:30" x14ac:dyDescent="0.25">
      <c r="R1122" s="38"/>
      <c r="S1122" s="38"/>
      <c r="T1122" s="38"/>
      <c r="U1122" s="38"/>
      <c r="V1122" s="38"/>
      <c r="W1122" s="38"/>
      <c r="X1122" s="38"/>
      <c r="Y1122" s="38"/>
      <c r="Z1122" s="38"/>
      <c r="AA1122" s="38"/>
      <c r="AB1122" s="38"/>
      <c r="AC1122" s="38"/>
      <c r="AD1122" s="92"/>
    </row>
    <row r="1123" spans="18:30" x14ac:dyDescent="0.25">
      <c r="R1123" s="38"/>
      <c r="S1123" s="38"/>
      <c r="T1123" s="38"/>
      <c r="U1123" s="38"/>
      <c r="V1123" s="38"/>
      <c r="W1123" s="38"/>
      <c r="X1123" s="38"/>
      <c r="Y1123" s="38"/>
      <c r="Z1123" s="38"/>
      <c r="AA1123" s="38"/>
      <c r="AB1123" s="38"/>
      <c r="AC1123" s="38"/>
      <c r="AD1123" s="92"/>
    </row>
    <row r="1124" spans="18:30" x14ac:dyDescent="0.25">
      <c r="R1124" s="38"/>
      <c r="S1124" s="38"/>
      <c r="T1124" s="38"/>
      <c r="U1124" s="38"/>
      <c r="V1124" s="38"/>
      <c r="W1124" s="38"/>
      <c r="X1124" s="38"/>
      <c r="Y1124" s="38"/>
      <c r="Z1124" s="38"/>
      <c r="AA1124" s="38"/>
      <c r="AB1124" s="38"/>
      <c r="AC1124" s="38"/>
      <c r="AD1124" s="92"/>
    </row>
    <row r="1125" spans="18:30" x14ac:dyDescent="0.25">
      <c r="R1125" s="38"/>
      <c r="S1125" s="38"/>
      <c r="T1125" s="38"/>
      <c r="U1125" s="38"/>
      <c r="V1125" s="38"/>
      <c r="W1125" s="38"/>
      <c r="X1125" s="38"/>
      <c r="Y1125" s="38"/>
      <c r="Z1125" s="38"/>
      <c r="AA1125" s="38"/>
      <c r="AB1125" s="38"/>
      <c r="AC1125" s="38"/>
      <c r="AD1125" s="92"/>
    </row>
    <row r="1126" spans="18:30" x14ac:dyDescent="0.25">
      <c r="R1126" s="38"/>
      <c r="S1126" s="38"/>
      <c r="T1126" s="38"/>
      <c r="U1126" s="38"/>
      <c r="V1126" s="38"/>
      <c r="W1126" s="38"/>
      <c r="X1126" s="38"/>
      <c r="Y1126" s="38"/>
      <c r="Z1126" s="38"/>
      <c r="AA1126" s="38"/>
      <c r="AB1126" s="38"/>
      <c r="AC1126" s="38"/>
      <c r="AD1126" s="92"/>
    </row>
    <row r="1127" spans="18:30" x14ac:dyDescent="0.25">
      <c r="R1127" s="38"/>
      <c r="S1127" s="38"/>
      <c r="T1127" s="38"/>
      <c r="U1127" s="38"/>
      <c r="V1127" s="38"/>
      <c r="W1127" s="38"/>
      <c r="X1127" s="38"/>
      <c r="Y1127" s="38"/>
      <c r="Z1127" s="38"/>
      <c r="AA1127" s="38"/>
      <c r="AB1127" s="38"/>
      <c r="AC1127" s="38"/>
      <c r="AD1127" s="92"/>
    </row>
    <row r="1128" spans="18:30" x14ac:dyDescent="0.25">
      <c r="R1128" s="38"/>
      <c r="S1128" s="38"/>
      <c r="T1128" s="38"/>
      <c r="U1128" s="38"/>
      <c r="V1128" s="38"/>
      <c r="W1128" s="38"/>
      <c r="X1128" s="38"/>
      <c r="Y1128" s="38"/>
      <c r="Z1128" s="38"/>
      <c r="AA1128" s="38"/>
      <c r="AB1128" s="38"/>
      <c r="AC1128" s="38"/>
      <c r="AD1128" s="92"/>
    </row>
    <row r="1129" spans="18:30" x14ac:dyDescent="0.25">
      <c r="R1129" s="38"/>
      <c r="S1129" s="38"/>
      <c r="T1129" s="38"/>
      <c r="U1129" s="38"/>
      <c r="V1129" s="38"/>
      <c r="W1129" s="38"/>
      <c r="X1129" s="38"/>
      <c r="Y1129" s="38"/>
      <c r="Z1129" s="38"/>
      <c r="AA1129" s="38"/>
      <c r="AB1129" s="38"/>
      <c r="AC1129" s="38"/>
      <c r="AD1129" s="92"/>
    </row>
    <row r="1130" spans="18:30" x14ac:dyDescent="0.25">
      <c r="R1130" s="38"/>
      <c r="S1130" s="38"/>
      <c r="T1130" s="38"/>
      <c r="U1130" s="38"/>
      <c r="V1130" s="38"/>
      <c r="W1130" s="38"/>
      <c r="X1130" s="38"/>
      <c r="Y1130" s="38"/>
      <c r="Z1130" s="38"/>
      <c r="AA1130" s="38"/>
      <c r="AB1130" s="38"/>
      <c r="AC1130" s="38"/>
      <c r="AD1130" s="92"/>
    </row>
    <row r="1131" spans="18:30" x14ac:dyDescent="0.25">
      <c r="R1131" s="38"/>
      <c r="S1131" s="38"/>
      <c r="T1131" s="38"/>
      <c r="U1131" s="38"/>
      <c r="V1131" s="38"/>
      <c r="W1131" s="38"/>
      <c r="X1131" s="38"/>
      <c r="Y1131" s="38"/>
      <c r="Z1131" s="38"/>
      <c r="AA1131" s="38"/>
      <c r="AB1131" s="38"/>
      <c r="AC1131" s="38"/>
      <c r="AD1131" s="92"/>
    </row>
    <row r="1132" spans="18:30" x14ac:dyDescent="0.25">
      <c r="R1132" s="38"/>
      <c r="S1132" s="38"/>
      <c r="T1132" s="38"/>
      <c r="U1132" s="38"/>
      <c r="V1132" s="38"/>
      <c r="W1132" s="38"/>
      <c r="X1132" s="38"/>
      <c r="Y1132" s="38"/>
      <c r="Z1132" s="38"/>
      <c r="AA1132" s="38"/>
      <c r="AB1132" s="38"/>
      <c r="AC1132" s="38"/>
      <c r="AD1132" s="92"/>
    </row>
    <row r="1133" spans="18:30" x14ac:dyDescent="0.25">
      <c r="R1133" s="38"/>
      <c r="S1133" s="38"/>
      <c r="T1133" s="38"/>
      <c r="U1133" s="38"/>
      <c r="V1133" s="38"/>
      <c r="W1133" s="38"/>
      <c r="X1133" s="38"/>
      <c r="Y1133" s="38"/>
      <c r="Z1133" s="38"/>
      <c r="AA1133" s="38"/>
      <c r="AB1133" s="38"/>
      <c r="AC1133" s="38"/>
      <c r="AD1133" s="92"/>
    </row>
    <row r="1134" spans="18:30" x14ac:dyDescent="0.25">
      <c r="R1134" s="38"/>
      <c r="S1134" s="38"/>
      <c r="T1134" s="38"/>
      <c r="U1134" s="38"/>
      <c r="V1134" s="38"/>
      <c r="W1134" s="38"/>
      <c r="X1134" s="38"/>
      <c r="Y1134" s="38"/>
      <c r="Z1134" s="38"/>
      <c r="AA1134" s="38"/>
      <c r="AB1134" s="38"/>
      <c r="AC1134" s="38"/>
      <c r="AD1134" s="92"/>
    </row>
    <row r="1135" spans="18:30" x14ac:dyDescent="0.25">
      <c r="R1135" s="38"/>
      <c r="S1135" s="38"/>
      <c r="T1135" s="38"/>
      <c r="U1135" s="38"/>
      <c r="V1135" s="38"/>
      <c r="W1135" s="38"/>
      <c r="X1135" s="38"/>
      <c r="Y1135" s="38"/>
      <c r="Z1135" s="38"/>
      <c r="AA1135" s="38"/>
      <c r="AB1135" s="38"/>
      <c r="AC1135" s="38"/>
      <c r="AD1135" s="92"/>
    </row>
    <row r="1136" spans="18:30" x14ac:dyDescent="0.25">
      <c r="R1136" s="38"/>
      <c r="S1136" s="38"/>
      <c r="T1136" s="38"/>
      <c r="U1136" s="38"/>
      <c r="V1136" s="38"/>
      <c r="W1136" s="38"/>
      <c r="X1136" s="38"/>
      <c r="Y1136" s="38"/>
      <c r="Z1136" s="38"/>
      <c r="AA1136" s="38"/>
      <c r="AB1136" s="38"/>
      <c r="AC1136" s="38"/>
      <c r="AD1136" s="92"/>
    </row>
    <row r="1137" spans="18:30" x14ac:dyDescent="0.25">
      <c r="R1137" s="38"/>
      <c r="S1137" s="38"/>
      <c r="T1137" s="38"/>
      <c r="U1137" s="38"/>
      <c r="V1137" s="38"/>
      <c r="W1137" s="38"/>
      <c r="X1137" s="38"/>
      <c r="Y1137" s="38"/>
      <c r="Z1137" s="38"/>
      <c r="AA1137" s="38"/>
      <c r="AB1137" s="38"/>
      <c r="AC1137" s="38"/>
      <c r="AD1137" s="92"/>
    </row>
    <row r="1138" spans="18:30" x14ac:dyDescent="0.25">
      <c r="R1138" s="38"/>
      <c r="S1138" s="38"/>
      <c r="T1138" s="38"/>
      <c r="U1138" s="38"/>
      <c r="V1138" s="38"/>
      <c r="W1138" s="38"/>
      <c r="X1138" s="38"/>
      <c r="Y1138" s="38"/>
      <c r="Z1138" s="38"/>
      <c r="AA1138" s="38"/>
      <c r="AB1138" s="38"/>
      <c r="AC1138" s="38"/>
      <c r="AD1138" s="92"/>
    </row>
    <row r="1139" spans="18:30" x14ac:dyDescent="0.25">
      <c r="R1139" s="38"/>
      <c r="S1139" s="38"/>
      <c r="T1139" s="38"/>
      <c r="U1139" s="38"/>
      <c r="V1139" s="38"/>
      <c r="W1139" s="38"/>
      <c r="X1139" s="38"/>
      <c r="Y1139" s="38"/>
      <c r="Z1139" s="38"/>
      <c r="AA1139" s="38"/>
      <c r="AB1139" s="38"/>
      <c r="AC1139" s="38"/>
      <c r="AD1139" s="92"/>
    </row>
    <row r="1140" spans="18:30" x14ac:dyDescent="0.25">
      <c r="R1140" s="38"/>
      <c r="S1140" s="38"/>
      <c r="T1140" s="38"/>
      <c r="U1140" s="38"/>
      <c r="V1140" s="38"/>
      <c r="W1140" s="38"/>
      <c r="X1140" s="38"/>
      <c r="Y1140" s="38"/>
      <c r="Z1140" s="38"/>
      <c r="AA1140" s="38"/>
      <c r="AB1140" s="38"/>
      <c r="AC1140" s="38"/>
      <c r="AD1140" s="92"/>
    </row>
    <row r="1141" spans="18:30" x14ac:dyDescent="0.25">
      <c r="R1141" s="38"/>
      <c r="S1141" s="38"/>
      <c r="T1141" s="38"/>
      <c r="U1141" s="38"/>
      <c r="V1141" s="38"/>
      <c r="W1141" s="38"/>
      <c r="X1141" s="38"/>
      <c r="Y1141" s="38"/>
      <c r="Z1141" s="38"/>
      <c r="AA1141" s="38"/>
      <c r="AB1141" s="38"/>
      <c r="AC1141" s="38"/>
      <c r="AD1141" s="92"/>
    </row>
    <row r="1142" spans="18:30" x14ac:dyDescent="0.25">
      <c r="R1142" s="38"/>
      <c r="S1142" s="38"/>
      <c r="T1142" s="38"/>
      <c r="U1142" s="38"/>
      <c r="V1142" s="38"/>
      <c r="W1142" s="38"/>
      <c r="X1142" s="38"/>
      <c r="Y1142" s="38"/>
      <c r="Z1142" s="38"/>
      <c r="AA1142" s="38"/>
      <c r="AB1142" s="38"/>
      <c r="AC1142" s="38"/>
      <c r="AD1142" s="92"/>
    </row>
    <row r="1143" spans="18:30" x14ac:dyDescent="0.25">
      <c r="R1143" s="38"/>
      <c r="S1143" s="38"/>
      <c r="T1143" s="38"/>
      <c r="U1143" s="38"/>
      <c r="V1143" s="38"/>
      <c r="W1143" s="38"/>
      <c r="X1143" s="38"/>
      <c r="Y1143" s="38"/>
      <c r="Z1143" s="38"/>
      <c r="AA1143" s="38"/>
      <c r="AB1143" s="38"/>
      <c r="AC1143" s="38"/>
      <c r="AD1143" s="92"/>
    </row>
    <row r="1144" spans="18:30" x14ac:dyDescent="0.25">
      <c r="R1144" s="38"/>
      <c r="S1144" s="38"/>
      <c r="T1144" s="38"/>
      <c r="U1144" s="38"/>
      <c r="V1144" s="38"/>
      <c r="W1144" s="38"/>
      <c r="X1144" s="38"/>
      <c r="Y1144" s="38"/>
      <c r="Z1144" s="38"/>
      <c r="AA1144" s="38"/>
      <c r="AB1144" s="38"/>
      <c r="AC1144" s="38"/>
      <c r="AD1144" s="92"/>
    </row>
    <row r="1145" spans="18:30" x14ac:dyDescent="0.25">
      <c r="R1145" s="38"/>
      <c r="S1145" s="38"/>
      <c r="T1145" s="38"/>
      <c r="U1145" s="38"/>
      <c r="V1145" s="38"/>
      <c r="W1145" s="38"/>
      <c r="X1145" s="38"/>
      <c r="Y1145" s="38"/>
      <c r="Z1145" s="38"/>
      <c r="AA1145" s="38"/>
      <c r="AB1145" s="38"/>
      <c r="AC1145" s="38"/>
      <c r="AD1145" s="92"/>
    </row>
    <row r="1146" spans="18:30" x14ac:dyDescent="0.25">
      <c r="R1146" s="38"/>
      <c r="S1146" s="38"/>
      <c r="T1146" s="38"/>
      <c r="U1146" s="38"/>
      <c r="V1146" s="38"/>
      <c r="W1146" s="38"/>
      <c r="X1146" s="38"/>
      <c r="Y1146" s="38"/>
      <c r="Z1146" s="38"/>
      <c r="AA1146" s="38"/>
      <c r="AB1146" s="38"/>
      <c r="AC1146" s="38"/>
      <c r="AD1146" s="92"/>
    </row>
    <row r="1147" spans="18:30" x14ac:dyDescent="0.25">
      <c r="R1147" s="38"/>
      <c r="S1147" s="38"/>
      <c r="T1147" s="38"/>
      <c r="U1147" s="38"/>
      <c r="V1147" s="38"/>
      <c r="W1147" s="38"/>
      <c r="X1147" s="38"/>
      <c r="Y1147" s="38"/>
      <c r="Z1147" s="38"/>
      <c r="AA1147" s="38"/>
      <c r="AB1147" s="38"/>
      <c r="AC1147" s="38"/>
      <c r="AD1147" s="92"/>
    </row>
    <row r="1148" spans="18:30" x14ac:dyDescent="0.25">
      <c r="R1148" s="38"/>
      <c r="S1148" s="38"/>
      <c r="T1148" s="38"/>
      <c r="U1148" s="38"/>
      <c r="V1148" s="38"/>
      <c r="W1148" s="38"/>
      <c r="X1148" s="38"/>
      <c r="Y1148" s="38"/>
      <c r="Z1148" s="38"/>
      <c r="AA1148" s="38"/>
      <c r="AB1148" s="38"/>
      <c r="AC1148" s="38"/>
      <c r="AD1148" s="92"/>
    </row>
    <row r="1149" spans="18:30" x14ac:dyDescent="0.25">
      <c r="R1149" s="38"/>
      <c r="S1149" s="38"/>
      <c r="T1149" s="38"/>
      <c r="U1149" s="38"/>
      <c r="V1149" s="38"/>
      <c r="W1149" s="38"/>
      <c r="X1149" s="38"/>
      <c r="Y1149" s="38"/>
      <c r="Z1149" s="38"/>
      <c r="AA1149" s="38"/>
      <c r="AB1149" s="38"/>
      <c r="AC1149" s="38"/>
      <c r="AD1149" s="92"/>
    </row>
    <row r="1150" spans="18:30" x14ac:dyDescent="0.25">
      <c r="R1150" s="38"/>
      <c r="S1150" s="38"/>
      <c r="T1150" s="38"/>
      <c r="U1150" s="38"/>
      <c r="V1150" s="38"/>
      <c r="W1150" s="38"/>
      <c r="X1150" s="38"/>
      <c r="Y1150" s="38"/>
      <c r="Z1150" s="38"/>
      <c r="AA1150" s="38"/>
      <c r="AB1150" s="38"/>
      <c r="AC1150" s="38"/>
      <c r="AD1150" s="92"/>
    </row>
    <row r="1151" spans="18:30" x14ac:dyDescent="0.25">
      <c r="R1151" s="38"/>
      <c r="S1151" s="38"/>
      <c r="T1151" s="38"/>
      <c r="U1151" s="38"/>
      <c r="V1151" s="38"/>
      <c r="W1151" s="38"/>
      <c r="X1151" s="38"/>
      <c r="Y1151" s="38"/>
      <c r="Z1151" s="38"/>
      <c r="AA1151" s="38"/>
      <c r="AB1151" s="38"/>
      <c r="AC1151" s="38"/>
      <c r="AD1151" s="92"/>
    </row>
    <row r="1152" spans="18:30" x14ac:dyDescent="0.25">
      <c r="R1152" s="38"/>
      <c r="S1152" s="38"/>
      <c r="T1152" s="38"/>
      <c r="U1152" s="38"/>
      <c r="V1152" s="38"/>
      <c r="W1152" s="38"/>
      <c r="X1152" s="38"/>
      <c r="Y1152" s="38"/>
      <c r="Z1152" s="38"/>
      <c r="AA1152" s="38"/>
      <c r="AB1152" s="38"/>
      <c r="AC1152" s="38"/>
      <c r="AD1152" s="92"/>
    </row>
    <row r="1153" spans="18:30" x14ac:dyDescent="0.25">
      <c r="R1153" s="38"/>
      <c r="S1153" s="38"/>
      <c r="T1153" s="38"/>
      <c r="U1153" s="38"/>
      <c r="V1153" s="38"/>
      <c r="W1153" s="38"/>
      <c r="X1153" s="38"/>
      <c r="Y1153" s="38"/>
      <c r="Z1153" s="38"/>
      <c r="AA1153" s="38"/>
      <c r="AB1153" s="38"/>
      <c r="AC1153" s="38"/>
      <c r="AD1153" s="92"/>
    </row>
    <row r="1154" spans="18:30" x14ac:dyDescent="0.25">
      <c r="R1154" s="38"/>
      <c r="S1154" s="38"/>
      <c r="T1154" s="38"/>
      <c r="U1154" s="38"/>
      <c r="V1154" s="38"/>
      <c r="W1154" s="38"/>
      <c r="X1154" s="38"/>
      <c r="Y1154" s="38"/>
      <c r="Z1154" s="38"/>
      <c r="AA1154" s="38"/>
      <c r="AB1154" s="38"/>
      <c r="AC1154" s="38"/>
      <c r="AD1154" s="92"/>
    </row>
    <row r="1155" spans="18:30" x14ac:dyDescent="0.25">
      <c r="R1155" s="38"/>
      <c r="S1155" s="38"/>
      <c r="T1155" s="38"/>
      <c r="U1155" s="38"/>
      <c r="V1155" s="38"/>
      <c r="W1155" s="38"/>
      <c r="X1155" s="38"/>
      <c r="Y1155" s="38"/>
      <c r="Z1155" s="38"/>
      <c r="AA1155" s="38"/>
      <c r="AB1155" s="38"/>
      <c r="AC1155" s="38"/>
      <c r="AD1155" s="92"/>
    </row>
    <row r="1156" spans="18:30" x14ac:dyDescent="0.25">
      <c r="R1156" s="38"/>
      <c r="S1156" s="38"/>
      <c r="T1156" s="38"/>
      <c r="U1156" s="38"/>
      <c r="V1156" s="38"/>
      <c r="W1156" s="38"/>
      <c r="X1156" s="38"/>
      <c r="Y1156" s="38"/>
      <c r="Z1156" s="38"/>
      <c r="AA1156" s="38"/>
      <c r="AB1156" s="38"/>
      <c r="AC1156" s="38"/>
      <c r="AD1156" s="92"/>
    </row>
    <row r="1157" spans="18:30" x14ac:dyDescent="0.25">
      <c r="R1157" s="38"/>
      <c r="S1157" s="38"/>
      <c r="T1157" s="38"/>
      <c r="U1157" s="38"/>
      <c r="V1157" s="38"/>
      <c r="W1157" s="38"/>
      <c r="X1157" s="38"/>
      <c r="Y1157" s="38"/>
      <c r="Z1157" s="38"/>
      <c r="AA1157" s="38"/>
      <c r="AB1157" s="38"/>
      <c r="AC1157" s="38"/>
      <c r="AD1157" s="92"/>
    </row>
    <row r="1158" spans="18:30" x14ac:dyDescent="0.25">
      <c r="R1158" s="38"/>
      <c r="S1158" s="38"/>
      <c r="T1158" s="38"/>
      <c r="U1158" s="38"/>
      <c r="V1158" s="38"/>
      <c r="W1158" s="38"/>
      <c r="X1158" s="38"/>
      <c r="Y1158" s="38"/>
      <c r="Z1158" s="38"/>
      <c r="AA1158" s="38"/>
      <c r="AB1158" s="38"/>
      <c r="AC1158" s="38"/>
      <c r="AD1158" s="92"/>
    </row>
    <row r="1159" spans="18:30" x14ac:dyDescent="0.25">
      <c r="R1159" s="38"/>
      <c r="S1159" s="38"/>
      <c r="T1159" s="38"/>
      <c r="U1159" s="38"/>
      <c r="V1159" s="38"/>
      <c r="W1159" s="38"/>
      <c r="X1159" s="38"/>
      <c r="Y1159" s="38"/>
      <c r="Z1159" s="38"/>
      <c r="AA1159" s="38"/>
      <c r="AB1159" s="38"/>
      <c r="AC1159" s="38"/>
      <c r="AD1159" s="92"/>
    </row>
    <row r="1160" spans="18:30" x14ac:dyDescent="0.25">
      <c r="R1160" s="38"/>
      <c r="S1160" s="38"/>
      <c r="T1160" s="38"/>
      <c r="U1160" s="38"/>
      <c r="V1160" s="38"/>
      <c r="W1160" s="38"/>
      <c r="X1160" s="38"/>
      <c r="Y1160" s="38"/>
      <c r="Z1160" s="38"/>
      <c r="AA1160" s="38"/>
      <c r="AB1160" s="38"/>
      <c r="AC1160" s="38"/>
      <c r="AD1160" s="92"/>
    </row>
    <row r="1161" spans="18:30" x14ac:dyDescent="0.25">
      <c r="R1161" s="38"/>
      <c r="S1161" s="38"/>
      <c r="T1161" s="38"/>
      <c r="U1161" s="38"/>
      <c r="V1161" s="38"/>
      <c r="W1161" s="38"/>
      <c r="X1161" s="38"/>
      <c r="Y1161" s="38"/>
      <c r="Z1161" s="38"/>
      <c r="AA1161" s="38"/>
      <c r="AB1161" s="38"/>
      <c r="AC1161" s="38"/>
      <c r="AD1161" s="92"/>
    </row>
    <row r="1162" spans="18:30" x14ac:dyDescent="0.25">
      <c r="R1162" s="38"/>
      <c r="S1162" s="38"/>
      <c r="T1162" s="38"/>
      <c r="U1162" s="38"/>
      <c r="V1162" s="38"/>
      <c r="W1162" s="38"/>
      <c r="X1162" s="38"/>
      <c r="Y1162" s="38"/>
      <c r="Z1162" s="38"/>
      <c r="AA1162" s="38"/>
      <c r="AB1162" s="38"/>
      <c r="AC1162" s="38"/>
      <c r="AD1162" s="92"/>
    </row>
    <row r="1163" spans="18:30" x14ac:dyDescent="0.25">
      <c r="R1163" s="38"/>
      <c r="S1163" s="38"/>
      <c r="T1163" s="38"/>
      <c r="U1163" s="38"/>
      <c r="V1163" s="38"/>
      <c r="W1163" s="38"/>
      <c r="X1163" s="38"/>
      <c r="Y1163" s="38"/>
      <c r="Z1163" s="38"/>
      <c r="AA1163" s="38"/>
      <c r="AB1163" s="38"/>
      <c r="AC1163" s="38"/>
      <c r="AD1163" s="92"/>
    </row>
    <row r="1164" spans="18:30" x14ac:dyDescent="0.25">
      <c r="R1164" s="38"/>
      <c r="S1164" s="38"/>
      <c r="T1164" s="38"/>
      <c r="U1164" s="38"/>
      <c r="V1164" s="38"/>
      <c r="W1164" s="38"/>
      <c r="X1164" s="38"/>
      <c r="Y1164" s="38"/>
      <c r="Z1164" s="38"/>
      <c r="AA1164" s="38"/>
      <c r="AB1164" s="38"/>
      <c r="AC1164" s="38"/>
      <c r="AD1164" s="92"/>
    </row>
    <row r="1165" spans="18:30" x14ac:dyDescent="0.25">
      <c r="R1165" s="38"/>
      <c r="S1165" s="38"/>
      <c r="T1165" s="38"/>
      <c r="U1165" s="38"/>
      <c r="V1165" s="38"/>
      <c r="W1165" s="38"/>
      <c r="X1165" s="38"/>
      <c r="Y1165" s="38"/>
      <c r="Z1165" s="38"/>
      <c r="AA1165" s="38"/>
      <c r="AB1165" s="38"/>
      <c r="AC1165" s="38"/>
      <c r="AD1165" s="92"/>
    </row>
    <row r="1166" spans="18:30" x14ac:dyDescent="0.25">
      <c r="R1166" s="38"/>
      <c r="S1166" s="38"/>
      <c r="T1166" s="38"/>
      <c r="U1166" s="38"/>
      <c r="V1166" s="38"/>
      <c r="W1166" s="38"/>
      <c r="X1166" s="38"/>
      <c r="Y1166" s="38"/>
      <c r="Z1166" s="38"/>
      <c r="AA1166" s="38"/>
      <c r="AB1166" s="38"/>
      <c r="AC1166" s="38"/>
      <c r="AD1166" s="92"/>
    </row>
    <row r="1167" spans="18:30" x14ac:dyDescent="0.25">
      <c r="R1167" s="38"/>
      <c r="S1167" s="38"/>
      <c r="T1167" s="38"/>
      <c r="U1167" s="38"/>
      <c r="V1167" s="38"/>
      <c r="W1167" s="38"/>
      <c r="X1167" s="38"/>
      <c r="Y1167" s="38"/>
      <c r="Z1167" s="38"/>
      <c r="AA1167" s="38"/>
      <c r="AB1167" s="38"/>
      <c r="AC1167" s="38"/>
      <c r="AD1167" s="92"/>
    </row>
    <row r="1168" spans="18:30" x14ac:dyDescent="0.25">
      <c r="R1168" s="38"/>
      <c r="S1168" s="38"/>
      <c r="T1168" s="38"/>
      <c r="U1168" s="38"/>
      <c r="V1168" s="38"/>
      <c r="W1168" s="38"/>
      <c r="X1168" s="38"/>
      <c r="Y1168" s="38"/>
      <c r="Z1168" s="38"/>
      <c r="AA1168" s="38"/>
      <c r="AB1168" s="38"/>
      <c r="AC1168" s="38"/>
      <c r="AD1168" s="92"/>
    </row>
    <row r="1169" spans="18:30" x14ac:dyDescent="0.25">
      <c r="R1169" s="38"/>
      <c r="S1169" s="38"/>
      <c r="T1169" s="38"/>
      <c r="U1169" s="38"/>
      <c r="V1169" s="38"/>
      <c r="W1169" s="38"/>
      <c r="X1169" s="38"/>
      <c r="Y1169" s="38"/>
      <c r="Z1169" s="38"/>
      <c r="AA1169" s="38"/>
      <c r="AB1169" s="38"/>
      <c r="AC1169" s="38"/>
      <c r="AD1169" s="92"/>
    </row>
    <row r="1170" spans="18:30" x14ac:dyDescent="0.25">
      <c r="R1170" s="38"/>
      <c r="S1170" s="38"/>
      <c r="T1170" s="38"/>
      <c r="U1170" s="38"/>
      <c r="V1170" s="38"/>
      <c r="W1170" s="38"/>
      <c r="X1170" s="38"/>
      <c r="Y1170" s="38"/>
      <c r="Z1170" s="38"/>
      <c r="AA1170" s="38"/>
      <c r="AB1170" s="38"/>
      <c r="AC1170" s="38"/>
      <c r="AD1170" s="92"/>
    </row>
    <row r="1171" spans="18:30" x14ac:dyDescent="0.25">
      <c r="R1171" s="38"/>
      <c r="S1171" s="38"/>
      <c r="T1171" s="38"/>
      <c r="U1171" s="38"/>
      <c r="V1171" s="38"/>
      <c r="W1171" s="38"/>
      <c r="X1171" s="38"/>
      <c r="Y1171" s="38"/>
      <c r="Z1171" s="38"/>
      <c r="AA1171" s="38"/>
      <c r="AB1171" s="38"/>
      <c r="AC1171" s="38"/>
      <c r="AD1171" s="92"/>
    </row>
    <row r="1172" spans="18:30" x14ac:dyDescent="0.25">
      <c r="R1172" s="38"/>
      <c r="S1172" s="38"/>
      <c r="T1172" s="38"/>
      <c r="U1172" s="38"/>
      <c r="V1172" s="38"/>
      <c r="W1172" s="38"/>
      <c r="X1172" s="38"/>
      <c r="Y1172" s="38"/>
      <c r="Z1172" s="38"/>
      <c r="AA1172" s="38"/>
      <c r="AB1172" s="38"/>
      <c r="AC1172" s="38"/>
      <c r="AD1172" s="92"/>
    </row>
    <row r="1173" spans="18:30" x14ac:dyDescent="0.25">
      <c r="R1173" s="38"/>
      <c r="S1173" s="38"/>
      <c r="T1173" s="38"/>
      <c r="U1173" s="38"/>
      <c r="V1173" s="38"/>
      <c r="W1173" s="38"/>
      <c r="X1173" s="38"/>
      <c r="Y1173" s="38"/>
      <c r="Z1173" s="38"/>
      <c r="AA1173" s="38"/>
      <c r="AB1173" s="38"/>
      <c r="AC1173" s="38"/>
      <c r="AD1173" s="92"/>
    </row>
    <row r="1174" spans="18:30" x14ac:dyDescent="0.25">
      <c r="R1174" s="38"/>
      <c r="S1174" s="38"/>
      <c r="T1174" s="38"/>
      <c r="U1174" s="38"/>
      <c r="V1174" s="38"/>
      <c r="W1174" s="38"/>
      <c r="X1174" s="38"/>
      <c r="Y1174" s="38"/>
      <c r="Z1174" s="38"/>
      <c r="AA1174" s="38"/>
      <c r="AB1174" s="38"/>
      <c r="AC1174" s="38"/>
      <c r="AD1174" s="92"/>
    </row>
    <row r="1175" spans="18:30" x14ac:dyDescent="0.25">
      <c r="R1175" s="38"/>
      <c r="S1175" s="38"/>
      <c r="T1175" s="38"/>
      <c r="U1175" s="38"/>
      <c r="V1175" s="38"/>
      <c r="W1175" s="38"/>
      <c r="X1175" s="38"/>
      <c r="Y1175" s="38"/>
      <c r="Z1175" s="38"/>
      <c r="AA1175" s="38"/>
      <c r="AB1175" s="38"/>
      <c r="AC1175" s="38"/>
      <c r="AD1175" s="92"/>
    </row>
    <row r="1176" spans="18:30" x14ac:dyDescent="0.25">
      <c r="R1176" s="38"/>
      <c r="S1176" s="38"/>
      <c r="T1176" s="38"/>
      <c r="U1176" s="38"/>
      <c r="V1176" s="38"/>
      <c r="W1176" s="38"/>
      <c r="X1176" s="38"/>
      <c r="Y1176" s="38"/>
      <c r="Z1176" s="38"/>
      <c r="AA1176" s="38"/>
      <c r="AB1176" s="38"/>
      <c r="AC1176" s="38"/>
      <c r="AD1176" s="92"/>
    </row>
    <row r="1177" spans="18:30" x14ac:dyDescent="0.25">
      <c r="R1177" s="38"/>
      <c r="S1177" s="38"/>
      <c r="T1177" s="38"/>
      <c r="U1177" s="38"/>
      <c r="V1177" s="38"/>
      <c r="W1177" s="38"/>
      <c r="X1177" s="38"/>
      <c r="Y1177" s="38"/>
      <c r="Z1177" s="38"/>
      <c r="AA1177" s="38"/>
      <c r="AB1177" s="38"/>
      <c r="AC1177" s="38"/>
      <c r="AD1177" s="92"/>
    </row>
    <row r="1178" spans="18:30" x14ac:dyDescent="0.25">
      <c r="R1178" s="38"/>
      <c r="S1178" s="38"/>
      <c r="T1178" s="38"/>
      <c r="U1178" s="38"/>
      <c r="V1178" s="38"/>
      <c r="W1178" s="38"/>
      <c r="X1178" s="38"/>
      <c r="Y1178" s="38"/>
      <c r="Z1178" s="38"/>
      <c r="AA1178" s="38"/>
      <c r="AB1178" s="38"/>
      <c r="AC1178" s="38"/>
      <c r="AD1178" s="92"/>
    </row>
    <row r="1179" spans="18:30" x14ac:dyDescent="0.25">
      <c r="R1179" s="38"/>
      <c r="S1179" s="38"/>
      <c r="T1179" s="38"/>
      <c r="U1179" s="38"/>
      <c r="V1179" s="38"/>
      <c r="W1179" s="38"/>
      <c r="X1179" s="38"/>
      <c r="Y1179" s="38"/>
      <c r="Z1179" s="38"/>
      <c r="AA1179" s="38"/>
      <c r="AB1179" s="38"/>
      <c r="AC1179" s="38"/>
      <c r="AD1179" s="92"/>
    </row>
    <row r="1180" spans="18:30" x14ac:dyDescent="0.25">
      <c r="R1180" s="38"/>
      <c r="S1180" s="38"/>
      <c r="T1180" s="38"/>
      <c r="U1180" s="38"/>
      <c r="V1180" s="38"/>
      <c r="W1180" s="38"/>
      <c r="X1180" s="38"/>
      <c r="Y1180" s="38"/>
      <c r="Z1180" s="38"/>
      <c r="AA1180" s="38"/>
      <c r="AB1180" s="38"/>
      <c r="AC1180" s="38"/>
      <c r="AD1180" s="92"/>
    </row>
    <row r="1181" spans="18:30" x14ac:dyDescent="0.25">
      <c r="R1181" s="38"/>
      <c r="S1181" s="38"/>
      <c r="T1181" s="38"/>
      <c r="U1181" s="38"/>
      <c r="V1181" s="38"/>
      <c r="W1181" s="38"/>
      <c r="X1181" s="38"/>
      <c r="Y1181" s="38"/>
      <c r="Z1181" s="38"/>
      <c r="AA1181" s="38"/>
      <c r="AB1181" s="38"/>
      <c r="AC1181" s="38"/>
      <c r="AD1181" s="92"/>
    </row>
    <row r="1182" spans="18:30" x14ac:dyDescent="0.25">
      <c r="R1182" s="38"/>
      <c r="S1182" s="38"/>
      <c r="T1182" s="38"/>
      <c r="U1182" s="38"/>
      <c r="V1182" s="38"/>
      <c r="W1182" s="38"/>
      <c r="X1182" s="38"/>
      <c r="Y1182" s="38"/>
      <c r="Z1182" s="38"/>
      <c r="AA1182" s="38"/>
      <c r="AB1182" s="38"/>
      <c r="AC1182" s="38"/>
      <c r="AD1182" s="92"/>
    </row>
    <row r="1183" spans="18:30" x14ac:dyDescent="0.25">
      <c r="R1183" s="38"/>
      <c r="S1183" s="38"/>
      <c r="T1183" s="38"/>
      <c r="U1183" s="38"/>
      <c r="V1183" s="38"/>
      <c r="W1183" s="38"/>
      <c r="X1183" s="38"/>
      <c r="Y1183" s="38"/>
      <c r="Z1183" s="38"/>
      <c r="AA1183" s="38"/>
      <c r="AB1183" s="38"/>
      <c r="AC1183" s="38"/>
      <c r="AD1183" s="92"/>
    </row>
    <row r="1184" spans="18:30" x14ac:dyDescent="0.25">
      <c r="R1184" s="38"/>
      <c r="S1184" s="38"/>
      <c r="T1184" s="38"/>
      <c r="U1184" s="38"/>
      <c r="V1184" s="38"/>
      <c r="W1184" s="38"/>
      <c r="X1184" s="38"/>
      <c r="Y1184" s="38"/>
      <c r="Z1184" s="38"/>
      <c r="AA1184" s="38"/>
      <c r="AB1184" s="38"/>
      <c r="AC1184" s="38"/>
      <c r="AD1184" s="92"/>
    </row>
    <row r="1185" spans="18:30" x14ac:dyDescent="0.25">
      <c r="R1185" s="38"/>
      <c r="S1185" s="38"/>
      <c r="T1185" s="38"/>
      <c r="U1185" s="38"/>
      <c r="V1185" s="38"/>
      <c r="W1185" s="38"/>
      <c r="X1185" s="38"/>
      <c r="Y1185" s="38"/>
      <c r="Z1185" s="38"/>
      <c r="AA1185" s="38"/>
      <c r="AB1185" s="38"/>
      <c r="AC1185" s="38"/>
      <c r="AD1185" s="92"/>
    </row>
    <row r="1186" spans="18:30" x14ac:dyDescent="0.25">
      <c r="R1186" s="38"/>
      <c r="S1186" s="38"/>
      <c r="T1186" s="38"/>
      <c r="U1186" s="38"/>
      <c r="V1186" s="38"/>
      <c r="W1186" s="38"/>
      <c r="X1186" s="38"/>
      <c r="Y1186" s="38"/>
      <c r="Z1186" s="38"/>
      <c r="AA1186" s="38"/>
      <c r="AB1186" s="38"/>
      <c r="AC1186" s="38"/>
      <c r="AD1186" s="92"/>
    </row>
    <row r="1187" spans="18:30" x14ac:dyDescent="0.25">
      <c r="R1187" s="38"/>
      <c r="S1187" s="38"/>
      <c r="T1187" s="38"/>
      <c r="U1187" s="38"/>
      <c r="V1187" s="38"/>
      <c r="W1187" s="38"/>
      <c r="X1187" s="38"/>
      <c r="Y1187" s="38"/>
      <c r="Z1187" s="38"/>
      <c r="AA1187" s="38"/>
      <c r="AB1187" s="38"/>
      <c r="AC1187" s="38"/>
      <c r="AD1187" s="92"/>
    </row>
    <row r="1188" spans="18:30" x14ac:dyDescent="0.25">
      <c r="R1188" s="38"/>
      <c r="S1188" s="38"/>
      <c r="T1188" s="38"/>
      <c r="U1188" s="38"/>
      <c r="V1188" s="38"/>
      <c r="W1188" s="38"/>
      <c r="X1188" s="38"/>
      <c r="Y1188" s="38"/>
      <c r="Z1188" s="38"/>
      <c r="AA1188" s="38"/>
      <c r="AB1188" s="38"/>
      <c r="AC1188" s="38"/>
      <c r="AD1188" s="92"/>
    </row>
    <row r="1189" spans="18:30" x14ac:dyDescent="0.25">
      <c r="R1189" s="38"/>
      <c r="S1189" s="38"/>
      <c r="T1189" s="38"/>
      <c r="U1189" s="38"/>
      <c r="V1189" s="38"/>
      <c r="W1189" s="38"/>
      <c r="X1189" s="38"/>
      <c r="Y1189" s="38"/>
      <c r="Z1189" s="38"/>
      <c r="AA1189" s="38"/>
      <c r="AB1189" s="38"/>
      <c r="AC1189" s="38"/>
      <c r="AD1189" s="92"/>
    </row>
    <row r="1190" spans="18:30" x14ac:dyDescent="0.25">
      <c r="R1190" s="38"/>
      <c r="S1190" s="38"/>
      <c r="T1190" s="38"/>
      <c r="U1190" s="38"/>
      <c r="V1190" s="38"/>
      <c r="W1190" s="38"/>
      <c r="X1190" s="38"/>
      <c r="Y1190" s="38"/>
      <c r="Z1190" s="38"/>
      <c r="AA1190" s="38"/>
      <c r="AB1190" s="38"/>
      <c r="AC1190" s="38"/>
      <c r="AD1190" s="92"/>
    </row>
    <row r="1191" spans="18:30" x14ac:dyDescent="0.25">
      <c r="R1191" s="38"/>
      <c r="S1191" s="38"/>
      <c r="T1191" s="38"/>
      <c r="U1191" s="38"/>
      <c r="V1191" s="38"/>
      <c r="W1191" s="38"/>
      <c r="X1191" s="38"/>
      <c r="Y1191" s="38"/>
      <c r="Z1191" s="38"/>
      <c r="AA1191" s="38"/>
      <c r="AB1191" s="38"/>
      <c r="AC1191" s="38"/>
      <c r="AD1191" s="92"/>
    </row>
    <row r="1192" spans="18:30" x14ac:dyDescent="0.25">
      <c r="R1192" s="38"/>
      <c r="S1192" s="38"/>
      <c r="T1192" s="38"/>
      <c r="U1192" s="38"/>
      <c r="V1192" s="38"/>
      <c r="W1192" s="38"/>
      <c r="X1192" s="38"/>
      <c r="Y1192" s="38"/>
      <c r="Z1192" s="38"/>
      <c r="AA1192" s="38"/>
      <c r="AB1192" s="38"/>
      <c r="AC1192" s="38"/>
      <c r="AD1192" s="92"/>
    </row>
    <row r="1193" spans="18:30" x14ac:dyDescent="0.25">
      <c r="R1193" s="38"/>
      <c r="S1193" s="38"/>
      <c r="T1193" s="38"/>
      <c r="U1193" s="38"/>
      <c r="V1193" s="38"/>
      <c r="W1193" s="38"/>
      <c r="X1193" s="38"/>
      <c r="Y1193" s="38"/>
      <c r="Z1193" s="38"/>
      <c r="AA1193" s="38"/>
      <c r="AB1193" s="38"/>
      <c r="AC1193" s="38"/>
      <c r="AD1193" s="92"/>
    </row>
    <row r="1194" spans="18:30" x14ac:dyDescent="0.25">
      <c r="R1194" s="38"/>
      <c r="S1194" s="38"/>
      <c r="T1194" s="38"/>
      <c r="U1194" s="38"/>
      <c r="V1194" s="38"/>
      <c r="W1194" s="38"/>
      <c r="X1194" s="38"/>
      <c r="Y1194" s="38"/>
      <c r="Z1194" s="38"/>
      <c r="AA1194" s="38"/>
      <c r="AB1194" s="38"/>
      <c r="AC1194" s="38"/>
      <c r="AD1194" s="92"/>
    </row>
    <row r="1195" spans="18:30" x14ac:dyDescent="0.25">
      <c r="R1195" s="38"/>
      <c r="S1195" s="38"/>
      <c r="T1195" s="38"/>
      <c r="U1195" s="38"/>
      <c r="V1195" s="38"/>
      <c r="W1195" s="38"/>
      <c r="X1195" s="38"/>
      <c r="Y1195" s="38"/>
      <c r="Z1195" s="38"/>
      <c r="AA1195" s="38"/>
      <c r="AB1195" s="38"/>
      <c r="AC1195" s="38"/>
      <c r="AD1195" s="92"/>
    </row>
    <row r="1196" spans="18:30" x14ac:dyDescent="0.25">
      <c r="R1196" s="38"/>
      <c r="S1196" s="38"/>
      <c r="T1196" s="38"/>
      <c r="U1196" s="38"/>
      <c r="V1196" s="38"/>
      <c r="W1196" s="38"/>
      <c r="X1196" s="38"/>
      <c r="Y1196" s="38"/>
      <c r="Z1196" s="38"/>
      <c r="AA1196" s="38"/>
      <c r="AB1196" s="38"/>
      <c r="AC1196" s="38"/>
      <c r="AD1196" s="92"/>
    </row>
    <row r="1197" spans="18:30" x14ac:dyDescent="0.25">
      <c r="R1197" s="38"/>
      <c r="S1197" s="38"/>
      <c r="T1197" s="38"/>
      <c r="U1197" s="38"/>
      <c r="V1197" s="38"/>
      <c r="W1197" s="38"/>
      <c r="X1197" s="38"/>
      <c r="Y1197" s="38"/>
      <c r="Z1197" s="38"/>
      <c r="AA1197" s="38"/>
      <c r="AB1197" s="38"/>
      <c r="AC1197" s="38"/>
      <c r="AD1197" s="92"/>
    </row>
    <row r="1198" spans="18:30" x14ac:dyDescent="0.25">
      <c r="R1198" s="38"/>
      <c r="S1198" s="38"/>
      <c r="T1198" s="38"/>
      <c r="U1198" s="38"/>
      <c r="V1198" s="38"/>
      <c r="W1198" s="38"/>
      <c r="X1198" s="38"/>
      <c r="Y1198" s="38"/>
      <c r="Z1198" s="38"/>
      <c r="AA1198" s="38"/>
      <c r="AB1198" s="38"/>
      <c r="AC1198" s="38"/>
      <c r="AD1198" s="92"/>
    </row>
    <row r="1199" spans="18:30" x14ac:dyDescent="0.25">
      <c r="R1199" s="38"/>
      <c r="S1199" s="38"/>
      <c r="T1199" s="38"/>
      <c r="U1199" s="38"/>
      <c r="V1199" s="38"/>
      <c r="W1199" s="38"/>
      <c r="X1199" s="38"/>
      <c r="Y1199" s="38"/>
      <c r="Z1199" s="38"/>
      <c r="AA1199" s="38"/>
      <c r="AB1199" s="38"/>
      <c r="AC1199" s="38"/>
      <c r="AD1199" s="92"/>
    </row>
    <row r="1200" spans="18:30" x14ac:dyDescent="0.25">
      <c r="R1200" s="38"/>
      <c r="S1200" s="38"/>
      <c r="T1200" s="38"/>
      <c r="U1200" s="38"/>
      <c r="V1200" s="38"/>
      <c r="W1200" s="38"/>
      <c r="X1200" s="38"/>
      <c r="Y1200" s="38"/>
      <c r="Z1200" s="38"/>
      <c r="AA1200" s="38"/>
      <c r="AB1200" s="38"/>
      <c r="AC1200" s="38"/>
      <c r="AD1200" s="92"/>
    </row>
    <row r="1201" spans="18:30" x14ac:dyDescent="0.25">
      <c r="R1201" s="38"/>
      <c r="S1201" s="38"/>
      <c r="T1201" s="38"/>
      <c r="U1201" s="38"/>
      <c r="V1201" s="38"/>
      <c r="W1201" s="38"/>
      <c r="X1201" s="38"/>
      <c r="Y1201" s="38"/>
      <c r="Z1201" s="38"/>
      <c r="AA1201" s="38"/>
      <c r="AB1201" s="38"/>
      <c r="AC1201" s="38"/>
      <c r="AD1201" s="92"/>
    </row>
    <row r="1202" spans="18:30" x14ac:dyDescent="0.25">
      <c r="R1202" s="38"/>
      <c r="S1202" s="38"/>
      <c r="T1202" s="38"/>
      <c r="U1202" s="38"/>
      <c r="V1202" s="38"/>
      <c r="W1202" s="38"/>
      <c r="X1202" s="38"/>
      <c r="Y1202" s="38"/>
      <c r="Z1202" s="38"/>
      <c r="AA1202" s="38"/>
      <c r="AB1202" s="38"/>
      <c r="AC1202" s="38"/>
      <c r="AD1202" s="92"/>
    </row>
    <row r="1203" spans="18:30" x14ac:dyDescent="0.25">
      <c r="R1203" s="38"/>
      <c r="S1203" s="38"/>
      <c r="T1203" s="38"/>
      <c r="U1203" s="38"/>
      <c r="V1203" s="38"/>
      <c r="W1203" s="38"/>
      <c r="X1203" s="38"/>
      <c r="Y1203" s="38"/>
      <c r="Z1203" s="38"/>
      <c r="AA1203" s="38"/>
      <c r="AB1203" s="38"/>
      <c r="AC1203" s="38"/>
      <c r="AD1203" s="92"/>
    </row>
    <row r="1204" spans="18:30" x14ac:dyDescent="0.25">
      <c r="R1204" s="38"/>
      <c r="S1204" s="38"/>
      <c r="T1204" s="38"/>
      <c r="U1204" s="38"/>
      <c r="V1204" s="38"/>
      <c r="W1204" s="38"/>
      <c r="X1204" s="38"/>
      <c r="Y1204" s="38"/>
      <c r="Z1204" s="38"/>
      <c r="AA1204" s="38"/>
      <c r="AB1204" s="38"/>
      <c r="AC1204" s="38"/>
      <c r="AD1204" s="92"/>
    </row>
    <row r="1205" spans="18:30" x14ac:dyDescent="0.25">
      <c r="R1205" s="38"/>
      <c r="S1205" s="38"/>
      <c r="T1205" s="38"/>
      <c r="U1205" s="38"/>
      <c r="V1205" s="38"/>
      <c r="W1205" s="38"/>
      <c r="X1205" s="38"/>
      <c r="Y1205" s="38"/>
      <c r="Z1205" s="38"/>
      <c r="AA1205" s="38"/>
      <c r="AB1205" s="38"/>
      <c r="AC1205" s="38"/>
      <c r="AD1205" s="92"/>
    </row>
    <row r="1206" spans="18:30" x14ac:dyDescent="0.25">
      <c r="R1206" s="38"/>
      <c r="S1206" s="38"/>
      <c r="T1206" s="38"/>
      <c r="U1206" s="38"/>
      <c r="V1206" s="38"/>
      <c r="W1206" s="38"/>
      <c r="X1206" s="38"/>
      <c r="Y1206" s="38"/>
      <c r="Z1206" s="38"/>
      <c r="AA1206" s="38"/>
      <c r="AB1206" s="38"/>
      <c r="AC1206" s="38"/>
      <c r="AD1206" s="92"/>
    </row>
    <row r="1207" spans="18:30" x14ac:dyDescent="0.25">
      <c r="R1207" s="38"/>
      <c r="S1207" s="38"/>
      <c r="T1207" s="38"/>
      <c r="U1207" s="38"/>
      <c r="V1207" s="38"/>
      <c r="W1207" s="38"/>
      <c r="X1207" s="38"/>
      <c r="Y1207" s="38"/>
      <c r="Z1207" s="38"/>
      <c r="AA1207" s="38"/>
      <c r="AB1207" s="38"/>
      <c r="AC1207" s="38"/>
      <c r="AD1207" s="92"/>
    </row>
    <row r="1208" spans="18:30" x14ac:dyDescent="0.25">
      <c r="R1208" s="38"/>
      <c r="S1208" s="38"/>
      <c r="T1208" s="38"/>
      <c r="U1208" s="38"/>
      <c r="V1208" s="38"/>
      <c r="W1208" s="38"/>
      <c r="X1208" s="38"/>
      <c r="Y1208" s="38"/>
      <c r="Z1208" s="38"/>
      <c r="AA1208" s="38"/>
      <c r="AB1208" s="38"/>
      <c r="AC1208" s="38"/>
      <c r="AD1208" s="92"/>
    </row>
    <row r="1209" spans="18:30" x14ac:dyDescent="0.25">
      <c r="R1209" s="38"/>
      <c r="S1209" s="38"/>
      <c r="T1209" s="38"/>
      <c r="U1209" s="38"/>
      <c r="V1209" s="38"/>
      <c r="W1209" s="38"/>
      <c r="X1209" s="38"/>
      <c r="Y1209" s="38"/>
      <c r="Z1209" s="38"/>
      <c r="AA1209" s="38"/>
      <c r="AB1209" s="38"/>
      <c r="AC1209" s="38"/>
      <c r="AD1209" s="92"/>
    </row>
    <row r="1210" spans="18:30" x14ac:dyDescent="0.25">
      <c r="R1210" s="38"/>
      <c r="S1210" s="38"/>
      <c r="T1210" s="38"/>
      <c r="U1210" s="38"/>
      <c r="V1210" s="38"/>
      <c r="W1210" s="38"/>
      <c r="X1210" s="38"/>
      <c r="Y1210" s="38"/>
      <c r="Z1210" s="38"/>
      <c r="AA1210" s="38"/>
      <c r="AB1210" s="38"/>
      <c r="AC1210" s="38"/>
      <c r="AD1210" s="92"/>
    </row>
    <row r="1211" spans="18:30" x14ac:dyDescent="0.25">
      <c r="R1211" s="38"/>
      <c r="S1211" s="38"/>
      <c r="T1211" s="38"/>
      <c r="U1211" s="38"/>
      <c r="V1211" s="38"/>
      <c r="W1211" s="38"/>
      <c r="X1211" s="38"/>
      <c r="Y1211" s="38"/>
      <c r="Z1211" s="38"/>
      <c r="AA1211" s="38"/>
      <c r="AB1211" s="38"/>
      <c r="AC1211" s="38"/>
      <c r="AD1211" s="92"/>
    </row>
    <row r="1212" spans="18:30" x14ac:dyDescent="0.25">
      <c r="R1212" s="38"/>
      <c r="S1212" s="38"/>
      <c r="T1212" s="38"/>
      <c r="U1212" s="38"/>
      <c r="V1212" s="38"/>
      <c r="W1212" s="38"/>
      <c r="X1212" s="38"/>
      <c r="Y1212" s="38"/>
      <c r="Z1212" s="38"/>
      <c r="AA1212" s="38"/>
      <c r="AB1212" s="38"/>
      <c r="AC1212" s="38"/>
      <c r="AD1212" s="92"/>
    </row>
    <row r="1213" spans="18:30" x14ac:dyDescent="0.25">
      <c r="R1213" s="38"/>
      <c r="S1213" s="38"/>
      <c r="T1213" s="38"/>
      <c r="U1213" s="38"/>
      <c r="V1213" s="38"/>
      <c r="W1213" s="38"/>
      <c r="X1213" s="38"/>
      <c r="Y1213" s="38"/>
      <c r="Z1213" s="38"/>
      <c r="AA1213" s="38"/>
      <c r="AB1213" s="38"/>
      <c r="AC1213" s="38"/>
      <c r="AD1213" s="92"/>
    </row>
    <row r="1214" spans="18:30" x14ac:dyDescent="0.25">
      <c r="R1214" s="38"/>
      <c r="S1214" s="38"/>
      <c r="T1214" s="38"/>
      <c r="U1214" s="38"/>
      <c r="V1214" s="38"/>
      <c r="W1214" s="38"/>
      <c r="X1214" s="38"/>
      <c r="Y1214" s="38"/>
      <c r="Z1214" s="38"/>
      <c r="AA1214" s="38"/>
      <c r="AB1214" s="38"/>
      <c r="AC1214" s="38"/>
      <c r="AD1214" s="92"/>
    </row>
    <row r="1215" spans="18:30" x14ac:dyDescent="0.25">
      <c r="R1215" s="38"/>
      <c r="S1215" s="38"/>
      <c r="T1215" s="38"/>
      <c r="U1215" s="38"/>
      <c r="V1215" s="38"/>
      <c r="W1215" s="38"/>
      <c r="X1215" s="38"/>
      <c r="Y1215" s="38"/>
      <c r="Z1215" s="38"/>
      <c r="AA1215" s="38"/>
      <c r="AB1215" s="38"/>
      <c r="AC1215" s="38"/>
      <c r="AD1215" s="92"/>
    </row>
    <row r="1216" spans="18:30" x14ac:dyDescent="0.25">
      <c r="R1216" s="38"/>
      <c r="S1216" s="38"/>
      <c r="T1216" s="38"/>
      <c r="U1216" s="38"/>
      <c r="V1216" s="38"/>
      <c r="W1216" s="38"/>
      <c r="X1216" s="38"/>
      <c r="Y1216" s="38"/>
      <c r="Z1216" s="38"/>
      <c r="AA1216" s="38"/>
      <c r="AB1216" s="38"/>
      <c r="AC1216" s="38"/>
      <c r="AD1216" s="92"/>
    </row>
    <row r="1217" spans="18:30" x14ac:dyDescent="0.25">
      <c r="R1217" s="38"/>
      <c r="S1217" s="38"/>
      <c r="T1217" s="38"/>
      <c r="U1217" s="38"/>
      <c r="V1217" s="38"/>
      <c r="W1217" s="38"/>
      <c r="X1217" s="38"/>
      <c r="Y1217" s="38"/>
      <c r="Z1217" s="38"/>
      <c r="AA1217" s="38"/>
      <c r="AB1217" s="38"/>
      <c r="AC1217" s="38"/>
      <c r="AD1217" s="92"/>
    </row>
    <row r="1218" spans="18:30" x14ac:dyDescent="0.25">
      <c r="R1218" s="38"/>
      <c r="S1218" s="38"/>
      <c r="T1218" s="38"/>
      <c r="U1218" s="38"/>
      <c r="V1218" s="38"/>
      <c r="W1218" s="38"/>
      <c r="X1218" s="38"/>
      <c r="Y1218" s="38"/>
      <c r="Z1218" s="38"/>
      <c r="AA1218" s="38"/>
      <c r="AB1218" s="38"/>
      <c r="AC1218" s="38"/>
      <c r="AD1218" s="92"/>
    </row>
    <row r="1219" spans="18:30" x14ac:dyDescent="0.25">
      <c r="R1219" s="38"/>
      <c r="S1219" s="38"/>
      <c r="T1219" s="38"/>
      <c r="U1219" s="38"/>
      <c r="V1219" s="38"/>
      <c r="W1219" s="38"/>
      <c r="X1219" s="38"/>
      <c r="Y1219" s="38"/>
      <c r="Z1219" s="38"/>
      <c r="AA1219" s="38"/>
      <c r="AB1219" s="38"/>
      <c r="AC1219" s="38"/>
      <c r="AD1219" s="92"/>
    </row>
    <row r="1220" spans="18:30" x14ac:dyDescent="0.25">
      <c r="R1220" s="38"/>
      <c r="S1220" s="38"/>
      <c r="T1220" s="38"/>
      <c r="U1220" s="38"/>
      <c r="V1220" s="38"/>
      <c r="W1220" s="38"/>
      <c r="X1220" s="38"/>
      <c r="Y1220" s="38"/>
      <c r="Z1220" s="38"/>
      <c r="AA1220" s="38"/>
      <c r="AB1220" s="38"/>
      <c r="AC1220" s="38"/>
      <c r="AD1220" s="92"/>
    </row>
    <row r="1221" spans="18:30" x14ac:dyDescent="0.25">
      <c r="R1221" s="38"/>
      <c r="S1221" s="38"/>
      <c r="T1221" s="38"/>
      <c r="U1221" s="38"/>
      <c r="V1221" s="38"/>
      <c r="W1221" s="38"/>
      <c r="X1221" s="38"/>
      <c r="Y1221" s="38"/>
      <c r="Z1221" s="38"/>
      <c r="AA1221" s="38"/>
      <c r="AB1221" s="38"/>
      <c r="AC1221" s="38"/>
      <c r="AD1221" s="92"/>
    </row>
    <row r="1222" spans="18:30" x14ac:dyDescent="0.25">
      <c r="R1222" s="38"/>
      <c r="S1222" s="38"/>
      <c r="T1222" s="38"/>
      <c r="U1222" s="38"/>
      <c r="V1222" s="38"/>
      <c r="W1222" s="38"/>
      <c r="X1222" s="38"/>
      <c r="Y1222" s="38"/>
      <c r="Z1222" s="38"/>
      <c r="AA1222" s="38"/>
      <c r="AB1222" s="38"/>
      <c r="AC1222" s="38"/>
      <c r="AD1222" s="92"/>
    </row>
    <row r="1223" spans="18:30" x14ac:dyDescent="0.25">
      <c r="R1223" s="38"/>
      <c r="S1223" s="38"/>
      <c r="T1223" s="38"/>
      <c r="U1223" s="38"/>
      <c r="V1223" s="38"/>
      <c r="W1223" s="38"/>
      <c r="X1223" s="38"/>
      <c r="Y1223" s="38"/>
      <c r="Z1223" s="38"/>
      <c r="AA1223" s="38"/>
      <c r="AB1223" s="38"/>
      <c r="AC1223" s="38"/>
      <c r="AD1223" s="92"/>
    </row>
    <row r="1224" spans="18:30" x14ac:dyDescent="0.25">
      <c r="R1224" s="38"/>
      <c r="S1224" s="38"/>
      <c r="T1224" s="38"/>
      <c r="U1224" s="38"/>
      <c r="V1224" s="38"/>
      <c r="W1224" s="38"/>
      <c r="X1224" s="38"/>
      <c r="Y1224" s="38"/>
      <c r="Z1224" s="38"/>
      <c r="AA1224" s="38"/>
      <c r="AB1224" s="38"/>
      <c r="AC1224" s="38"/>
      <c r="AD1224" s="92"/>
    </row>
    <row r="1225" spans="18:30" x14ac:dyDescent="0.25">
      <c r="R1225" s="38"/>
      <c r="S1225" s="38"/>
      <c r="T1225" s="38"/>
      <c r="U1225" s="38"/>
      <c r="V1225" s="38"/>
      <c r="W1225" s="38"/>
      <c r="X1225" s="38"/>
      <c r="Y1225" s="38"/>
      <c r="Z1225" s="38"/>
      <c r="AA1225" s="38"/>
      <c r="AB1225" s="38"/>
      <c r="AC1225" s="38"/>
      <c r="AD1225" s="92"/>
    </row>
    <row r="1226" spans="18:30" x14ac:dyDescent="0.25">
      <c r="R1226" s="38"/>
      <c r="S1226" s="38"/>
      <c r="T1226" s="38"/>
      <c r="U1226" s="38"/>
      <c r="V1226" s="38"/>
      <c r="W1226" s="38"/>
      <c r="X1226" s="38"/>
      <c r="Y1226" s="38"/>
      <c r="Z1226" s="38"/>
      <c r="AA1226" s="38"/>
      <c r="AB1226" s="38"/>
      <c r="AC1226" s="38"/>
      <c r="AD1226" s="92"/>
    </row>
    <row r="1227" spans="18:30" x14ac:dyDescent="0.25">
      <c r="R1227" s="38"/>
      <c r="S1227" s="38"/>
      <c r="T1227" s="38"/>
      <c r="U1227" s="38"/>
      <c r="V1227" s="38"/>
      <c r="W1227" s="38"/>
      <c r="X1227" s="38"/>
      <c r="Y1227" s="38"/>
      <c r="Z1227" s="38"/>
      <c r="AA1227" s="38"/>
      <c r="AB1227" s="38"/>
      <c r="AC1227" s="38"/>
      <c r="AD1227" s="92"/>
    </row>
    <row r="1228" spans="18:30" x14ac:dyDescent="0.25">
      <c r="R1228" s="38"/>
      <c r="S1228" s="38"/>
      <c r="T1228" s="38"/>
      <c r="U1228" s="38"/>
      <c r="V1228" s="38"/>
      <c r="W1228" s="38"/>
      <c r="X1228" s="38"/>
      <c r="Y1228" s="38"/>
      <c r="Z1228" s="38"/>
      <c r="AA1228" s="38"/>
      <c r="AB1228" s="38"/>
      <c r="AC1228" s="38"/>
      <c r="AD1228" s="92"/>
    </row>
    <row r="1229" spans="18:30" x14ac:dyDescent="0.25">
      <c r="R1229" s="38"/>
      <c r="S1229" s="38"/>
      <c r="T1229" s="38"/>
      <c r="U1229" s="38"/>
      <c r="V1229" s="38"/>
      <c r="W1229" s="38"/>
      <c r="X1229" s="38"/>
      <c r="Y1229" s="38"/>
      <c r="Z1229" s="38"/>
      <c r="AA1229" s="38"/>
      <c r="AB1229" s="38"/>
      <c r="AC1229" s="38"/>
      <c r="AD1229" s="92"/>
    </row>
    <row r="1230" spans="18:30" x14ac:dyDescent="0.25">
      <c r="R1230" s="38"/>
      <c r="S1230" s="38"/>
      <c r="T1230" s="38"/>
      <c r="U1230" s="38"/>
      <c r="V1230" s="38"/>
      <c r="W1230" s="38"/>
      <c r="X1230" s="38"/>
      <c r="Y1230" s="38"/>
      <c r="Z1230" s="38"/>
      <c r="AA1230" s="38"/>
      <c r="AB1230" s="38"/>
      <c r="AC1230" s="38"/>
      <c r="AD1230" s="92"/>
    </row>
    <row r="1231" spans="18:30" x14ac:dyDescent="0.25">
      <c r="R1231" s="38"/>
      <c r="S1231" s="38"/>
      <c r="T1231" s="38"/>
      <c r="U1231" s="38"/>
      <c r="V1231" s="38"/>
      <c r="W1231" s="38"/>
      <c r="X1231" s="38"/>
      <c r="Y1231" s="38"/>
      <c r="Z1231" s="38"/>
      <c r="AA1231" s="38"/>
      <c r="AB1231" s="38"/>
      <c r="AC1231" s="38"/>
      <c r="AD1231" s="92"/>
    </row>
    <row r="1232" spans="18:30" x14ac:dyDescent="0.25">
      <c r="R1232" s="38"/>
      <c r="S1232" s="38"/>
      <c r="T1232" s="38"/>
      <c r="U1232" s="38"/>
      <c r="V1232" s="38"/>
      <c r="W1232" s="38"/>
      <c r="X1232" s="38"/>
      <c r="Y1232" s="38"/>
      <c r="Z1232" s="38"/>
      <c r="AA1232" s="38"/>
      <c r="AB1232" s="38"/>
      <c r="AC1232" s="38"/>
      <c r="AD1232" s="92"/>
    </row>
    <row r="1233" spans="18:30" x14ac:dyDescent="0.25">
      <c r="R1233" s="38"/>
      <c r="S1233" s="38"/>
      <c r="T1233" s="38"/>
      <c r="U1233" s="38"/>
      <c r="V1233" s="38"/>
      <c r="W1233" s="38"/>
      <c r="X1233" s="38"/>
      <c r="Y1233" s="38"/>
      <c r="Z1233" s="38"/>
      <c r="AA1233" s="38"/>
      <c r="AB1233" s="38"/>
      <c r="AC1233" s="38"/>
      <c r="AD1233" s="92"/>
    </row>
    <row r="1234" spans="18:30" x14ac:dyDescent="0.25">
      <c r="R1234" s="38"/>
      <c r="S1234" s="38"/>
      <c r="T1234" s="38"/>
      <c r="U1234" s="38"/>
      <c r="V1234" s="38"/>
      <c r="W1234" s="38"/>
      <c r="X1234" s="38"/>
      <c r="Y1234" s="38"/>
      <c r="Z1234" s="38"/>
      <c r="AA1234" s="38"/>
      <c r="AB1234" s="38"/>
      <c r="AC1234" s="38"/>
      <c r="AD1234" s="92"/>
    </row>
    <row r="1235" spans="18:30" x14ac:dyDescent="0.25">
      <c r="R1235" s="38"/>
      <c r="S1235" s="38"/>
      <c r="T1235" s="38"/>
      <c r="U1235" s="38"/>
      <c r="V1235" s="38"/>
      <c r="W1235" s="38"/>
      <c r="X1235" s="38"/>
      <c r="Y1235" s="38"/>
      <c r="Z1235" s="38"/>
      <c r="AA1235" s="38"/>
      <c r="AB1235" s="38"/>
      <c r="AC1235" s="38"/>
      <c r="AD1235" s="92"/>
    </row>
    <row r="1236" spans="18:30" x14ac:dyDescent="0.25">
      <c r="R1236" s="38"/>
      <c r="S1236" s="38"/>
      <c r="T1236" s="38"/>
      <c r="U1236" s="38"/>
      <c r="V1236" s="38"/>
      <c r="W1236" s="38"/>
      <c r="X1236" s="38"/>
      <c r="Y1236" s="38"/>
      <c r="Z1236" s="38"/>
      <c r="AA1236" s="38"/>
      <c r="AB1236" s="38"/>
      <c r="AC1236" s="38"/>
      <c r="AD1236" s="92"/>
    </row>
    <row r="1237" spans="18:30" x14ac:dyDescent="0.25">
      <c r="R1237" s="38"/>
      <c r="S1237" s="38"/>
      <c r="T1237" s="38"/>
      <c r="U1237" s="38"/>
      <c r="V1237" s="38"/>
      <c r="W1237" s="38"/>
      <c r="X1237" s="38"/>
      <c r="Y1237" s="38"/>
      <c r="Z1237" s="38"/>
      <c r="AA1237" s="38"/>
      <c r="AB1237" s="38"/>
      <c r="AC1237" s="38"/>
      <c r="AD1237" s="92"/>
    </row>
    <row r="1238" spans="18:30" x14ac:dyDescent="0.25">
      <c r="R1238" s="38"/>
      <c r="S1238" s="38"/>
      <c r="T1238" s="38"/>
      <c r="U1238" s="38"/>
      <c r="V1238" s="38"/>
      <c r="W1238" s="38"/>
      <c r="X1238" s="38"/>
      <c r="Y1238" s="38"/>
      <c r="Z1238" s="38"/>
      <c r="AA1238" s="38"/>
      <c r="AB1238" s="38"/>
      <c r="AC1238" s="38"/>
      <c r="AD1238" s="92"/>
    </row>
    <row r="1239" spans="18:30" x14ac:dyDescent="0.25">
      <c r="R1239" s="38"/>
      <c r="S1239" s="38"/>
      <c r="T1239" s="38"/>
      <c r="U1239" s="38"/>
      <c r="V1239" s="38"/>
      <c r="W1239" s="38"/>
      <c r="X1239" s="38"/>
      <c r="Y1239" s="38"/>
      <c r="Z1239" s="38"/>
      <c r="AA1239" s="38"/>
      <c r="AB1239" s="38"/>
      <c r="AC1239" s="38"/>
      <c r="AD1239" s="92"/>
    </row>
    <row r="1240" spans="18:30" x14ac:dyDescent="0.25">
      <c r="R1240" s="38"/>
      <c r="S1240" s="38"/>
      <c r="T1240" s="38"/>
      <c r="U1240" s="38"/>
      <c r="V1240" s="38"/>
      <c r="W1240" s="38"/>
      <c r="X1240" s="38"/>
      <c r="Y1240" s="38"/>
      <c r="Z1240" s="38"/>
      <c r="AA1240" s="38"/>
      <c r="AB1240" s="38"/>
      <c r="AC1240" s="38"/>
      <c r="AD1240" s="92"/>
    </row>
    <row r="1241" spans="18:30" x14ac:dyDescent="0.25">
      <c r="R1241" s="38"/>
      <c r="S1241" s="38"/>
      <c r="T1241" s="38"/>
      <c r="U1241" s="38"/>
      <c r="V1241" s="38"/>
      <c r="W1241" s="38"/>
      <c r="X1241" s="38"/>
      <c r="Y1241" s="38"/>
      <c r="Z1241" s="38"/>
      <c r="AA1241" s="38"/>
      <c r="AB1241" s="38"/>
      <c r="AC1241" s="38"/>
      <c r="AD1241" s="92"/>
    </row>
    <row r="1242" spans="18:30" x14ac:dyDescent="0.25">
      <c r="R1242" s="38"/>
      <c r="S1242" s="38"/>
      <c r="T1242" s="38"/>
      <c r="U1242" s="38"/>
      <c r="V1242" s="38"/>
      <c r="W1242" s="38"/>
      <c r="X1242" s="38"/>
      <c r="Y1242" s="38"/>
      <c r="Z1242" s="38"/>
      <c r="AA1242" s="38"/>
      <c r="AB1242" s="38"/>
      <c r="AC1242" s="38"/>
      <c r="AD1242" s="92"/>
    </row>
    <row r="1243" spans="18:30" x14ac:dyDescent="0.25">
      <c r="R1243" s="38"/>
      <c r="S1243" s="38"/>
      <c r="T1243" s="38"/>
      <c r="U1243" s="38"/>
      <c r="V1243" s="38"/>
      <c r="W1243" s="38"/>
      <c r="X1243" s="38"/>
      <c r="Y1243" s="38"/>
      <c r="Z1243" s="38"/>
      <c r="AA1243" s="38"/>
      <c r="AB1243" s="38"/>
      <c r="AC1243" s="38"/>
      <c r="AD1243" s="92"/>
    </row>
    <row r="1244" spans="18:30" x14ac:dyDescent="0.25">
      <c r="R1244" s="38"/>
      <c r="S1244" s="38"/>
      <c r="T1244" s="38"/>
      <c r="U1244" s="38"/>
      <c r="V1244" s="38"/>
      <c r="W1244" s="38"/>
      <c r="X1244" s="38"/>
      <c r="Y1244" s="38"/>
      <c r="Z1244" s="38"/>
      <c r="AA1244" s="38"/>
      <c r="AB1244" s="38"/>
      <c r="AC1244" s="38"/>
      <c r="AD1244" s="92"/>
    </row>
    <row r="1245" spans="18:30" x14ac:dyDescent="0.25">
      <c r="R1245" s="38"/>
      <c r="S1245" s="38"/>
      <c r="T1245" s="38"/>
      <c r="U1245" s="38"/>
      <c r="V1245" s="38"/>
      <c r="W1245" s="38"/>
      <c r="X1245" s="38"/>
      <c r="Y1245" s="38"/>
      <c r="Z1245" s="38"/>
      <c r="AA1245" s="38"/>
      <c r="AB1245" s="38"/>
      <c r="AC1245" s="38"/>
      <c r="AD1245" s="92"/>
    </row>
    <row r="1246" spans="18:30" x14ac:dyDescent="0.25">
      <c r="R1246" s="38"/>
      <c r="S1246" s="38"/>
      <c r="T1246" s="38"/>
      <c r="U1246" s="38"/>
      <c r="V1246" s="38"/>
      <c r="W1246" s="38"/>
      <c r="X1246" s="38"/>
      <c r="Y1246" s="38"/>
      <c r="Z1246" s="38"/>
      <c r="AA1246" s="38"/>
      <c r="AB1246" s="38"/>
      <c r="AC1246" s="38"/>
      <c r="AD1246" s="92"/>
    </row>
    <row r="1247" spans="18:30" x14ac:dyDescent="0.25">
      <c r="R1247" s="38"/>
      <c r="S1247" s="38"/>
      <c r="T1247" s="38"/>
      <c r="U1247" s="38"/>
      <c r="V1247" s="38"/>
      <c r="W1247" s="38"/>
      <c r="X1247" s="38"/>
      <c r="Y1247" s="38"/>
      <c r="Z1247" s="38"/>
      <c r="AA1247" s="38"/>
      <c r="AB1247" s="38"/>
      <c r="AC1247" s="38"/>
      <c r="AD1247" s="92"/>
    </row>
    <row r="1248" spans="18:30" x14ac:dyDescent="0.25">
      <c r="R1248" s="38"/>
      <c r="S1248" s="38"/>
      <c r="T1248" s="38"/>
      <c r="U1248" s="38"/>
      <c r="V1248" s="38"/>
      <c r="W1248" s="38"/>
      <c r="X1248" s="38"/>
      <c r="Y1248" s="38"/>
      <c r="Z1248" s="38"/>
      <c r="AA1248" s="38"/>
      <c r="AB1248" s="38"/>
      <c r="AC1248" s="38"/>
      <c r="AD1248" s="92"/>
    </row>
    <row r="1249" spans="18:30" x14ac:dyDescent="0.25">
      <c r="R1249" s="38"/>
      <c r="S1249" s="38"/>
      <c r="T1249" s="38"/>
      <c r="U1249" s="38"/>
      <c r="V1249" s="38"/>
      <c r="W1249" s="38"/>
      <c r="X1249" s="38"/>
      <c r="Y1249" s="38"/>
      <c r="Z1249" s="38"/>
      <c r="AA1249" s="38"/>
      <c r="AB1249" s="38"/>
      <c r="AC1249" s="38"/>
      <c r="AD1249" s="92"/>
    </row>
    <row r="1250" spans="18:30" x14ac:dyDescent="0.25">
      <c r="R1250" s="38"/>
      <c r="S1250" s="38"/>
      <c r="T1250" s="38"/>
      <c r="U1250" s="38"/>
      <c r="V1250" s="38"/>
      <c r="W1250" s="38"/>
      <c r="X1250" s="38"/>
      <c r="Y1250" s="38"/>
      <c r="Z1250" s="38"/>
      <c r="AA1250" s="38"/>
      <c r="AB1250" s="38"/>
      <c r="AC1250" s="38"/>
      <c r="AD1250" s="92"/>
    </row>
    <row r="1251" spans="18:30" x14ac:dyDescent="0.25">
      <c r="R1251" s="38"/>
      <c r="S1251" s="38"/>
      <c r="T1251" s="38"/>
      <c r="U1251" s="38"/>
      <c r="V1251" s="38"/>
      <c r="W1251" s="38"/>
      <c r="X1251" s="38"/>
      <c r="Y1251" s="38"/>
      <c r="Z1251" s="38"/>
      <c r="AA1251" s="38"/>
      <c r="AB1251" s="38"/>
      <c r="AC1251" s="38"/>
      <c r="AD1251" s="92"/>
    </row>
    <row r="1252" spans="18:30" x14ac:dyDescent="0.25">
      <c r="R1252" s="38"/>
      <c r="S1252" s="38"/>
      <c r="T1252" s="38"/>
      <c r="U1252" s="38"/>
      <c r="V1252" s="38"/>
      <c r="W1252" s="38"/>
      <c r="X1252" s="38"/>
      <c r="Y1252" s="38"/>
      <c r="Z1252" s="38"/>
      <c r="AA1252" s="38"/>
      <c r="AB1252" s="38"/>
      <c r="AC1252" s="38"/>
      <c r="AD1252" s="92"/>
    </row>
    <row r="1253" spans="18:30" x14ac:dyDescent="0.25">
      <c r="R1253" s="38"/>
      <c r="S1253" s="38"/>
      <c r="T1253" s="38"/>
      <c r="U1253" s="38"/>
      <c r="V1253" s="38"/>
      <c r="W1253" s="38"/>
      <c r="X1253" s="38"/>
      <c r="Y1253" s="38"/>
      <c r="Z1253" s="38"/>
      <c r="AA1253" s="38"/>
      <c r="AB1253" s="38"/>
      <c r="AC1253" s="38"/>
      <c r="AD1253" s="92"/>
    </row>
    <row r="1254" spans="18:30" x14ac:dyDescent="0.25">
      <c r="R1254" s="38"/>
      <c r="S1254" s="38"/>
      <c r="T1254" s="38"/>
      <c r="U1254" s="38"/>
      <c r="V1254" s="38"/>
      <c r="W1254" s="38"/>
      <c r="X1254" s="38"/>
      <c r="Y1254" s="38"/>
      <c r="Z1254" s="38"/>
      <c r="AA1254" s="38"/>
      <c r="AB1254" s="38"/>
      <c r="AC1254" s="38"/>
      <c r="AD1254" s="92"/>
    </row>
    <row r="1255" spans="18:30" x14ac:dyDescent="0.25">
      <c r="R1255" s="38"/>
      <c r="S1255" s="38"/>
      <c r="T1255" s="38"/>
      <c r="U1255" s="38"/>
      <c r="V1255" s="38"/>
      <c r="W1255" s="38"/>
      <c r="X1255" s="38"/>
      <c r="Y1255" s="38"/>
      <c r="Z1255" s="38"/>
      <c r="AA1255" s="38"/>
      <c r="AB1255" s="38"/>
      <c r="AC1255" s="38"/>
      <c r="AD1255" s="92"/>
    </row>
    <row r="1256" spans="18:30" x14ac:dyDescent="0.25">
      <c r="R1256" s="38"/>
      <c r="S1256" s="38"/>
      <c r="T1256" s="38"/>
      <c r="U1256" s="38"/>
      <c r="V1256" s="38"/>
      <c r="W1256" s="38"/>
      <c r="X1256" s="38"/>
      <c r="Y1256" s="38"/>
      <c r="Z1256" s="38"/>
      <c r="AA1256" s="38"/>
      <c r="AB1256" s="38"/>
      <c r="AC1256" s="38"/>
      <c r="AD1256" s="92"/>
    </row>
    <row r="1257" spans="18:30" x14ac:dyDescent="0.25">
      <c r="R1257" s="38"/>
      <c r="S1257" s="38"/>
      <c r="T1257" s="38"/>
      <c r="U1257" s="38"/>
      <c r="V1257" s="38"/>
      <c r="W1257" s="38"/>
      <c r="X1257" s="38"/>
      <c r="Y1257" s="38"/>
      <c r="Z1257" s="38"/>
      <c r="AA1257" s="38"/>
      <c r="AB1257" s="38"/>
      <c r="AC1257" s="38"/>
      <c r="AD1257" s="92"/>
    </row>
    <row r="1258" spans="18:30" x14ac:dyDescent="0.25">
      <c r="R1258" s="38"/>
      <c r="S1258" s="38"/>
      <c r="T1258" s="38"/>
      <c r="U1258" s="38"/>
      <c r="V1258" s="38"/>
      <c r="W1258" s="38"/>
      <c r="X1258" s="38"/>
      <c r="Y1258" s="38"/>
      <c r="Z1258" s="38"/>
      <c r="AA1258" s="38"/>
      <c r="AB1258" s="38"/>
      <c r="AC1258" s="38"/>
      <c r="AD1258" s="92"/>
    </row>
    <row r="1259" spans="18:30" x14ac:dyDescent="0.25">
      <c r="R1259" s="38"/>
      <c r="S1259" s="38"/>
      <c r="T1259" s="38"/>
      <c r="U1259" s="38"/>
      <c r="V1259" s="38"/>
      <c r="W1259" s="38"/>
      <c r="X1259" s="38"/>
      <c r="Y1259" s="38"/>
      <c r="Z1259" s="38"/>
      <c r="AA1259" s="38"/>
      <c r="AB1259" s="38"/>
      <c r="AC1259" s="38"/>
      <c r="AD1259" s="92"/>
    </row>
    <row r="1260" spans="18:30" x14ac:dyDescent="0.25">
      <c r="R1260" s="38"/>
      <c r="S1260" s="38"/>
      <c r="T1260" s="38"/>
      <c r="U1260" s="38"/>
      <c r="V1260" s="38"/>
      <c r="W1260" s="38"/>
      <c r="X1260" s="38"/>
      <c r="Y1260" s="38"/>
      <c r="Z1260" s="38"/>
      <c r="AA1260" s="38"/>
      <c r="AB1260" s="38"/>
      <c r="AC1260" s="38"/>
      <c r="AD1260" s="92"/>
    </row>
    <row r="1261" spans="18:30" x14ac:dyDescent="0.25">
      <c r="R1261" s="38"/>
      <c r="S1261" s="38"/>
      <c r="T1261" s="38"/>
      <c r="U1261" s="38"/>
      <c r="V1261" s="38"/>
      <c r="W1261" s="38"/>
      <c r="X1261" s="38"/>
      <c r="Y1261" s="38"/>
      <c r="Z1261" s="38"/>
      <c r="AA1261" s="38"/>
      <c r="AB1261" s="38"/>
      <c r="AC1261" s="38"/>
      <c r="AD1261" s="92"/>
    </row>
    <row r="1262" spans="18:30" x14ac:dyDescent="0.25">
      <c r="R1262" s="38"/>
      <c r="S1262" s="38"/>
      <c r="T1262" s="38"/>
      <c r="U1262" s="38"/>
      <c r="V1262" s="38"/>
      <c r="W1262" s="38"/>
      <c r="X1262" s="38"/>
      <c r="Y1262" s="38"/>
      <c r="Z1262" s="38"/>
      <c r="AA1262" s="38"/>
      <c r="AB1262" s="38"/>
      <c r="AC1262" s="38"/>
      <c r="AD1262" s="92"/>
    </row>
    <row r="1263" spans="18:30" x14ac:dyDescent="0.25">
      <c r="R1263" s="38"/>
      <c r="S1263" s="38"/>
      <c r="T1263" s="38"/>
      <c r="U1263" s="38"/>
      <c r="V1263" s="38"/>
      <c r="W1263" s="38"/>
      <c r="X1263" s="38"/>
      <c r="Y1263" s="38"/>
      <c r="Z1263" s="38"/>
      <c r="AA1263" s="38"/>
      <c r="AB1263" s="38"/>
      <c r="AC1263" s="38"/>
      <c r="AD1263" s="92"/>
    </row>
    <row r="1264" spans="18:30" x14ac:dyDescent="0.25">
      <c r="R1264" s="38"/>
      <c r="S1264" s="38"/>
      <c r="T1264" s="38"/>
      <c r="U1264" s="38"/>
      <c r="V1264" s="38"/>
      <c r="W1264" s="38"/>
      <c r="X1264" s="38"/>
      <c r="Y1264" s="38"/>
      <c r="Z1264" s="38"/>
      <c r="AA1264" s="38"/>
      <c r="AB1264" s="38"/>
      <c r="AC1264" s="38"/>
      <c r="AD1264" s="92"/>
    </row>
    <row r="1265" spans="18:30" x14ac:dyDescent="0.25">
      <c r="R1265" s="38"/>
      <c r="S1265" s="38"/>
      <c r="T1265" s="38"/>
      <c r="U1265" s="38"/>
      <c r="V1265" s="38"/>
      <c r="W1265" s="38"/>
      <c r="X1265" s="38"/>
      <c r="Y1265" s="38"/>
      <c r="Z1265" s="38"/>
      <c r="AA1265" s="38"/>
      <c r="AB1265" s="38"/>
      <c r="AC1265" s="38"/>
      <c r="AD1265" s="92"/>
    </row>
    <row r="1266" spans="18:30" x14ac:dyDescent="0.25">
      <c r="R1266" s="38"/>
      <c r="S1266" s="38"/>
      <c r="T1266" s="38"/>
      <c r="U1266" s="38"/>
      <c r="V1266" s="38"/>
      <c r="W1266" s="38"/>
      <c r="X1266" s="38"/>
      <c r="Y1266" s="38"/>
      <c r="Z1266" s="38"/>
      <c r="AA1266" s="38"/>
      <c r="AB1266" s="38"/>
      <c r="AC1266" s="38"/>
      <c r="AD1266" s="92"/>
    </row>
    <row r="1267" spans="18:30" x14ac:dyDescent="0.25">
      <c r="R1267" s="38"/>
      <c r="S1267" s="38"/>
      <c r="T1267" s="38"/>
      <c r="U1267" s="38"/>
      <c r="V1267" s="38"/>
      <c r="W1267" s="38"/>
      <c r="X1267" s="38"/>
      <c r="Y1267" s="38"/>
      <c r="Z1267" s="38"/>
      <c r="AA1267" s="38"/>
      <c r="AB1267" s="38"/>
      <c r="AC1267" s="38"/>
      <c r="AD1267" s="92"/>
    </row>
    <row r="1268" spans="18:30" x14ac:dyDescent="0.25">
      <c r="R1268" s="38"/>
      <c r="S1268" s="38"/>
      <c r="T1268" s="38"/>
      <c r="U1268" s="38"/>
      <c r="V1268" s="38"/>
      <c r="W1268" s="38"/>
      <c r="X1268" s="38"/>
      <c r="Y1268" s="38"/>
      <c r="Z1268" s="38"/>
      <c r="AA1268" s="38"/>
      <c r="AB1268" s="38"/>
      <c r="AC1268" s="38"/>
      <c r="AD1268" s="92"/>
    </row>
    <row r="1269" spans="18:30" x14ac:dyDescent="0.25">
      <c r="R1269" s="38"/>
      <c r="S1269" s="38"/>
      <c r="T1269" s="38"/>
      <c r="U1269" s="38"/>
      <c r="V1269" s="38"/>
      <c r="W1269" s="38"/>
      <c r="X1269" s="38"/>
      <c r="Y1269" s="38"/>
      <c r="Z1269" s="38"/>
      <c r="AA1269" s="38"/>
      <c r="AB1269" s="38"/>
      <c r="AC1269" s="38"/>
      <c r="AD1269" s="92"/>
    </row>
    <row r="1270" spans="18:30" x14ac:dyDescent="0.25">
      <c r="R1270" s="38"/>
      <c r="S1270" s="38"/>
      <c r="T1270" s="38"/>
      <c r="U1270" s="38"/>
      <c r="V1270" s="38"/>
      <c r="W1270" s="38"/>
      <c r="X1270" s="38"/>
      <c r="Y1270" s="38"/>
      <c r="Z1270" s="38"/>
      <c r="AA1270" s="38"/>
      <c r="AB1270" s="38"/>
      <c r="AC1270" s="38"/>
      <c r="AD1270" s="92"/>
    </row>
    <row r="1271" spans="18:30" x14ac:dyDescent="0.25">
      <c r="R1271" s="38"/>
      <c r="S1271" s="38"/>
      <c r="T1271" s="38"/>
      <c r="U1271" s="38"/>
      <c r="V1271" s="38"/>
      <c r="W1271" s="38"/>
      <c r="X1271" s="38"/>
      <c r="Y1271" s="38"/>
      <c r="Z1271" s="38"/>
      <c r="AA1271" s="38"/>
      <c r="AB1271" s="38"/>
      <c r="AC1271" s="38"/>
      <c r="AD1271" s="92"/>
    </row>
    <row r="1272" spans="18:30" x14ac:dyDescent="0.25">
      <c r="R1272" s="38"/>
      <c r="S1272" s="38"/>
      <c r="T1272" s="38"/>
      <c r="U1272" s="38"/>
      <c r="V1272" s="38"/>
      <c r="W1272" s="38"/>
      <c r="X1272" s="38"/>
      <c r="Y1272" s="38"/>
      <c r="Z1272" s="38"/>
      <c r="AA1272" s="38"/>
      <c r="AB1272" s="38"/>
      <c r="AC1272" s="38"/>
      <c r="AD1272" s="92"/>
    </row>
    <row r="1273" spans="18:30" x14ac:dyDescent="0.25">
      <c r="R1273" s="38"/>
      <c r="S1273" s="38"/>
      <c r="T1273" s="38"/>
      <c r="U1273" s="38"/>
      <c r="V1273" s="38"/>
      <c r="W1273" s="38"/>
      <c r="X1273" s="38"/>
      <c r="Y1273" s="38"/>
      <c r="Z1273" s="38"/>
      <c r="AA1273" s="38"/>
      <c r="AB1273" s="38"/>
      <c r="AC1273" s="38"/>
      <c r="AD1273" s="92"/>
    </row>
    <row r="1274" spans="18:30" x14ac:dyDescent="0.25">
      <c r="R1274" s="38"/>
      <c r="S1274" s="38"/>
      <c r="T1274" s="38"/>
      <c r="U1274" s="38"/>
      <c r="V1274" s="38"/>
      <c r="W1274" s="38"/>
      <c r="X1274" s="38"/>
      <c r="Y1274" s="38"/>
      <c r="Z1274" s="38"/>
      <c r="AA1274" s="38"/>
      <c r="AB1274" s="38"/>
      <c r="AC1274" s="38"/>
      <c r="AD1274" s="92"/>
    </row>
    <row r="1275" spans="18:30" x14ac:dyDescent="0.25">
      <c r="R1275" s="38"/>
      <c r="S1275" s="38"/>
      <c r="T1275" s="38"/>
      <c r="U1275" s="38"/>
      <c r="V1275" s="38"/>
      <c r="W1275" s="38"/>
      <c r="X1275" s="38"/>
      <c r="Y1275" s="38"/>
      <c r="Z1275" s="38"/>
      <c r="AA1275" s="38"/>
      <c r="AB1275" s="38"/>
      <c r="AC1275" s="38"/>
      <c r="AD1275" s="92"/>
    </row>
    <row r="1276" spans="18:30" x14ac:dyDescent="0.25">
      <c r="R1276" s="38"/>
      <c r="S1276" s="38"/>
      <c r="T1276" s="38"/>
      <c r="U1276" s="38"/>
      <c r="V1276" s="38"/>
      <c r="W1276" s="38"/>
      <c r="X1276" s="38"/>
      <c r="Y1276" s="38"/>
      <c r="Z1276" s="38"/>
      <c r="AA1276" s="38"/>
      <c r="AB1276" s="38"/>
      <c r="AC1276" s="38"/>
      <c r="AD1276" s="92"/>
    </row>
    <row r="1277" spans="18:30" x14ac:dyDescent="0.25">
      <c r="R1277" s="38"/>
      <c r="S1277" s="38"/>
      <c r="T1277" s="38"/>
      <c r="U1277" s="38"/>
      <c r="V1277" s="38"/>
      <c r="W1277" s="38"/>
      <c r="X1277" s="38"/>
      <c r="Y1277" s="38"/>
      <c r="Z1277" s="38"/>
      <c r="AA1277" s="38"/>
      <c r="AB1277" s="38"/>
      <c r="AC1277" s="38"/>
      <c r="AD1277" s="92"/>
    </row>
    <row r="1278" spans="18:30" x14ac:dyDescent="0.25">
      <c r="R1278" s="38"/>
      <c r="S1278" s="38"/>
      <c r="T1278" s="38"/>
      <c r="U1278" s="38"/>
      <c r="V1278" s="38"/>
      <c r="W1278" s="38"/>
      <c r="X1278" s="38"/>
      <c r="Y1278" s="38"/>
      <c r="Z1278" s="38"/>
      <c r="AA1278" s="38"/>
      <c r="AB1278" s="38"/>
      <c r="AC1278" s="38"/>
      <c r="AD1278" s="92"/>
    </row>
    <row r="1279" spans="18:30" x14ac:dyDescent="0.25">
      <c r="R1279" s="38"/>
      <c r="S1279" s="38"/>
      <c r="T1279" s="38"/>
      <c r="U1279" s="38"/>
      <c r="V1279" s="38"/>
      <c r="W1279" s="38"/>
      <c r="X1279" s="38"/>
      <c r="Y1279" s="38"/>
      <c r="Z1279" s="38"/>
      <c r="AA1279" s="38"/>
      <c r="AB1279" s="38"/>
      <c r="AC1279" s="38"/>
      <c r="AD1279" s="92"/>
    </row>
    <row r="1280" spans="18:30" x14ac:dyDescent="0.25">
      <c r="R1280" s="38"/>
      <c r="S1280" s="38"/>
      <c r="T1280" s="38"/>
      <c r="U1280" s="38"/>
      <c r="V1280" s="38"/>
      <c r="W1280" s="38"/>
      <c r="X1280" s="38"/>
      <c r="Y1280" s="38"/>
      <c r="Z1280" s="38"/>
      <c r="AA1280" s="38"/>
      <c r="AB1280" s="38"/>
      <c r="AC1280" s="38"/>
      <c r="AD1280" s="92"/>
    </row>
    <row r="1281" spans="18:30" x14ac:dyDescent="0.25">
      <c r="R1281" s="38"/>
      <c r="S1281" s="38"/>
      <c r="T1281" s="38"/>
      <c r="U1281" s="38"/>
      <c r="V1281" s="38"/>
      <c r="W1281" s="38"/>
      <c r="X1281" s="38"/>
      <c r="Y1281" s="38"/>
      <c r="Z1281" s="38"/>
      <c r="AA1281" s="38"/>
      <c r="AB1281" s="38"/>
      <c r="AC1281" s="38"/>
      <c r="AD1281" s="92"/>
    </row>
    <row r="1282" spans="18:30" x14ac:dyDescent="0.25">
      <c r="R1282" s="38"/>
      <c r="S1282" s="38"/>
      <c r="T1282" s="38"/>
      <c r="U1282" s="38"/>
      <c r="V1282" s="38"/>
      <c r="W1282" s="38"/>
      <c r="X1282" s="38"/>
      <c r="Y1282" s="38"/>
      <c r="Z1282" s="38"/>
      <c r="AA1282" s="38"/>
      <c r="AB1282" s="38"/>
      <c r="AC1282" s="38"/>
      <c r="AD1282" s="92"/>
    </row>
    <row r="1283" spans="18:30" x14ac:dyDescent="0.25">
      <c r="R1283" s="38"/>
      <c r="S1283" s="38"/>
      <c r="T1283" s="38"/>
      <c r="U1283" s="38"/>
      <c r="V1283" s="38"/>
      <c r="W1283" s="38"/>
      <c r="X1283" s="38"/>
      <c r="Y1283" s="38"/>
      <c r="Z1283" s="38"/>
      <c r="AA1283" s="38"/>
      <c r="AB1283" s="38"/>
      <c r="AC1283" s="38"/>
      <c r="AD1283" s="92"/>
    </row>
    <row r="1284" spans="18:30" x14ac:dyDescent="0.25">
      <c r="R1284" s="38"/>
      <c r="S1284" s="38"/>
      <c r="T1284" s="38"/>
      <c r="U1284" s="38"/>
      <c r="V1284" s="38"/>
      <c r="W1284" s="38"/>
      <c r="X1284" s="38"/>
      <c r="Y1284" s="38"/>
      <c r="Z1284" s="38"/>
      <c r="AA1284" s="38"/>
      <c r="AB1284" s="38"/>
      <c r="AC1284" s="38"/>
      <c r="AD1284" s="92"/>
    </row>
    <row r="1285" spans="18:30" x14ac:dyDescent="0.25">
      <c r="R1285" s="38"/>
      <c r="S1285" s="38"/>
      <c r="T1285" s="38"/>
      <c r="U1285" s="38"/>
      <c r="V1285" s="38"/>
      <c r="W1285" s="38"/>
      <c r="X1285" s="38"/>
      <c r="Y1285" s="38"/>
      <c r="Z1285" s="38"/>
      <c r="AA1285" s="38"/>
      <c r="AB1285" s="38"/>
      <c r="AC1285" s="38"/>
      <c r="AD1285" s="92"/>
    </row>
    <row r="1286" spans="18:30" x14ac:dyDescent="0.25">
      <c r="R1286" s="38"/>
      <c r="S1286" s="38"/>
      <c r="T1286" s="38"/>
      <c r="U1286" s="38"/>
      <c r="V1286" s="38"/>
      <c r="W1286" s="38"/>
      <c r="X1286" s="38"/>
      <c r="Y1286" s="38"/>
      <c r="Z1286" s="38"/>
      <c r="AA1286" s="38"/>
      <c r="AB1286" s="38"/>
      <c r="AC1286" s="38"/>
      <c r="AD1286" s="92"/>
    </row>
    <row r="1287" spans="18:30" x14ac:dyDescent="0.25">
      <c r="R1287" s="38"/>
      <c r="S1287" s="38"/>
      <c r="T1287" s="38"/>
      <c r="U1287" s="38"/>
      <c r="V1287" s="38"/>
      <c r="W1287" s="38"/>
      <c r="X1287" s="38"/>
      <c r="Y1287" s="38"/>
      <c r="Z1287" s="38"/>
      <c r="AA1287" s="38"/>
      <c r="AB1287" s="38"/>
      <c r="AC1287" s="38"/>
      <c r="AD1287" s="92"/>
    </row>
    <row r="1288" spans="18:30" x14ac:dyDescent="0.25">
      <c r="R1288" s="38"/>
      <c r="S1288" s="38"/>
      <c r="T1288" s="38"/>
      <c r="U1288" s="38"/>
      <c r="V1288" s="38"/>
      <c r="W1288" s="38"/>
      <c r="X1288" s="38"/>
      <c r="Y1288" s="38"/>
      <c r="Z1288" s="38"/>
      <c r="AA1288" s="38"/>
      <c r="AB1288" s="38"/>
      <c r="AC1288" s="38"/>
      <c r="AD1288" s="92"/>
    </row>
    <row r="1289" spans="18:30" x14ac:dyDescent="0.25">
      <c r="R1289" s="38"/>
      <c r="S1289" s="38"/>
      <c r="T1289" s="38"/>
      <c r="U1289" s="38"/>
      <c r="V1289" s="38"/>
      <c r="W1289" s="38"/>
      <c r="X1289" s="38"/>
      <c r="Y1289" s="38"/>
      <c r="Z1289" s="38"/>
      <c r="AA1289" s="38"/>
      <c r="AB1289" s="38"/>
      <c r="AC1289" s="38"/>
      <c r="AD1289" s="92"/>
    </row>
    <row r="1290" spans="18:30" x14ac:dyDescent="0.25">
      <c r="R1290" s="38"/>
      <c r="S1290" s="38"/>
      <c r="T1290" s="38"/>
      <c r="U1290" s="38"/>
      <c r="V1290" s="38"/>
      <c r="W1290" s="38"/>
      <c r="X1290" s="38"/>
      <c r="Y1290" s="38"/>
      <c r="Z1290" s="38"/>
      <c r="AA1290" s="38"/>
      <c r="AB1290" s="38"/>
      <c r="AC1290" s="38"/>
      <c r="AD1290" s="92"/>
    </row>
    <row r="1291" spans="18:30" x14ac:dyDescent="0.25">
      <c r="R1291" s="38"/>
      <c r="S1291" s="38"/>
      <c r="T1291" s="38"/>
      <c r="U1291" s="38"/>
      <c r="V1291" s="38"/>
      <c r="W1291" s="38"/>
      <c r="X1291" s="38"/>
      <c r="Y1291" s="38"/>
      <c r="Z1291" s="38"/>
      <c r="AA1291" s="38"/>
      <c r="AB1291" s="38"/>
      <c r="AC1291" s="38"/>
      <c r="AD1291" s="92"/>
    </row>
    <row r="1292" spans="18:30" x14ac:dyDescent="0.25">
      <c r="R1292" s="38"/>
      <c r="S1292" s="38"/>
      <c r="T1292" s="38"/>
      <c r="U1292" s="38"/>
      <c r="V1292" s="38"/>
      <c r="W1292" s="38"/>
      <c r="X1292" s="38"/>
      <c r="Y1292" s="38"/>
      <c r="Z1292" s="38"/>
      <c r="AA1292" s="38"/>
      <c r="AB1292" s="38"/>
      <c r="AC1292" s="38"/>
      <c r="AD1292" s="92"/>
    </row>
    <row r="1293" spans="18:30" x14ac:dyDescent="0.25">
      <c r="R1293" s="38"/>
      <c r="S1293" s="38"/>
      <c r="T1293" s="38"/>
      <c r="U1293" s="38"/>
      <c r="V1293" s="38"/>
      <c r="W1293" s="38"/>
      <c r="X1293" s="38"/>
      <c r="Y1293" s="38"/>
      <c r="Z1293" s="38"/>
      <c r="AA1293" s="38"/>
      <c r="AB1293" s="38"/>
      <c r="AC1293" s="38"/>
      <c r="AD1293" s="92"/>
    </row>
    <row r="1294" spans="18:30" x14ac:dyDescent="0.25">
      <c r="R1294" s="38"/>
      <c r="S1294" s="38"/>
      <c r="T1294" s="38"/>
      <c r="U1294" s="38"/>
      <c r="V1294" s="38"/>
      <c r="W1294" s="38"/>
      <c r="X1294" s="38"/>
      <c r="Y1294" s="38"/>
      <c r="Z1294" s="38"/>
      <c r="AA1294" s="38"/>
      <c r="AB1294" s="38"/>
      <c r="AC1294" s="38"/>
      <c r="AD1294" s="92"/>
    </row>
    <row r="1295" spans="18:30" x14ac:dyDescent="0.25">
      <c r="R1295" s="38"/>
      <c r="S1295" s="38"/>
      <c r="T1295" s="38"/>
      <c r="U1295" s="38"/>
      <c r="V1295" s="38"/>
      <c r="W1295" s="38"/>
      <c r="X1295" s="38"/>
      <c r="Y1295" s="38"/>
      <c r="Z1295" s="38"/>
      <c r="AA1295" s="38"/>
      <c r="AB1295" s="38"/>
      <c r="AC1295" s="38"/>
      <c r="AD1295" s="92"/>
    </row>
    <row r="1296" spans="18:30" x14ac:dyDescent="0.25">
      <c r="R1296" s="38"/>
      <c r="S1296" s="38"/>
      <c r="T1296" s="38"/>
      <c r="U1296" s="38"/>
      <c r="V1296" s="38"/>
      <c r="W1296" s="38"/>
      <c r="X1296" s="38"/>
      <c r="Y1296" s="38"/>
      <c r="Z1296" s="38"/>
      <c r="AA1296" s="38"/>
      <c r="AB1296" s="38"/>
      <c r="AC1296" s="38"/>
      <c r="AD1296" s="92"/>
    </row>
    <row r="1297" spans="18:30" x14ac:dyDescent="0.25">
      <c r="R1297" s="38"/>
      <c r="S1297" s="38"/>
      <c r="T1297" s="38"/>
      <c r="U1297" s="38"/>
      <c r="V1297" s="38"/>
      <c r="W1297" s="38"/>
      <c r="X1297" s="38"/>
      <c r="Y1297" s="38"/>
      <c r="Z1297" s="38"/>
      <c r="AA1297" s="38"/>
      <c r="AB1297" s="38"/>
      <c r="AC1297" s="38"/>
      <c r="AD1297" s="92"/>
    </row>
    <row r="1298" spans="18:30" x14ac:dyDescent="0.25">
      <c r="R1298" s="38"/>
      <c r="S1298" s="38"/>
      <c r="T1298" s="38"/>
      <c r="U1298" s="38"/>
      <c r="V1298" s="38"/>
      <c r="W1298" s="38"/>
      <c r="X1298" s="38"/>
      <c r="Y1298" s="38"/>
      <c r="Z1298" s="38"/>
      <c r="AA1298" s="38"/>
      <c r="AB1298" s="38"/>
      <c r="AC1298" s="38"/>
      <c r="AD1298" s="92"/>
    </row>
    <row r="1299" spans="18:30" x14ac:dyDescent="0.25">
      <c r="R1299" s="38"/>
      <c r="S1299" s="38"/>
      <c r="T1299" s="38"/>
      <c r="U1299" s="38"/>
      <c r="V1299" s="38"/>
      <c r="W1299" s="38"/>
      <c r="X1299" s="38"/>
      <c r="Y1299" s="38"/>
      <c r="Z1299" s="38"/>
      <c r="AA1299" s="38"/>
      <c r="AB1299" s="38"/>
      <c r="AC1299" s="38"/>
      <c r="AD1299" s="92"/>
    </row>
    <row r="1300" spans="18:30" x14ac:dyDescent="0.25">
      <c r="R1300" s="38"/>
      <c r="S1300" s="38"/>
      <c r="T1300" s="38"/>
      <c r="U1300" s="38"/>
      <c r="V1300" s="38"/>
      <c r="W1300" s="38"/>
      <c r="X1300" s="38"/>
      <c r="Y1300" s="38"/>
      <c r="Z1300" s="38"/>
      <c r="AA1300" s="38"/>
      <c r="AB1300" s="38"/>
      <c r="AC1300" s="38"/>
      <c r="AD1300" s="92"/>
    </row>
    <row r="1301" spans="18:30" x14ac:dyDescent="0.25">
      <c r="R1301" s="38"/>
      <c r="S1301" s="38"/>
      <c r="T1301" s="38"/>
      <c r="U1301" s="38"/>
      <c r="V1301" s="38"/>
      <c r="W1301" s="38"/>
      <c r="X1301" s="38"/>
      <c r="Y1301" s="38"/>
      <c r="Z1301" s="38"/>
      <c r="AA1301" s="38"/>
      <c r="AB1301" s="38"/>
      <c r="AC1301" s="38"/>
      <c r="AD1301" s="92"/>
    </row>
    <row r="1302" spans="18:30" x14ac:dyDescent="0.25">
      <c r="R1302" s="38"/>
      <c r="S1302" s="38"/>
      <c r="T1302" s="38"/>
      <c r="U1302" s="38"/>
      <c r="V1302" s="38"/>
      <c r="W1302" s="38"/>
      <c r="X1302" s="38"/>
      <c r="Y1302" s="38"/>
      <c r="Z1302" s="38"/>
      <c r="AA1302" s="38"/>
      <c r="AB1302" s="38"/>
      <c r="AC1302" s="38"/>
      <c r="AD1302" s="92"/>
    </row>
    <row r="1303" spans="18:30" x14ac:dyDescent="0.25">
      <c r="R1303" s="38"/>
      <c r="S1303" s="38"/>
      <c r="T1303" s="38"/>
      <c r="U1303" s="38"/>
      <c r="V1303" s="38"/>
      <c r="W1303" s="38"/>
      <c r="X1303" s="38"/>
      <c r="Y1303" s="38"/>
      <c r="Z1303" s="38"/>
      <c r="AA1303" s="38"/>
      <c r="AB1303" s="38"/>
      <c r="AC1303" s="38"/>
      <c r="AD1303" s="92"/>
    </row>
    <row r="1304" spans="18:30" x14ac:dyDescent="0.25">
      <c r="R1304" s="38"/>
      <c r="S1304" s="38"/>
      <c r="T1304" s="38"/>
      <c r="U1304" s="38"/>
      <c r="V1304" s="38"/>
      <c r="W1304" s="38"/>
      <c r="X1304" s="38"/>
      <c r="Y1304" s="38"/>
      <c r="Z1304" s="38"/>
      <c r="AA1304" s="38"/>
      <c r="AB1304" s="38"/>
      <c r="AC1304" s="38"/>
      <c r="AD1304" s="92"/>
    </row>
    <row r="1305" spans="18:30" x14ac:dyDescent="0.25">
      <c r="R1305" s="38"/>
      <c r="S1305" s="38"/>
      <c r="T1305" s="38"/>
      <c r="U1305" s="38"/>
      <c r="V1305" s="38"/>
      <c r="W1305" s="38"/>
      <c r="X1305" s="38"/>
      <c r="Y1305" s="38"/>
      <c r="Z1305" s="38"/>
      <c r="AA1305" s="38"/>
      <c r="AB1305" s="38"/>
      <c r="AC1305" s="38"/>
      <c r="AD1305" s="92"/>
    </row>
    <row r="1306" spans="18:30" x14ac:dyDescent="0.25">
      <c r="R1306" s="38"/>
      <c r="S1306" s="38"/>
      <c r="T1306" s="38"/>
      <c r="U1306" s="38"/>
      <c r="V1306" s="38"/>
      <c r="W1306" s="38"/>
      <c r="X1306" s="38"/>
      <c r="Y1306" s="38"/>
      <c r="Z1306" s="38"/>
      <c r="AA1306" s="38"/>
      <c r="AB1306" s="38"/>
      <c r="AC1306" s="38"/>
      <c r="AD1306" s="92"/>
    </row>
    <row r="1307" spans="18:30" x14ac:dyDescent="0.25">
      <c r="R1307" s="38"/>
      <c r="S1307" s="38"/>
      <c r="T1307" s="38"/>
      <c r="U1307" s="38"/>
      <c r="V1307" s="38"/>
      <c r="W1307" s="38"/>
      <c r="X1307" s="38"/>
      <c r="Y1307" s="38"/>
      <c r="Z1307" s="38"/>
      <c r="AA1307" s="38"/>
      <c r="AB1307" s="38"/>
      <c r="AC1307" s="38"/>
      <c r="AD1307" s="92"/>
    </row>
    <row r="1308" spans="18:30" x14ac:dyDescent="0.25">
      <c r="R1308" s="38"/>
      <c r="S1308" s="38"/>
      <c r="T1308" s="38"/>
      <c r="U1308" s="38"/>
      <c r="V1308" s="38"/>
      <c r="W1308" s="38"/>
      <c r="X1308" s="38"/>
      <c r="Y1308" s="38"/>
      <c r="Z1308" s="38"/>
      <c r="AA1308" s="38"/>
      <c r="AB1308" s="38"/>
      <c r="AC1308" s="38"/>
      <c r="AD1308" s="92"/>
    </row>
    <row r="1309" spans="18:30" x14ac:dyDescent="0.25">
      <c r="R1309" s="38"/>
      <c r="S1309" s="38"/>
      <c r="T1309" s="38"/>
      <c r="U1309" s="38"/>
      <c r="V1309" s="38"/>
      <c r="W1309" s="38"/>
      <c r="X1309" s="38"/>
      <c r="Y1309" s="38"/>
      <c r="Z1309" s="38"/>
      <c r="AA1309" s="38"/>
      <c r="AB1309" s="38"/>
      <c r="AC1309" s="38"/>
      <c r="AD1309" s="92"/>
    </row>
    <row r="1310" spans="18:30" x14ac:dyDescent="0.25">
      <c r="R1310" s="38"/>
      <c r="S1310" s="38"/>
      <c r="T1310" s="38"/>
      <c r="U1310" s="38"/>
      <c r="V1310" s="38"/>
      <c r="W1310" s="38"/>
      <c r="X1310" s="38"/>
      <c r="Y1310" s="38"/>
      <c r="Z1310" s="38"/>
      <c r="AA1310" s="38"/>
      <c r="AB1310" s="38"/>
      <c r="AC1310" s="38"/>
      <c r="AD1310" s="92"/>
    </row>
    <row r="1311" spans="18:30" x14ac:dyDescent="0.25">
      <c r="R1311" s="38"/>
      <c r="S1311" s="38"/>
      <c r="T1311" s="38"/>
      <c r="U1311" s="38"/>
      <c r="V1311" s="38"/>
      <c r="W1311" s="38"/>
      <c r="X1311" s="38"/>
      <c r="Y1311" s="38"/>
      <c r="Z1311" s="38"/>
      <c r="AA1311" s="38"/>
      <c r="AB1311" s="38"/>
      <c r="AC1311" s="38"/>
      <c r="AD1311" s="92"/>
    </row>
    <row r="1312" spans="18:30" x14ac:dyDescent="0.25">
      <c r="R1312" s="38"/>
      <c r="S1312" s="38"/>
      <c r="T1312" s="38"/>
      <c r="U1312" s="38"/>
      <c r="V1312" s="38"/>
      <c r="W1312" s="38"/>
      <c r="X1312" s="38"/>
      <c r="Y1312" s="38"/>
      <c r="Z1312" s="38"/>
      <c r="AA1312" s="38"/>
      <c r="AB1312" s="38"/>
      <c r="AC1312" s="38"/>
      <c r="AD1312" s="92"/>
    </row>
    <row r="1313" spans="18:30" x14ac:dyDescent="0.25">
      <c r="R1313" s="38"/>
      <c r="S1313" s="38"/>
      <c r="T1313" s="38"/>
      <c r="U1313" s="38"/>
      <c r="V1313" s="38"/>
      <c r="W1313" s="38"/>
      <c r="X1313" s="38"/>
      <c r="Y1313" s="38"/>
      <c r="Z1313" s="38"/>
      <c r="AA1313" s="38"/>
      <c r="AB1313" s="38"/>
      <c r="AC1313" s="38"/>
      <c r="AD1313" s="92"/>
    </row>
    <row r="1314" spans="18:30" x14ac:dyDescent="0.25">
      <c r="R1314" s="38"/>
      <c r="S1314" s="38"/>
      <c r="T1314" s="38"/>
      <c r="U1314" s="38"/>
      <c r="V1314" s="38"/>
      <c r="W1314" s="38"/>
      <c r="X1314" s="38"/>
      <c r="Y1314" s="38"/>
      <c r="Z1314" s="38"/>
      <c r="AA1314" s="38"/>
      <c r="AB1314" s="38"/>
      <c r="AC1314" s="38"/>
      <c r="AD1314" s="92"/>
    </row>
    <row r="1315" spans="18:30" x14ac:dyDescent="0.25">
      <c r="R1315" s="38"/>
      <c r="S1315" s="38"/>
      <c r="T1315" s="38"/>
      <c r="U1315" s="38"/>
      <c r="V1315" s="38"/>
      <c r="W1315" s="38"/>
      <c r="X1315" s="38"/>
      <c r="Y1315" s="38"/>
      <c r="Z1315" s="38"/>
      <c r="AA1315" s="38"/>
      <c r="AB1315" s="38"/>
      <c r="AC1315" s="38"/>
      <c r="AD1315" s="92"/>
    </row>
    <row r="1316" spans="18:30" x14ac:dyDescent="0.25">
      <c r="R1316" s="38"/>
      <c r="S1316" s="38"/>
      <c r="T1316" s="38"/>
      <c r="U1316" s="38"/>
      <c r="V1316" s="38"/>
      <c r="W1316" s="38"/>
      <c r="X1316" s="38"/>
      <c r="Y1316" s="38"/>
      <c r="Z1316" s="38"/>
      <c r="AA1316" s="38"/>
      <c r="AB1316" s="38"/>
      <c r="AC1316" s="38"/>
      <c r="AD1316" s="92"/>
    </row>
    <row r="1317" spans="18:30" x14ac:dyDescent="0.25">
      <c r="R1317" s="38"/>
      <c r="S1317" s="38"/>
      <c r="T1317" s="38"/>
      <c r="U1317" s="38"/>
      <c r="V1317" s="38"/>
      <c r="W1317" s="38"/>
      <c r="X1317" s="38"/>
      <c r="Y1317" s="38"/>
      <c r="Z1317" s="38"/>
      <c r="AA1317" s="38"/>
      <c r="AB1317" s="38"/>
      <c r="AC1317" s="38"/>
      <c r="AD1317" s="92"/>
    </row>
    <row r="1318" spans="18:30" x14ac:dyDescent="0.25">
      <c r="R1318" s="38"/>
      <c r="S1318" s="38"/>
      <c r="T1318" s="38"/>
      <c r="U1318" s="38"/>
      <c r="V1318" s="38"/>
      <c r="W1318" s="38"/>
      <c r="X1318" s="38"/>
      <c r="Y1318" s="38"/>
      <c r="Z1318" s="38"/>
      <c r="AA1318" s="38"/>
      <c r="AB1318" s="38"/>
      <c r="AC1318" s="38"/>
      <c r="AD1318" s="92"/>
    </row>
    <row r="1319" spans="18:30" x14ac:dyDescent="0.25">
      <c r="R1319" s="38"/>
      <c r="S1319" s="38"/>
      <c r="T1319" s="38"/>
      <c r="U1319" s="38"/>
      <c r="V1319" s="38"/>
      <c r="W1319" s="38"/>
      <c r="X1319" s="38"/>
      <c r="Y1319" s="38"/>
      <c r="Z1319" s="38"/>
      <c r="AA1319" s="38"/>
      <c r="AB1319" s="38"/>
      <c r="AC1319" s="38"/>
      <c r="AD1319" s="92"/>
    </row>
    <row r="1320" spans="18:30" x14ac:dyDescent="0.25">
      <c r="R1320" s="38"/>
      <c r="S1320" s="38"/>
      <c r="T1320" s="38"/>
      <c r="U1320" s="38"/>
      <c r="V1320" s="38"/>
      <c r="W1320" s="38"/>
      <c r="X1320" s="38"/>
      <c r="Y1320" s="38"/>
      <c r="Z1320" s="38"/>
      <c r="AA1320" s="38"/>
      <c r="AB1320" s="38"/>
      <c r="AC1320" s="38"/>
      <c r="AD1320" s="92"/>
    </row>
    <row r="1321" spans="18:30" x14ac:dyDescent="0.25">
      <c r="R1321" s="38"/>
      <c r="S1321" s="38"/>
      <c r="T1321" s="38"/>
      <c r="U1321" s="38"/>
      <c r="V1321" s="38"/>
      <c r="W1321" s="38"/>
      <c r="X1321" s="38"/>
      <c r="Y1321" s="38"/>
      <c r="Z1321" s="38"/>
      <c r="AA1321" s="38"/>
      <c r="AB1321" s="38"/>
      <c r="AC1321" s="38"/>
      <c r="AD1321" s="92"/>
    </row>
    <row r="1322" spans="18:30" x14ac:dyDescent="0.25">
      <c r="R1322" s="38"/>
      <c r="S1322" s="38"/>
      <c r="T1322" s="38"/>
      <c r="U1322" s="38"/>
      <c r="V1322" s="38"/>
      <c r="W1322" s="38"/>
      <c r="X1322" s="38"/>
      <c r="Y1322" s="38"/>
      <c r="Z1322" s="38"/>
      <c r="AA1322" s="38"/>
      <c r="AB1322" s="38"/>
      <c r="AC1322" s="38"/>
      <c r="AD1322" s="92"/>
    </row>
    <row r="1323" spans="18:30" x14ac:dyDescent="0.25">
      <c r="R1323" s="38"/>
      <c r="S1323" s="38"/>
      <c r="T1323" s="38"/>
      <c r="U1323" s="38"/>
      <c r="V1323" s="38"/>
      <c r="W1323" s="38"/>
      <c r="X1323" s="38"/>
      <c r="Y1323" s="38"/>
      <c r="Z1323" s="38"/>
      <c r="AA1323" s="38"/>
      <c r="AB1323" s="38"/>
      <c r="AC1323" s="38"/>
      <c r="AD1323" s="92"/>
    </row>
    <row r="1324" spans="18:30" x14ac:dyDescent="0.25">
      <c r="R1324" s="38"/>
      <c r="S1324" s="38"/>
      <c r="T1324" s="38"/>
      <c r="U1324" s="38"/>
      <c r="V1324" s="38"/>
      <c r="W1324" s="38"/>
      <c r="X1324" s="38"/>
      <c r="Y1324" s="38"/>
      <c r="Z1324" s="38"/>
      <c r="AA1324" s="38"/>
      <c r="AB1324" s="38"/>
      <c r="AC1324" s="38"/>
      <c r="AD1324" s="92"/>
    </row>
    <row r="1325" spans="18:30" x14ac:dyDescent="0.25">
      <c r="R1325" s="38"/>
      <c r="S1325" s="38"/>
      <c r="T1325" s="38"/>
      <c r="U1325" s="38"/>
      <c r="V1325" s="38"/>
      <c r="W1325" s="38"/>
      <c r="X1325" s="38"/>
      <c r="Y1325" s="38"/>
      <c r="Z1325" s="38"/>
      <c r="AA1325" s="38"/>
      <c r="AB1325" s="38"/>
      <c r="AC1325" s="38"/>
      <c r="AD1325" s="92"/>
    </row>
    <row r="1326" spans="18:30" x14ac:dyDescent="0.25">
      <c r="R1326" s="38"/>
      <c r="S1326" s="38"/>
      <c r="T1326" s="38"/>
      <c r="U1326" s="38"/>
      <c r="V1326" s="38"/>
      <c r="W1326" s="38"/>
      <c r="X1326" s="38"/>
      <c r="Y1326" s="38"/>
      <c r="Z1326" s="38"/>
      <c r="AA1326" s="38"/>
      <c r="AB1326" s="38"/>
      <c r="AC1326" s="38"/>
      <c r="AD1326" s="92"/>
    </row>
    <row r="1327" spans="18:30" x14ac:dyDescent="0.25">
      <c r="R1327" s="38"/>
      <c r="S1327" s="38"/>
      <c r="T1327" s="38"/>
      <c r="U1327" s="38"/>
      <c r="V1327" s="38"/>
      <c r="W1327" s="38"/>
      <c r="X1327" s="38"/>
      <c r="Y1327" s="38"/>
      <c r="Z1327" s="38"/>
      <c r="AA1327" s="38"/>
      <c r="AB1327" s="38"/>
      <c r="AC1327" s="38"/>
      <c r="AD1327" s="92"/>
    </row>
    <row r="1328" spans="18:30" x14ac:dyDescent="0.25">
      <c r="R1328" s="38"/>
      <c r="S1328" s="38"/>
      <c r="T1328" s="38"/>
      <c r="U1328" s="38"/>
      <c r="V1328" s="38"/>
      <c r="W1328" s="38"/>
      <c r="X1328" s="38"/>
      <c r="Y1328" s="38"/>
      <c r="Z1328" s="38"/>
      <c r="AA1328" s="38"/>
      <c r="AB1328" s="38"/>
      <c r="AC1328" s="38"/>
      <c r="AD1328" s="92"/>
    </row>
    <row r="1329" spans="18:30" x14ac:dyDescent="0.25">
      <c r="R1329" s="38"/>
      <c r="S1329" s="38"/>
      <c r="T1329" s="38"/>
      <c r="U1329" s="38"/>
      <c r="V1329" s="38"/>
      <c r="W1329" s="38"/>
      <c r="X1329" s="38"/>
      <c r="Y1329" s="38"/>
      <c r="Z1329" s="38"/>
      <c r="AA1329" s="38"/>
      <c r="AB1329" s="38"/>
      <c r="AC1329" s="38"/>
      <c r="AD1329" s="92"/>
    </row>
    <row r="1330" spans="18:30" x14ac:dyDescent="0.25">
      <c r="R1330" s="38"/>
      <c r="S1330" s="38"/>
      <c r="T1330" s="38"/>
      <c r="U1330" s="38"/>
      <c r="V1330" s="38"/>
      <c r="W1330" s="38"/>
      <c r="X1330" s="38"/>
      <c r="Y1330" s="38"/>
      <c r="Z1330" s="38"/>
      <c r="AA1330" s="38"/>
      <c r="AB1330" s="38"/>
      <c r="AC1330" s="38"/>
      <c r="AD1330" s="92"/>
    </row>
    <row r="1331" spans="18:30" x14ac:dyDescent="0.25">
      <c r="R1331" s="38"/>
      <c r="S1331" s="38"/>
      <c r="T1331" s="38"/>
      <c r="U1331" s="38"/>
      <c r="V1331" s="38"/>
      <c r="W1331" s="38"/>
      <c r="X1331" s="38"/>
      <c r="Y1331" s="38"/>
      <c r="Z1331" s="38"/>
      <c r="AA1331" s="38"/>
      <c r="AB1331" s="38"/>
      <c r="AC1331" s="38"/>
      <c r="AD1331" s="92"/>
    </row>
    <row r="1332" spans="18:30" x14ac:dyDescent="0.25">
      <c r="R1332" s="38"/>
      <c r="S1332" s="38"/>
      <c r="T1332" s="38"/>
      <c r="U1332" s="38"/>
      <c r="V1332" s="38"/>
      <c r="W1332" s="38"/>
      <c r="X1332" s="38"/>
      <c r="Y1332" s="38"/>
      <c r="Z1332" s="38"/>
      <c r="AA1332" s="38"/>
      <c r="AB1332" s="38"/>
      <c r="AC1332" s="38"/>
      <c r="AD1332" s="92"/>
    </row>
    <row r="1333" spans="18:30" x14ac:dyDescent="0.25">
      <c r="R1333" s="38"/>
      <c r="S1333" s="38"/>
      <c r="T1333" s="38"/>
      <c r="U1333" s="38"/>
      <c r="V1333" s="38"/>
      <c r="W1333" s="38"/>
      <c r="X1333" s="38"/>
      <c r="Y1333" s="38"/>
      <c r="Z1333" s="38"/>
      <c r="AA1333" s="38"/>
      <c r="AB1333" s="38"/>
      <c r="AC1333" s="38"/>
      <c r="AD1333" s="92"/>
    </row>
    <row r="1334" spans="18:30" x14ac:dyDescent="0.25">
      <c r="R1334" s="38"/>
      <c r="S1334" s="38"/>
      <c r="T1334" s="38"/>
      <c r="U1334" s="38"/>
      <c r="V1334" s="38"/>
      <c r="W1334" s="38"/>
      <c r="X1334" s="38"/>
      <c r="Y1334" s="38"/>
      <c r="Z1334" s="38"/>
      <c r="AA1334" s="38"/>
      <c r="AB1334" s="38"/>
      <c r="AC1334" s="38"/>
      <c r="AD1334" s="92"/>
    </row>
    <row r="1335" spans="18:30" x14ac:dyDescent="0.25">
      <c r="R1335" s="38"/>
      <c r="S1335" s="38"/>
      <c r="T1335" s="38"/>
      <c r="U1335" s="38"/>
      <c r="V1335" s="38"/>
      <c r="W1335" s="38"/>
      <c r="X1335" s="38"/>
      <c r="Y1335" s="38"/>
      <c r="Z1335" s="38"/>
      <c r="AA1335" s="38"/>
      <c r="AB1335" s="38"/>
      <c r="AC1335" s="38"/>
      <c r="AD1335" s="92"/>
    </row>
    <row r="1336" spans="18:30" x14ac:dyDescent="0.25">
      <c r="R1336" s="38"/>
      <c r="S1336" s="38"/>
      <c r="T1336" s="38"/>
      <c r="U1336" s="38"/>
      <c r="V1336" s="38"/>
      <c r="W1336" s="38"/>
      <c r="X1336" s="38"/>
      <c r="Y1336" s="38"/>
      <c r="Z1336" s="38"/>
      <c r="AA1336" s="38"/>
      <c r="AB1336" s="38"/>
      <c r="AC1336" s="38"/>
      <c r="AD1336" s="92"/>
    </row>
    <row r="1337" spans="18:30" x14ac:dyDescent="0.25">
      <c r="R1337" s="38"/>
      <c r="S1337" s="38"/>
      <c r="T1337" s="38"/>
      <c r="U1337" s="38"/>
      <c r="V1337" s="38"/>
      <c r="W1337" s="38"/>
      <c r="X1337" s="38"/>
      <c r="Y1337" s="38"/>
      <c r="Z1337" s="38"/>
      <c r="AA1337" s="38"/>
      <c r="AB1337" s="38"/>
      <c r="AC1337" s="38"/>
      <c r="AD1337" s="92"/>
    </row>
    <row r="1338" spans="18:30" x14ac:dyDescent="0.25">
      <c r="R1338" s="38"/>
      <c r="S1338" s="38"/>
      <c r="T1338" s="38"/>
      <c r="U1338" s="38"/>
      <c r="V1338" s="38"/>
      <c r="W1338" s="38"/>
      <c r="X1338" s="38"/>
      <c r="Y1338" s="38"/>
      <c r="Z1338" s="38"/>
      <c r="AA1338" s="38"/>
      <c r="AB1338" s="38"/>
      <c r="AC1338" s="38"/>
      <c r="AD1338" s="92"/>
    </row>
    <row r="1339" spans="18:30" x14ac:dyDescent="0.25">
      <c r="R1339" s="38"/>
      <c r="S1339" s="38"/>
      <c r="T1339" s="38"/>
      <c r="U1339" s="38"/>
      <c r="V1339" s="38"/>
      <c r="W1339" s="38"/>
      <c r="X1339" s="38"/>
      <c r="Y1339" s="38"/>
      <c r="Z1339" s="38"/>
      <c r="AA1339" s="38"/>
      <c r="AB1339" s="38"/>
      <c r="AC1339" s="38"/>
      <c r="AD1339" s="92"/>
    </row>
    <row r="1340" spans="18:30" x14ac:dyDescent="0.25">
      <c r="R1340" s="38"/>
      <c r="S1340" s="38"/>
      <c r="T1340" s="38"/>
      <c r="U1340" s="38"/>
      <c r="V1340" s="38"/>
      <c r="W1340" s="38"/>
      <c r="X1340" s="38"/>
      <c r="Y1340" s="38"/>
      <c r="Z1340" s="38"/>
      <c r="AA1340" s="38"/>
      <c r="AB1340" s="38"/>
      <c r="AC1340" s="38"/>
      <c r="AD1340" s="92"/>
    </row>
    <row r="1341" spans="18:30" x14ac:dyDescent="0.25">
      <c r="R1341" s="38"/>
      <c r="S1341" s="38"/>
      <c r="T1341" s="38"/>
      <c r="U1341" s="38"/>
      <c r="V1341" s="38"/>
      <c r="W1341" s="38"/>
      <c r="X1341" s="38"/>
      <c r="Y1341" s="38"/>
      <c r="Z1341" s="38"/>
      <c r="AA1341" s="38"/>
      <c r="AB1341" s="38"/>
      <c r="AC1341" s="38"/>
      <c r="AD1341" s="92"/>
    </row>
    <row r="1342" spans="18:30" x14ac:dyDescent="0.25">
      <c r="R1342" s="38"/>
      <c r="S1342" s="38"/>
      <c r="T1342" s="38"/>
      <c r="U1342" s="38"/>
      <c r="V1342" s="38"/>
      <c r="W1342" s="38"/>
      <c r="X1342" s="38"/>
      <c r="Y1342" s="38"/>
      <c r="Z1342" s="38"/>
      <c r="AA1342" s="38"/>
      <c r="AB1342" s="38"/>
      <c r="AC1342" s="38"/>
      <c r="AD1342" s="92"/>
    </row>
    <row r="1343" spans="18:30" x14ac:dyDescent="0.25">
      <c r="R1343" s="38"/>
      <c r="S1343" s="38"/>
      <c r="T1343" s="38"/>
      <c r="U1343" s="38"/>
      <c r="V1343" s="38"/>
      <c r="W1343" s="38"/>
      <c r="X1343" s="38"/>
      <c r="Y1343" s="38"/>
      <c r="Z1343" s="38"/>
      <c r="AA1343" s="38"/>
      <c r="AB1343" s="38"/>
      <c r="AC1343" s="38"/>
      <c r="AD1343" s="92"/>
    </row>
    <row r="1344" spans="18:30" x14ac:dyDescent="0.25">
      <c r="R1344" s="38"/>
      <c r="S1344" s="38"/>
      <c r="T1344" s="38"/>
      <c r="U1344" s="38"/>
      <c r="V1344" s="38"/>
      <c r="W1344" s="38"/>
      <c r="X1344" s="38"/>
      <c r="Y1344" s="38"/>
      <c r="Z1344" s="38"/>
      <c r="AA1344" s="38"/>
      <c r="AB1344" s="38"/>
      <c r="AC1344" s="38"/>
      <c r="AD1344" s="92"/>
    </row>
    <row r="1345" spans="18:30" x14ac:dyDescent="0.25">
      <c r="R1345" s="38"/>
      <c r="S1345" s="38"/>
      <c r="T1345" s="38"/>
      <c r="U1345" s="38"/>
      <c r="V1345" s="38"/>
      <c r="W1345" s="38"/>
      <c r="X1345" s="38"/>
      <c r="Y1345" s="38"/>
      <c r="Z1345" s="38"/>
      <c r="AA1345" s="38"/>
      <c r="AB1345" s="38"/>
      <c r="AC1345" s="38"/>
      <c r="AD1345" s="92"/>
    </row>
    <row r="1346" spans="18:30" x14ac:dyDescent="0.25">
      <c r="R1346" s="38"/>
      <c r="S1346" s="38"/>
      <c r="T1346" s="38"/>
      <c r="U1346" s="38"/>
      <c r="V1346" s="38"/>
      <c r="W1346" s="38"/>
      <c r="X1346" s="38"/>
      <c r="Y1346" s="38"/>
      <c r="Z1346" s="38"/>
      <c r="AA1346" s="38"/>
      <c r="AB1346" s="38"/>
      <c r="AC1346" s="38"/>
      <c r="AD1346" s="92"/>
    </row>
    <row r="1347" spans="18:30" x14ac:dyDescent="0.25">
      <c r="R1347" s="38"/>
      <c r="S1347" s="38"/>
      <c r="T1347" s="38"/>
      <c r="U1347" s="38"/>
      <c r="V1347" s="38"/>
      <c r="W1347" s="38"/>
      <c r="X1347" s="38"/>
      <c r="Y1347" s="38"/>
      <c r="Z1347" s="38"/>
      <c r="AA1347" s="38"/>
      <c r="AB1347" s="38"/>
      <c r="AC1347" s="38"/>
      <c r="AD1347" s="92"/>
    </row>
    <row r="1348" spans="18:30" x14ac:dyDescent="0.25">
      <c r="R1348" s="38"/>
      <c r="S1348" s="38"/>
      <c r="T1348" s="38"/>
      <c r="U1348" s="38"/>
      <c r="V1348" s="38"/>
      <c r="W1348" s="38"/>
      <c r="X1348" s="38"/>
      <c r="Y1348" s="38"/>
      <c r="Z1348" s="38"/>
      <c r="AA1348" s="38"/>
      <c r="AB1348" s="38"/>
      <c r="AC1348" s="38"/>
      <c r="AD1348" s="92"/>
    </row>
    <row r="1349" spans="18:30" x14ac:dyDescent="0.25">
      <c r="R1349" s="38"/>
      <c r="S1349" s="38"/>
      <c r="T1349" s="38"/>
      <c r="U1349" s="38"/>
      <c r="V1349" s="38"/>
      <c r="W1349" s="38"/>
      <c r="X1349" s="38"/>
      <c r="Y1349" s="38"/>
      <c r="Z1349" s="38"/>
      <c r="AA1349" s="38"/>
      <c r="AB1349" s="38"/>
      <c r="AC1349" s="38"/>
      <c r="AD1349" s="92"/>
    </row>
    <row r="1350" spans="18:30" x14ac:dyDescent="0.25">
      <c r="R1350" s="38"/>
      <c r="S1350" s="38"/>
      <c r="T1350" s="38"/>
      <c r="U1350" s="38"/>
      <c r="V1350" s="38"/>
      <c r="W1350" s="38"/>
      <c r="X1350" s="38"/>
      <c r="Y1350" s="38"/>
      <c r="Z1350" s="38"/>
      <c r="AA1350" s="38"/>
      <c r="AB1350" s="38"/>
      <c r="AC1350" s="38"/>
      <c r="AD1350" s="92"/>
    </row>
    <row r="1351" spans="18:30" x14ac:dyDescent="0.25">
      <c r="R1351" s="38"/>
      <c r="S1351" s="38"/>
      <c r="T1351" s="38"/>
      <c r="U1351" s="38"/>
      <c r="V1351" s="38"/>
      <c r="W1351" s="38"/>
      <c r="X1351" s="38"/>
      <c r="Y1351" s="38"/>
      <c r="Z1351" s="38"/>
      <c r="AA1351" s="38"/>
      <c r="AB1351" s="38"/>
      <c r="AC1351" s="38"/>
      <c r="AD1351" s="92"/>
    </row>
    <row r="1352" spans="18:30" x14ac:dyDescent="0.25">
      <c r="R1352" s="38"/>
      <c r="S1352" s="38"/>
      <c r="T1352" s="38"/>
      <c r="U1352" s="38"/>
      <c r="V1352" s="38"/>
      <c r="W1352" s="38"/>
      <c r="X1352" s="38"/>
      <c r="Y1352" s="38"/>
      <c r="Z1352" s="38"/>
      <c r="AA1352" s="38"/>
      <c r="AB1352" s="38"/>
      <c r="AC1352" s="38"/>
      <c r="AD1352" s="92"/>
    </row>
    <row r="1353" spans="18:30" x14ac:dyDescent="0.25">
      <c r="R1353" s="38"/>
      <c r="S1353" s="38"/>
      <c r="T1353" s="38"/>
      <c r="U1353" s="38"/>
      <c r="V1353" s="38"/>
      <c r="W1353" s="38"/>
      <c r="X1353" s="38"/>
      <c r="Y1353" s="38"/>
      <c r="Z1353" s="38"/>
      <c r="AA1353" s="38"/>
      <c r="AB1353" s="38"/>
      <c r="AC1353" s="38"/>
      <c r="AD1353" s="92"/>
    </row>
    <row r="1354" spans="18:30" x14ac:dyDescent="0.25">
      <c r="R1354" s="38"/>
      <c r="S1354" s="38"/>
      <c r="T1354" s="38"/>
      <c r="U1354" s="38"/>
      <c r="V1354" s="38"/>
      <c r="W1354" s="38"/>
      <c r="X1354" s="38"/>
      <c r="Y1354" s="38"/>
      <c r="Z1354" s="38"/>
      <c r="AA1354" s="38"/>
      <c r="AB1354" s="38"/>
      <c r="AC1354" s="38"/>
      <c r="AD1354" s="92"/>
    </row>
    <row r="1355" spans="18:30" x14ac:dyDescent="0.25">
      <c r="R1355" s="38"/>
      <c r="S1355" s="38"/>
      <c r="T1355" s="38"/>
      <c r="U1355" s="38"/>
      <c r="V1355" s="38"/>
      <c r="W1355" s="38"/>
      <c r="X1355" s="38"/>
      <c r="Y1355" s="38"/>
      <c r="Z1355" s="38"/>
      <c r="AA1355" s="38"/>
      <c r="AB1355" s="38"/>
      <c r="AC1355" s="38"/>
      <c r="AD1355" s="92"/>
    </row>
    <row r="1356" spans="18:30" x14ac:dyDescent="0.25">
      <c r="R1356" s="38"/>
      <c r="S1356" s="38"/>
      <c r="T1356" s="38"/>
      <c r="U1356" s="38"/>
      <c r="V1356" s="38"/>
      <c r="W1356" s="38"/>
      <c r="X1356" s="38"/>
      <c r="Y1356" s="38"/>
      <c r="Z1356" s="38"/>
      <c r="AA1356" s="38"/>
      <c r="AB1356" s="38"/>
      <c r="AC1356" s="38"/>
      <c r="AD1356" s="92"/>
    </row>
    <row r="1357" spans="18:30" x14ac:dyDescent="0.25">
      <c r="R1357" s="38"/>
      <c r="S1357" s="38"/>
      <c r="T1357" s="38"/>
      <c r="U1357" s="38"/>
      <c r="V1357" s="38"/>
      <c r="W1357" s="38"/>
      <c r="X1357" s="38"/>
      <c r="Y1357" s="38"/>
      <c r="Z1357" s="38"/>
      <c r="AA1357" s="38"/>
      <c r="AB1357" s="38"/>
      <c r="AC1357" s="38"/>
      <c r="AD1357" s="92"/>
    </row>
    <row r="1358" spans="18:30" x14ac:dyDescent="0.25">
      <c r="R1358" s="38"/>
      <c r="S1358" s="38"/>
      <c r="T1358" s="38"/>
      <c r="U1358" s="38"/>
      <c r="V1358" s="38"/>
      <c r="W1358" s="38"/>
      <c r="X1358" s="38"/>
      <c r="Y1358" s="38"/>
      <c r="Z1358" s="38"/>
      <c r="AA1358" s="38"/>
      <c r="AB1358" s="38"/>
      <c r="AC1358" s="38"/>
      <c r="AD1358" s="92"/>
    </row>
    <row r="1359" spans="18:30" x14ac:dyDescent="0.25">
      <c r="R1359" s="38"/>
      <c r="S1359" s="38"/>
      <c r="T1359" s="38"/>
      <c r="U1359" s="38"/>
      <c r="V1359" s="38"/>
      <c r="W1359" s="38"/>
      <c r="X1359" s="38"/>
      <c r="Y1359" s="38"/>
      <c r="Z1359" s="38"/>
      <c r="AA1359" s="38"/>
      <c r="AB1359" s="38"/>
      <c r="AC1359" s="38"/>
      <c r="AD1359" s="92"/>
    </row>
    <row r="1360" spans="18:30" x14ac:dyDescent="0.25">
      <c r="R1360" s="38"/>
      <c r="S1360" s="38"/>
      <c r="T1360" s="38"/>
      <c r="U1360" s="38"/>
      <c r="V1360" s="38"/>
      <c r="W1360" s="38"/>
      <c r="X1360" s="38"/>
      <c r="Y1360" s="38"/>
      <c r="Z1360" s="38"/>
      <c r="AA1360" s="38"/>
      <c r="AB1360" s="38"/>
      <c r="AC1360" s="38"/>
      <c r="AD1360" s="92"/>
    </row>
    <row r="1361" spans="18:30" x14ac:dyDescent="0.25">
      <c r="R1361" s="38"/>
      <c r="S1361" s="38"/>
      <c r="T1361" s="38"/>
      <c r="U1361" s="38"/>
      <c r="V1361" s="38"/>
      <c r="W1361" s="38"/>
      <c r="X1361" s="38"/>
      <c r="Y1361" s="38"/>
      <c r="Z1361" s="38"/>
      <c r="AA1361" s="38"/>
      <c r="AB1361" s="38"/>
      <c r="AC1361" s="38"/>
      <c r="AD1361" s="92"/>
    </row>
    <row r="1362" spans="18:30" x14ac:dyDescent="0.25">
      <c r="R1362" s="38"/>
      <c r="S1362" s="38"/>
      <c r="T1362" s="38"/>
      <c r="U1362" s="38"/>
      <c r="V1362" s="38"/>
      <c r="W1362" s="38"/>
      <c r="X1362" s="38"/>
      <c r="Y1362" s="38"/>
      <c r="Z1362" s="38"/>
      <c r="AA1362" s="38"/>
      <c r="AB1362" s="38"/>
      <c r="AC1362" s="38"/>
      <c r="AD1362" s="92"/>
    </row>
    <row r="1363" spans="18:30" x14ac:dyDescent="0.25">
      <c r="R1363" s="38"/>
      <c r="S1363" s="38"/>
      <c r="T1363" s="38"/>
      <c r="U1363" s="38"/>
      <c r="V1363" s="38"/>
      <c r="W1363" s="38"/>
      <c r="X1363" s="38"/>
      <c r="Y1363" s="38"/>
      <c r="Z1363" s="38"/>
      <c r="AA1363" s="38"/>
      <c r="AB1363" s="38"/>
      <c r="AC1363" s="38"/>
      <c r="AD1363" s="92"/>
    </row>
    <row r="1364" spans="18:30" x14ac:dyDescent="0.25">
      <c r="R1364" s="38"/>
      <c r="S1364" s="38"/>
      <c r="T1364" s="38"/>
      <c r="U1364" s="38"/>
      <c r="V1364" s="38"/>
      <c r="W1364" s="38"/>
      <c r="X1364" s="38"/>
      <c r="Y1364" s="38"/>
      <c r="Z1364" s="38"/>
      <c r="AA1364" s="38"/>
      <c r="AB1364" s="38"/>
      <c r="AC1364" s="38"/>
      <c r="AD1364" s="92"/>
    </row>
    <row r="1365" spans="18:30" x14ac:dyDescent="0.25">
      <c r="R1365" s="38"/>
      <c r="S1365" s="38"/>
      <c r="T1365" s="38"/>
      <c r="U1365" s="38"/>
      <c r="V1365" s="38"/>
      <c r="W1365" s="38"/>
      <c r="X1365" s="38"/>
      <c r="Y1365" s="38"/>
      <c r="Z1365" s="38"/>
      <c r="AA1365" s="38"/>
      <c r="AB1365" s="38"/>
      <c r="AC1365" s="38"/>
      <c r="AD1365" s="92"/>
    </row>
    <row r="1366" spans="18:30" x14ac:dyDescent="0.25">
      <c r="R1366" s="38"/>
      <c r="S1366" s="38"/>
      <c r="T1366" s="38"/>
      <c r="U1366" s="38"/>
      <c r="V1366" s="38"/>
      <c r="W1366" s="38"/>
      <c r="X1366" s="38"/>
      <c r="Y1366" s="38"/>
      <c r="Z1366" s="38"/>
      <c r="AA1366" s="38"/>
      <c r="AB1366" s="38"/>
      <c r="AC1366" s="38"/>
      <c r="AD1366" s="92"/>
    </row>
    <row r="1367" spans="18:30" x14ac:dyDescent="0.25">
      <c r="R1367" s="38"/>
      <c r="S1367" s="38"/>
      <c r="T1367" s="38"/>
      <c r="U1367" s="38"/>
      <c r="V1367" s="38"/>
      <c r="W1367" s="38"/>
      <c r="X1367" s="38"/>
      <c r="Y1367" s="38"/>
      <c r="Z1367" s="38"/>
      <c r="AA1367" s="38"/>
      <c r="AB1367" s="38"/>
      <c r="AC1367" s="38"/>
      <c r="AD1367" s="92"/>
    </row>
    <row r="1368" spans="18:30" x14ac:dyDescent="0.25">
      <c r="R1368" s="38"/>
      <c r="S1368" s="38"/>
      <c r="T1368" s="38"/>
      <c r="U1368" s="38"/>
      <c r="V1368" s="38"/>
      <c r="W1368" s="38"/>
      <c r="X1368" s="38"/>
      <c r="Y1368" s="38"/>
      <c r="Z1368" s="38"/>
      <c r="AA1368" s="38"/>
      <c r="AB1368" s="38"/>
      <c r="AC1368" s="38"/>
      <c r="AD1368" s="92"/>
    </row>
    <row r="1369" spans="18:30" x14ac:dyDescent="0.25">
      <c r="R1369" s="38"/>
      <c r="S1369" s="38"/>
      <c r="T1369" s="38"/>
      <c r="U1369" s="38"/>
      <c r="V1369" s="38"/>
      <c r="W1369" s="38"/>
      <c r="X1369" s="38"/>
      <c r="Y1369" s="38"/>
      <c r="Z1369" s="38"/>
      <c r="AA1369" s="38"/>
      <c r="AB1369" s="38"/>
      <c r="AC1369" s="38"/>
      <c r="AD1369" s="92"/>
    </row>
    <row r="1370" spans="18:30" x14ac:dyDescent="0.25">
      <c r="R1370" s="38"/>
      <c r="S1370" s="38"/>
      <c r="T1370" s="38"/>
      <c r="U1370" s="38"/>
      <c r="V1370" s="38"/>
      <c r="W1370" s="38"/>
      <c r="X1370" s="38"/>
      <c r="Y1370" s="38"/>
      <c r="Z1370" s="38"/>
      <c r="AA1370" s="38"/>
      <c r="AB1370" s="38"/>
      <c r="AC1370" s="38"/>
      <c r="AD1370" s="92"/>
    </row>
    <row r="1371" spans="18:30" x14ac:dyDescent="0.25">
      <c r="R1371" s="38"/>
      <c r="S1371" s="38"/>
      <c r="T1371" s="38"/>
      <c r="U1371" s="38"/>
      <c r="V1371" s="38"/>
      <c r="W1371" s="38"/>
      <c r="X1371" s="38"/>
      <c r="Y1371" s="38"/>
      <c r="Z1371" s="38"/>
      <c r="AA1371" s="38"/>
      <c r="AB1371" s="38"/>
      <c r="AC1371" s="38"/>
      <c r="AD1371" s="92"/>
    </row>
    <row r="1372" spans="18:30" x14ac:dyDescent="0.25">
      <c r="R1372" s="38"/>
      <c r="S1372" s="38"/>
      <c r="T1372" s="38"/>
      <c r="U1372" s="38"/>
      <c r="V1372" s="38"/>
      <c r="W1372" s="38"/>
      <c r="X1372" s="38"/>
      <c r="Y1372" s="38"/>
      <c r="Z1372" s="38"/>
      <c r="AA1372" s="38"/>
      <c r="AB1372" s="38"/>
      <c r="AC1372" s="38"/>
      <c r="AD1372" s="92"/>
    </row>
    <row r="1373" spans="18:30" x14ac:dyDescent="0.25">
      <c r="R1373" s="38"/>
      <c r="S1373" s="38"/>
      <c r="T1373" s="38"/>
      <c r="U1373" s="38"/>
      <c r="V1373" s="38"/>
      <c r="W1373" s="38"/>
      <c r="X1373" s="38"/>
      <c r="Y1373" s="38"/>
      <c r="Z1373" s="38"/>
      <c r="AA1373" s="38"/>
      <c r="AB1373" s="38"/>
      <c r="AC1373" s="38"/>
      <c r="AD1373" s="92"/>
    </row>
    <row r="1374" spans="18:30" x14ac:dyDescent="0.25">
      <c r="R1374" s="38"/>
      <c r="S1374" s="38"/>
      <c r="T1374" s="38"/>
      <c r="U1374" s="38"/>
      <c r="V1374" s="38"/>
      <c r="W1374" s="38"/>
      <c r="X1374" s="38"/>
      <c r="Y1374" s="38"/>
      <c r="Z1374" s="38"/>
      <c r="AA1374" s="38"/>
      <c r="AB1374" s="38"/>
      <c r="AC1374" s="38"/>
      <c r="AD1374" s="92"/>
    </row>
    <row r="1375" spans="18:30" x14ac:dyDescent="0.25">
      <c r="R1375" s="38"/>
      <c r="S1375" s="38"/>
      <c r="T1375" s="38"/>
      <c r="U1375" s="38"/>
      <c r="V1375" s="38"/>
      <c r="W1375" s="38"/>
      <c r="X1375" s="38"/>
      <c r="Y1375" s="38"/>
      <c r="Z1375" s="38"/>
      <c r="AA1375" s="38"/>
      <c r="AB1375" s="38"/>
      <c r="AC1375" s="38"/>
      <c r="AD1375" s="92"/>
    </row>
    <row r="1376" spans="18:30" x14ac:dyDescent="0.25">
      <c r="R1376" s="38"/>
      <c r="S1376" s="38"/>
      <c r="T1376" s="38"/>
      <c r="U1376" s="38"/>
      <c r="V1376" s="38"/>
      <c r="W1376" s="38"/>
      <c r="X1376" s="38"/>
      <c r="Y1376" s="38"/>
      <c r="Z1376" s="38"/>
      <c r="AA1376" s="38"/>
      <c r="AB1376" s="38"/>
      <c r="AC1376" s="38"/>
      <c r="AD1376" s="92"/>
    </row>
    <row r="1377" spans="18:30" x14ac:dyDescent="0.25">
      <c r="R1377" s="38"/>
      <c r="S1377" s="38"/>
      <c r="T1377" s="38"/>
      <c r="U1377" s="38"/>
      <c r="V1377" s="38"/>
      <c r="W1377" s="38"/>
      <c r="X1377" s="38"/>
      <c r="Y1377" s="38"/>
      <c r="Z1377" s="38"/>
      <c r="AA1377" s="38"/>
      <c r="AB1377" s="38"/>
      <c r="AC1377" s="38"/>
      <c r="AD1377" s="92"/>
    </row>
    <row r="1378" spans="18:30" x14ac:dyDescent="0.25">
      <c r="R1378" s="38"/>
      <c r="S1378" s="38"/>
      <c r="T1378" s="38"/>
      <c r="U1378" s="38"/>
      <c r="V1378" s="38"/>
      <c r="W1378" s="38"/>
      <c r="X1378" s="38"/>
      <c r="Y1378" s="38"/>
      <c r="Z1378" s="38"/>
      <c r="AA1378" s="38"/>
      <c r="AB1378" s="38"/>
      <c r="AC1378" s="38"/>
      <c r="AD1378" s="92"/>
    </row>
    <row r="1379" spans="18:30" x14ac:dyDescent="0.25">
      <c r="R1379" s="38"/>
      <c r="S1379" s="38"/>
      <c r="T1379" s="38"/>
      <c r="U1379" s="38"/>
      <c r="V1379" s="38"/>
      <c r="W1379" s="38"/>
      <c r="X1379" s="38"/>
      <c r="Y1379" s="38"/>
      <c r="Z1379" s="38"/>
      <c r="AA1379" s="38"/>
      <c r="AB1379" s="38"/>
      <c r="AC1379" s="38"/>
      <c r="AD1379" s="92"/>
    </row>
    <row r="1380" spans="18:30" x14ac:dyDescent="0.25">
      <c r="R1380" s="38"/>
      <c r="S1380" s="38"/>
      <c r="T1380" s="38"/>
      <c r="U1380" s="38"/>
      <c r="V1380" s="38"/>
      <c r="W1380" s="38"/>
      <c r="X1380" s="38"/>
      <c r="Y1380" s="38"/>
      <c r="Z1380" s="38"/>
      <c r="AA1380" s="38"/>
      <c r="AB1380" s="38"/>
      <c r="AC1380" s="38"/>
      <c r="AD1380" s="92"/>
    </row>
    <row r="1381" spans="18:30" x14ac:dyDescent="0.25">
      <c r="R1381" s="38"/>
      <c r="S1381" s="38"/>
      <c r="T1381" s="38"/>
      <c r="U1381" s="38"/>
      <c r="V1381" s="38"/>
      <c r="W1381" s="38"/>
      <c r="X1381" s="38"/>
      <c r="Y1381" s="38"/>
      <c r="Z1381" s="38"/>
      <c r="AA1381" s="38"/>
      <c r="AB1381" s="38"/>
      <c r="AC1381" s="38"/>
      <c r="AD1381" s="92"/>
    </row>
    <row r="1382" spans="18:30" x14ac:dyDescent="0.25">
      <c r="R1382" s="38"/>
      <c r="S1382" s="38"/>
      <c r="T1382" s="38"/>
      <c r="U1382" s="38"/>
      <c r="V1382" s="38"/>
      <c r="W1382" s="38"/>
      <c r="X1382" s="38"/>
      <c r="Y1382" s="38"/>
      <c r="Z1382" s="38"/>
      <c r="AA1382" s="38"/>
      <c r="AB1382" s="38"/>
      <c r="AC1382" s="38"/>
      <c r="AD1382" s="92"/>
    </row>
    <row r="1383" spans="18:30" x14ac:dyDescent="0.25">
      <c r="R1383" s="38"/>
      <c r="S1383" s="38"/>
      <c r="T1383" s="38"/>
      <c r="U1383" s="38"/>
      <c r="V1383" s="38"/>
      <c r="W1383" s="38"/>
      <c r="X1383" s="38"/>
      <c r="Y1383" s="38"/>
      <c r="Z1383" s="38"/>
      <c r="AA1383" s="38"/>
      <c r="AB1383" s="38"/>
      <c r="AC1383" s="38"/>
      <c r="AD1383" s="92"/>
    </row>
    <row r="1384" spans="18:30" x14ac:dyDescent="0.25">
      <c r="R1384" s="38"/>
      <c r="S1384" s="38"/>
      <c r="T1384" s="38"/>
      <c r="U1384" s="38"/>
      <c r="V1384" s="38"/>
      <c r="W1384" s="38"/>
      <c r="X1384" s="38"/>
      <c r="Y1384" s="38"/>
      <c r="Z1384" s="38"/>
      <c r="AA1384" s="38"/>
      <c r="AB1384" s="38"/>
      <c r="AC1384" s="38"/>
      <c r="AD1384" s="92"/>
    </row>
    <row r="1385" spans="18:30" x14ac:dyDescent="0.25">
      <c r="R1385" s="38"/>
      <c r="S1385" s="38"/>
      <c r="T1385" s="38"/>
      <c r="U1385" s="38"/>
      <c r="V1385" s="38"/>
      <c r="W1385" s="38"/>
      <c r="X1385" s="38"/>
      <c r="Y1385" s="38"/>
      <c r="Z1385" s="38"/>
      <c r="AA1385" s="38"/>
      <c r="AB1385" s="38"/>
      <c r="AC1385" s="38"/>
      <c r="AD1385" s="92"/>
    </row>
    <row r="1386" spans="18:30" x14ac:dyDescent="0.25">
      <c r="R1386" s="38"/>
      <c r="S1386" s="38"/>
      <c r="T1386" s="38"/>
      <c r="U1386" s="38"/>
      <c r="V1386" s="38"/>
      <c r="W1386" s="38"/>
      <c r="X1386" s="38"/>
      <c r="Y1386" s="38"/>
      <c r="Z1386" s="38"/>
      <c r="AA1386" s="38"/>
      <c r="AB1386" s="38"/>
      <c r="AC1386" s="38"/>
      <c r="AD1386" s="92"/>
    </row>
    <row r="1387" spans="18:30" x14ac:dyDescent="0.25">
      <c r="R1387" s="38"/>
      <c r="S1387" s="38"/>
      <c r="T1387" s="38"/>
      <c r="U1387" s="38"/>
      <c r="V1387" s="38"/>
      <c r="W1387" s="38"/>
      <c r="X1387" s="38"/>
      <c r="Y1387" s="38"/>
      <c r="Z1387" s="38"/>
      <c r="AA1387" s="38"/>
      <c r="AB1387" s="38"/>
      <c r="AC1387" s="38"/>
      <c r="AD1387" s="92"/>
    </row>
    <row r="1388" spans="18:30" x14ac:dyDescent="0.25">
      <c r="R1388" s="38"/>
      <c r="S1388" s="38"/>
      <c r="T1388" s="38"/>
      <c r="U1388" s="38"/>
      <c r="V1388" s="38"/>
      <c r="W1388" s="38"/>
      <c r="X1388" s="38"/>
      <c r="Y1388" s="38"/>
      <c r="Z1388" s="38"/>
      <c r="AA1388" s="38"/>
      <c r="AB1388" s="38"/>
      <c r="AC1388" s="38"/>
      <c r="AD1388" s="92"/>
    </row>
    <row r="1389" spans="18:30" x14ac:dyDescent="0.25">
      <c r="R1389" s="38"/>
      <c r="S1389" s="38"/>
      <c r="T1389" s="38"/>
      <c r="U1389" s="38"/>
      <c r="V1389" s="38"/>
      <c r="W1389" s="38"/>
      <c r="X1389" s="38"/>
      <c r="Y1389" s="38"/>
      <c r="Z1389" s="38"/>
      <c r="AA1389" s="38"/>
      <c r="AB1389" s="38"/>
      <c r="AC1389" s="38"/>
      <c r="AD1389" s="92"/>
    </row>
    <row r="1390" spans="18:30" x14ac:dyDescent="0.25">
      <c r="R1390" s="38"/>
      <c r="S1390" s="38"/>
      <c r="T1390" s="38"/>
      <c r="U1390" s="38"/>
      <c r="V1390" s="38"/>
      <c r="W1390" s="38"/>
      <c r="X1390" s="38"/>
      <c r="Y1390" s="38"/>
      <c r="Z1390" s="38"/>
      <c r="AA1390" s="38"/>
      <c r="AB1390" s="38"/>
      <c r="AC1390" s="38"/>
      <c r="AD1390" s="92"/>
    </row>
    <row r="1391" spans="18:30" x14ac:dyDescent="0.25">
      <c r="R1391" s="38"/>
      <c r="S1391" s="38"/>
      <c r="T1391" s="38"/>
      <c r="U1391" s="38"/>
      <c r="V1391" s="38"/>
      <c r="W1391" s="38"/>
      <c r="X1391" s="38"/>
      <c r="Y1391" s="38"/>
      <c r="Z1391" s="38"/>
      <c r="AA1391" s="38"/>
      <c r="AB1391" s="38"/>
      <c r="AC1391" s="38"/>
      <c r="AD1391" s="92"/>
    </row>
    <row r="1392" spans="18:30" x14ac:dyDescent="0.25">
      <c r="R1392" s="38"/>
      <c r="S1392" s="38"/>
      <c r="T1392" s="38"/>
      <c r="U1392" s="38"/>
      <c r="V1392" s="38"/>
      <c r="W1392" s="38"/>
      <c r="X1392" s="38"/>
      <c r="Y1392" s="38"/>
      <c r="Z1392" s="38"/>
      <c r="AA1392" s="38"/>
      <c r="AB1392" s="38"/>
      <c r="AC1392" s="38"/>
      <c r="AD1392" s="92"/>
    </row>
    <row r="1393" spans="18:30" x14ac:dyDescent="0.25">
      <c r="R1393" s="38"/>
      <c r="S1393" s="38"/>
      <c r="T1393" s="38"/>
      <c r="U1393" s="38"/>
      <c r="V1393" s="38"/>
      <c r="W1393" s="38"/>
      <c r="X1393" s="38"/>
      <c r="Y1393" s="38"/>
      <c r="Z1393" s="38"/>
      <c r="AA1393" s="38"/>
      <c r="AB1393" s="38"/>
      <c r="AC1393" s="38"/>
      <c r="AD1393" s="92"/>
    </row>
    <row r="1394" spans="18:30" x14ac:dyDescent="0.25">
      <c r="R1394" s="38"/>
      <c r="S1394" s="38"/>
      <c r="T1394" s="38"/>
      <c r="U1394" s="38"/>
      <c r="V1394" s="38"/>
      <c r="W1394" s="38"/>
      <c r="X1394" s="38"/>
      <c r="Y1394" s="38"/>
      <c r="Z1394" s="38"/>
      <c r="AA1394" s="38"/>
      <c r="AB1394" s="38"/>
      <c r="AC1394" s="38"/>
      <c r="AD1394" s="92"/>
    </row>
    <row r="1395" spans="18:30" x14ac:dyDescent="0.25">
      <c r="R1395" s="38"/>
      <c r="S1395" s="38"/>
      <c r="T1395" s="38"/>
      <c r="U1395" s="38"/>
      <c r="V1395" s="38"/>
      <c r="W1395" s="38"/>
      <c r="X1395" s="38"/>
      <c r="Y1395" s="38"/>
      <c r="Z1395" s="38"/>
      <c r="AA1395" s="38"/>
      <c r="AB1395" s="38"/>
      <c r="AC1395" s="38"/>
      <c r="AD1395" s="92"/>
    </row>
    <row r="1396" spans="18:30" x14ac:dyDescent="0.25">
      <c r="R1396" s="38"/>
      <c r="S1396" s="38"/>
      <c r="T1396" s="38"/>
      <c r="U1396" s="38"/>
      <c r="V1396" s="38"/>
      <c r="W1396" s="38"/>
      <c r="X1396" s="38"/>
      <c r="Y1396" s="38"/>
      <c r="Z1396" s="38"/>
      <c r="AA1396" s="38"/>
      <c r="AB1396" s="38"/>
      <c r="AC1396" s="38"/>
      <c r="AD1396" s="92"/>
    </row>
    <row r="1397" spans="18:30" x14ac:dyDescent="0.25">
      <c r="R1397" s="38"/>
      <c r="S1397" s="38"/>
      <c r="T1397" s="38"/>
      <c r="U1397" s="38"/>
      <c r="V1397" s="38"/>
      <c r="W1397" s="38"/>
      <c r="X1397" s="38"/>
      <c r="Y1397" s="38"/>
      <c r="Z1397" s="38"/>
      <c r="AA1397" s="38"/>
      <c r="AB1397" s="38"/>
      <c r="AC1397" s="38"/>
      <c r="AD1397" s="92"/>
    </row>
    <row r="1398" spans="18:30" x14ac:dyDescent="0.25">
      <c r="R1398" s="38"/>
      <c r="S1398" s="38"/>
      <c r="T1398" s="38"/>
      <c r="U1398" s="38"/>
      <c r="V1398" s="38"/>
      <c r="W1398" s="38"/>
      <c r="X1398" s="38"/>
      <c r="Y1398" s="38"/>
      <c r="Z1398" s="38"/>
      <c r="AA1398" s="38"/>
      <c r="AB1398" s="38"/>
      <c r="AC1398" s="38"/>
      <c r="AD1398" s="92"/>
    </row>
    <row r="1399" spans="18:30" x14ac:dyDescent="0.25">
      <c r="R1399" s="38"/>
      <c r="S1399" s="38"/>
      <c r="T1399" s="38"/>
      <c r="U1399" s="38"/>
      <c r="V1399" s="38"/>
      <c r="W1399" s="38"/>
      <c r="X1399" s="38"/>
      <c r="Y1399" s="38"/>
      <c r="Z1399" s="38"/>
      <c r="AA1399" s="38"/>
      <c r="AB1399" s="38"/>
      <c r="AC1399" s="38"/>
      <c r="AD1399" s="92"/>
    </row>
    <row r="1400" spans="18:30" x14ac:dyDescent="0.25">
      <c r="R1400" s="38"/>
      <c r="S1400" s="38"/>
      <c r="T1400" s="38"/>
      <c r="U1400" s="38"/>
      <c r="V1400" s="38"/>
      <c r="W1400" s="38"/>
      <c r="X1400" s="38"/>
      <c r="Y1400" s="38"/>
      <c r="Z1400" s="38"/>
      <c r="AA1400" s="38"/>
      <c r="AB1400" s="38"/>
      <c r="AC1400" s="38"/>
      <c r="AD1400" s="92"/>
    </row>
    <row r="1401" spans="18:30" x14ac:dyDescent="0.25">
      <c r="R1401" s="38"/>
      <c r="S1401" s="38"/>
      <c r="T1401" s="38"/>
      <c r="U1401" s="38"/>
      <c r="V1401" s="38"/>
      <c r="W1401" s="38"/>
      <c r="X1401" s="38"/>
      <c r="Y1401" s="38"/>
      <c r="Z1401" s="38"/>
      <c r="AA1401" s="38"/>
      <c r="AB1401" s="38"/>
      <c r="AC1401" s="38"/>
      <c r="AD1401" s="92"/>
    </row>
    <row r="1402" spans="18:30" x14ac:dyDescent="0.25">
      <c r="R1402" s="38"/>
      <c r="S1402" s="38"/>
      <c r="T1402" s="38"/>
      <c r="U1402" s="38"/>
      <c r="V1402" s="38"/>
      <c r="W1402" s="38"/>
      <c r="X1402" s="38"/>
      <c r="Y1402" s="38"/>
      <c r="Z1402" s="38"/>
      <c r="AA1402" s="38"/>
      <c r="AB1402" s="38"/>
      <c r="AC1402" s="38"/>
      <c r="AD1402" s="92"/>
    </row>
    <row r="1403" spans="18:30" x14ac:dyDescent="0.25">
      <c r="R1403" s="38"/>
      <c r="S1403" s="38"/>
      <c r="T1403" s="38"/>
      <c r="U1403" s="38"/>
      <c r="V1403" s="38"/>
      <c r="W1403" s="38"/>
      <c r="X1403" s="38"/>
      <c r="Y1403" s="38"/>
      <c r="Z1403" s="38"/>
      <c r="AA1403" s="38"/>
      <c r="AB1403" s="38"/>
      <c r="AC1403" s="38"/>
      <c r="AD1403" s="92"/>
    </row>
    <row r="1404" spans="18:30" x14ac:dyDescent="0.25">
      <c r="R1404" s="38"/>
      <c r="S1404" s="38"/>
      <c r="T1404" s="38"/>
      <c r="U1404" s="38"/>
      <c r="V1404" s="38"/>
      <c r="W1404" s="38"/>
      <c r="X1404" s="38"/>
      <c r="Y1404" s="38"/>
      <c r="Z1404" s="38"/>
      <c r="AA1404" s="38"/>
      <c r="AB1404" s="38"/>
      <c r="AC1404" s="38"/>
      <c r="AD1404" s="92"/>
    </row>
    <row r="1405" spans="18:30" x14ac:dyDescent="0.25">
      <c r="R1405" s="38"/>
      <c r="S1405" s="38"/>
      <c r="T1405" s="38"/>
      <c r="U1405" s="38"/>
      <c r="V1405" s="38"/>
      <c r="W1405" s="38"/>
      <c r="X1405" s="38"/>
      <c r="Y1405" s="38"/>
      <c r="Z1405" s="38"/>
      <c r="AA1405" s="38"/>
      <c r="AB1405" s="38"/>
      <c r="AC1405" s="38"/>
      <c r="AD1405" s="92"/>
    </row>
    <row r="1406" spans="18:30" x14ac:dyDescent="0.25">
      <c r="R1406" s="38"/>
      <c r="S1406" s="38"/>
      <c r="T1406" s="38"/>
      <c r="U1406" s="38"/>
      <c r="V1406" s="38"/>
      <c r="W1406" s="38"/>
      <c r="X1406" s="38"/>
      <c r="Y1406" s="38"/>
      <c r="Z1406" s="38"/>
      <c r="AA1406" s="38"/>
      <c r="AB1406" s="38"/>
      <c r="AC1406" s="38"/>
      <c r="AD1406" s="92"/>
    </row>
    <row r="1407" spans="18:30" x14ac:dyDescent="0.25">
      <c r="R1407" s="38"/>
      <c r="S1407" s="38"/>
      <c r="T1407" s="38"/>
      <c r="U1407" s="38"/>
      <c r="V1407" s="38"/>
      <c r="W1407" s="38"/>
      <c r="X1407" s="38"/>
      <c r="Y1407" s="38"/>
      <c r="Z1407" s="38"/>
      <c r="AA1407" s="38"/>
      <c r="AB1407" s="38"/>
      <c r="AC1407" s="38"/>
      <c r="AD1407" s="92"/>
    </row>
    <row r="1408" spans="18:30" x14ac:dyDescent="0.25">
      <c r="R1408" s="38"/>
      <c r="S1408" s="38"/>
      <c r="T1408" s="38"/>
      <c r="U1408" s="38"/>
      <c r="V1408" s="38"/>
      <c r="W1408" s="38"/>
      <c r="X1408" s="38"/>
      <c r="Y1408" s="38"/>
      <c r="Z1408" s="38"/>
      <c r="AA1408" s="38"/>
      <c r="AB1408" s="38"/>
      <c r="AC1408" s="38"/>
      <c r="AD1408" s="92"/>
    </row>
    <row r="1409" spans="18:30" x14ac:dyDescent="0.25">
      <c r="R1409" s="38"/>
      <c r="S1409" s="38"/>
      <c r="T1409" s="38"/>
      <c r="U1409" s="38"/>
      <c r="V1409" s="38"/>
      <c r="W1409" s="38"/>
      <c r="X1409" s="38"/>
      <c r="Y1409" s="38"/>
      <c r="Z1409" s="38"/>
      <c r="AA1409" s="38"/>
      <c r="AB1409" s="38"/>
      <c r="AC1409" s="38"/>
      <c r="AD1409" s="92"/>
    </row>
    <row r="1410" spans="18:30" x14ac:dyDescent="0.25">
      <c r="R1410" s="38"/>
      <c r="S1410" s="38"/>
      <c r="T1410" s="38"/>
      <c r="U1410" s="38"/>
      <c r="V1410" s="38"/>
      <c r="W1410" s="38"/>
      <c r="X1410" s="38"/>
      <c r="Y1410" s="38"/>
      <c r="Z1410" s="38"/>
      <c r="AA1410" s="38"/>
      <c r="AB1410" s="38"/>
      <c r="AC1410" s="38"/>
      <c r="AD1410" s="92"/>
    </row>
    <row r="1411" spans="18:30" x14ac:dyDescent="0.25">
      <c r="R1411" s="38"/>
      <c r="S1411" s="38"/>
      <c r="T1411" s="38"/>
      <c r="U1411" s="38"/>
      <c r="V1411" s="38"/>
      <c r="W1411" s="38"/>
      <c r="X1411" s="38"/>
      <c r="Y1411" s="38"/>
      <c r="Z1411" s="38"/>
      <c r="AA1411" s="38"/>
      <c r="AB1411" s="38"/>
      <c r="AC1411" s="38"/>
      <c r="AD1411" s="92"/>
    </row>
    <row r="1412" spans="18:30" x14ac:dyDescent="0.25">
      <c r="R1412" s="38"/>
      <c r="S1412" s="38"/>
      <c r="T1412" s="38"/>
      <c r="U1412" s="38"/>
      <c r="V1412" s="38"/>
      <c r="W1412" s="38"/>
      <c r="X1412" s="38"/>
      <c r="Y1412" s="38"/>
      <c r="Z1412" s="38"/>
      <c r="AA1412" s="38"/>
      <c r="AB1412" s="38"/>
      <c r="AC1412" s="38"/>
      <c r="AD1412" s="92"/>
    </row>
    <row r="1413" spans="18:30" x14ac:dyDescent="0.25">
      <c r="R1413" s="38"/>
      <c r="S1413" s="38"/>
      <c r="T1413" s="38"/>
      <c r="U1413" s="38"/>
      <c r="V1413" s="38"/>
      <c r="W1413" s="38"/>
      <c r="X1413" s="38"/>
      <c r="Y1413" s="38"/>
      <c r="Z1413" s="38"/>
      <c r="AA1413" s="38"/>
      <c r="AB1413" s="38"/>
      <c r="AC1413" s="38"/>
      <c r="AD1413" s="92"/>
    </row>
    <row r="1414" spans="18:30" x14ac:dyDescent="0.25">
      <c r="R1414" s="38"/>
      <c r="S1414" s="38"/>
      <c r="T1414" s="38"/>
      <c r="U1414" s="38"/>
      <c r="V1414" s="38"/>
      <c r="W1414" s="38"/>
      <c r="X1414" s="38"/>
      <c r="Y1414" s="38"/>
      <c r="Z1414" s="38"/>
      <c r="AA1414" s="38"/>
      <c r="AB1414" s="38"/>
      <c r="AC1414" s="38"/>
      <c r="AD1414" s="92"/>
    </row>
    <row r="1415" spans="18:30" x14ac:dyDescent="0.25">
      <c r="R1415" s="38"/>
      <c r="S1415" s="38"/>
      <c r="T1415" s="38"/>
      <c r="U1415" s="38"/>
      <c r="V1415" s="38"/>
      <c r="W1415" s="38"/>
      <c r="X1415" s="38"/>
      <c r="Y1415" s="38"/>
      <c r="Z1415" s="38"/>
      <c r="AA1415" s="38"/>
      <c r="AB1415" s="38"/>
      <c r="AC1415" s="38"/>
      <c r="AD1415" s="92"/>
    </row>
    <row r="1416" spans="18:30" x14ac:dyDescent="0.25">
      <c r="R1416" s="38"/>
      <c r="S1416" s="38"/>
      <c r="T1416" s="38"/>
      <c r="U1416" s="38"/>
      <c r="V1416" s="38"/>
      <c r="W1416" s="38"/>
      <c r="X1416" s="38"/>
      <c r="Y1416" s="38"/>
      <c r="Z1416" s="38"/>
      <c r="AA1416" s="38"/>
      <c r="AB1416" s="38"/>
      <c r="AC1416" s="38"/>
      <c r="AD1416" s="92"/>
    </row>
    <row r="1417" spans="18:30" x14ac:dyDescent="0.25">
      <c r="R1417" s="38"/>
      <c r="S1417" s="38"/>
      <c r="T1417" s="38"/>
      <c r="U1417" s="38"/>
      <c r="V1417" s="38"/>
      <c r="W1417" s="38"/>
      <c r="X1417" s="38"/>
      <c r="Y1417" s="38"/>
      <c r="Z1417" s="38"/>
      <c r="AA1417" s="38"/>
      <c r="AB1417" s="38"/>
      <c r="AC1417" s="38"/>
      <c r="AD1417" s="92"/>
    </row>
    <row r="1418" spans="18:30" x14ac:dyDescent="0.25">
      <c r="R1418" s="38"/>
      <c r="S1418" s="38"/>
      <c r="T1418" s="38"/>
      <c r="U1418" s="38"/>
      <c r="V1418" s="38"/>
      <c r="W1418" s="38"/>
      <c r="X1418" s="38"/>
      <c r="Y1418" s="38"/>
      <c r="Z1418" s="38"/>
      <c r="AA1418" s="38"/>
      <c r="AB1418" s="38"/>
      <c r="AC1418" s="38"/>
      <c r="AD1418" s="92"/>
    </row>
    <row r="1419" spans="18:30" x14ac:dyDescent="0.25">
      <c r="R1419" s="38"/>
      <c r="S1419" s="38"/>
      <c r="T1419" s="38"/>
      <c r="U1419" s="38"/>
      <c r="V1419" s="38"/>
      <c r="W1419" s="38"/>
      <c r="X1419" s="38"/>
      <c r="Y1419" s="38"/>
      <c r="Z1419" s="38"/>
      <c r="AA1419" s="38"/>
      <c r="AB1419" s="38"/>
      <c r="AC1419" s="38"/>
      <c r="AD1419" s="92"/>
    </row>
    <row r="1420" spans="18:30" x14ac:dyDescent="0.25">
      <c r="R1420" s="38"/>
      <c r="S1420" s="38"/>
      <c r="T1420" s="38"/>
      <c r="U1420" s="38"/>
      <c r="V1420" s="38"/>
      <c r="W1420" s="38"/>
      <c r="X1420" s="38"/>
      <c r="Y1420" s="38"/>
      <c r="Z1420" s="38"/>
      <c r="AA1420" s="38"/>
      <c r="AB1420" s="38"/>
      <c r="AC1420" s="38"/>
      <c r="AD1420" s="92"/>
    </row>
    <row r="1421" spans="18:30" x14ac:dyDescent="0.25">
      <c r="R1421" s="38"/>
      <c r="S1421" s="38"/>
      <c r="T1421" s="38"/>
      <c r="U1421" s="38"/>
      <c r="V1421" s="38"/>
      <c r="W1421" s="38"/>
      <c r="X1421" s="38"/>
      <c r="Y1421" s="38"/>
      <c r="Z1421" s="38"/>
      <c r="AA1421" s="38"/>
      <c r="AB1421" s="38"/>
      <c r="AC1421" s="38"/>
      <c r="AD1421" s="92"/>
    </row>
    <row r="1422" spans="18:30" x14ac:dyDescent="0.25">
      <c r="R1422" s="38"/>
      <c r="S1422" s="38"/>
      <c r="T1422" s="38"/>
      <c r="U1422" s="38"/>
      <c r="V1422" s="38"/>
      <c r="W1422" s="38"/>
      <c r="X1422" s="38"/>
      <c r="Y1422" s="38"/>
      <c r="Z1422" s="38"/>
      <c r="AA1422" s="38"/>
      <c r="AB1422" s="38"/>
      <c r="AC1422" s="38"/>
      <c r="AD1422" s="92"/>
    </row>
    <row r="1423" spans="18:30" x14ac:dyDescent="0.25">
      <c r="R1423" s="38"/>
      <c r="S1423" s="38"/>
      <c r="T1423" s="38"/>
      <c r="U1423" s="38"/>
      <c r="V1423" s="38"/>
      <c r="W1423" s="38"/>
      <c r="X1423" s="38"/>
      <c r="Y1423" s="38"/>
      <c r="Z1423" s="38"/>
      <c r="AA1423" s="38"/>
      <c r="AB1423" s="38"/>
      <c r="AC1423" s="38"/>
      <c r="AD1423" s="92"/>
    </row>
    <row r="1424" spans="18:30" x14ac:dyDescent="0.25">
      <c r="R1424" s="38"/>
      <c r="S1424" s="38"/>
      <c r="T1424" s="38"/>
      <c r="U1424" s="38"/>
      <c r="V1424" s="38"/>
      <c r="W1424" s="38"/>
      <c r="X1424" s="38"/>
      <c r="Y1424" s="38"/>
      <c r="Z1424" s="38"/>
      <c r="AA1424" s="38"/>
      <c r="AB1424" s="38"/>
      <c r="AC1424" s="38"/>
      <c r="AD1424" s="92"/>
    </row>
    <row r="1425" spans="18:30" x14ac:dyDescent="0.25">
      <c r="R1425" s="38"/>
      <c r="S1425" s="38"/>
      <c r="T1425" s="38"/>
      <c r="U1425" s="38"/>
      <c r="V1425" s="38"/>
      <c r="W1425" s="38"/>
      <c r="X1425" s="38"/>
      <c r="Y1425" s="38"/>
      <c r="Z1425" s="38"/>
      <c r="AA1425" s="38"/>
      <c r="AB1425" s="38"/>
      <c r="AC1425" s="38"/>
      <c r="AD1425" s="92"/>
    </row>
    <row r="1426" spans="18:30" x14ac:dyDescent="0.25">
      <c r="R1426" s="38"/>
      <c r="S1426" s="38"/>
      <c r="T1426" s="38"/>
      <c r="U1426" s="38"/>
      <c r="V1426" s="38"/>
      <c r="W1426" s="38"/>
      <c r="X1426" s="38"/>
      <c r="Y1426" s="38"/>
      <c r="Z1426" s="38"/>
      <c r="AA1426" s="38"/>
      <c r="AB1426" s="38"/>
      <c r="AC1426" s="38"/>
      <c r="AD1426" s="92"/>
    </row>
    <row r="1427" spans="18:30" x14ac:dyDescent="0.25">
      <c r="R1427" s="38"/>
      <c r="S1427" s="38"/>
      <c r="T1427" s="38"/>
      <c r="U1427" s="38"/>
      <c r="V1427" s="38"/>
      <c r="W1427" s="38"/>
      <c r="X1427" s="38"/>
      <c r="Y1427" s="38"/>
      <c r="Z1427" s="38"/>
      <c r="AA1427" s="38"/>
      <c r="AB1427" s="38"/>
      <c r="AC1427" s="38"/>
      <c r="AD1427" s="92"/>
    </row>
    <row r="1428" spans="18:30" x14ac:dyDescent="0.25">
      <c r="R1428" s="38"/>
      <c r="S1428" s="38"/>
      <c r="T1428" s="38"/>
      <c r="U1428" s="38"/>
      <c r="V1428" s="38"/>
      <c r="W1428" s="38"/>
      <c r="X1428" s="38"/>
      <c r="Y1428" s="38"/>
      <c r="Z1428" s="38"/>
      <c r="AA1428" s="38"/>
      <c r="AB1428" s="38"/>
      <c r="AC1428" s="38"/>
      <c r="AD1428" s="92"/>
    </row>
    <row r="1429" spans="18:30" x14ac:dyDescent="0.25">
      <c r="R1429" s="38"/>
      <c r="S1429" s="38"/>
      <c r="T1429" s="38"/>
      <c r="U1429" s="38"/>
      <c r="V1429" s="38"/>
      <c r="W1429" s="38"/>
      <c r="X1429" s="38"/>
      <c r="Y1429" s="38"/>
      <c r="Z1429" s="38"/>
      <c r="AA1429" s="38"/>
      <c r="AB1429" s="38"/>
      <c r="AC1429" s="38"/>
      <c r="AD1429" s="92"/>
    </row>
    <row r="1430" spans="18:30" x14ac:dyDescent="0.25">
      <c r="R1430" s="38"/>
      <c r="S1430" s="38"/>
      <c r="T1430" s="38"/>
      <c r="U1430" s="38"/>
      <c r="V1430" s="38"/>
      <c r="W1430" s="38"/>
      <c r="X1430" s="38"/>
      <c r="Y1430" s="38"/>
      <c r="Z1430" s="38"/>
      <c r="AA1430" s="38"/>
      <c r="AB1430" s="38"/>
      <c r="AC1430" s="38"/>
      <c r="AD1430" s="92"/>
    </row>
    <row r="1431" spans="18:30" x14ac:dyDescent="0.25">
      <c r="R1431" s="38"/>
      <c r="S1431" s="38"/>
      <c r="T1431" s="38"/>
      <c r="U1431" s="38"/>
      <c r="V1431" s="38"/>
      <c r="W1431" s="38"/>
      <c r="X1431" s="38"/>
      <c r="Y1431" s="38"/>
      <c r="Z1431" s="38"/>
      <c r="AA1431" s="38"/>
      <c r="AB1431" s="38"/>
      <c r="AC1431" s="38"/>
      <c r="AD1431" s="92"/>
    </row>
    <row r="1432" spans="18:30" x14ac:dyDescent="0.25">
      <c r="R1432" s="38"/>
      <c r="S1432" s="38"/>
      <c r="T1432" s="38"/>
      <c r="U1432" s="38"/>
      <c r="V1432" s="38"/>
      <c r="W1432" s="38"/>
      <c r="X1432" s="38"/>
      <c r="Y1432" s="38"/>
      <c r="Z1432" s="38"/>
      <c r="AA1432" s="38"/>
      <c r="AB1432" s="38"/>
      <c r="AC1432" s="38"/>
      <c r="AD1432" s="92"/>
    </row>
    <row r="1433" spans="18:30" x14ac:dyDescent="0.25">
      <c r="R1433" s="38"/>
      <c r="S1433" s="38"/>
      <c r="T1433" s="38"/>
      <c r="U1433" s="38"/>
      <c r="V1433" s="38"/>
      <c r="W1433" s="38"/>
      <c r="X1433" s="38"/>
      <c r="Y1433" s="38"/>
      <c r="Z1433" s="38"/>
      <c r="AA1433" s="38"/>
      <c r="AB1433" s="38"/>
      <c r="AC1433" s="38"/>
      <c r="AD1433" s="92"/>
    </row>
    <row r="1434" spans="18:30" x14ac:dyDescent="0.25">
      <c r="R1434" s="38"/>
      <c r="S1434" s="38"/>
      <c r="T1434" s="38"/>
      <c r="U1434" s="38"/>
      <c r="V1434" s="38"/>
      <c r="W1434" s="38"/>
      <c r="X1434" s="38"/>
      <c r="Y1434" s="38"/>
      <c r="Z1434" s="38"/>
      <c r="AA1434" s="38"/>
      <c r="AB1434" s="38"/>
      <c r="AC1434" s="38"/>
      <c r="AD1434" s="92"/>
    </row>
    <row r="1435" spans="18:30" x14ac:dyDescent="0.25">
      <c r="R1435" s="38"/>
      <c r="S1435" s="38"/>
      <c r="T1435" s="38"/>
      <c r="U1435" s="38"/>
      <c r="V1435" s="38"/>
      <c r="W1435" s="38"/>
      <c r="X1435" s="38"/>
      <c r="Y1435" s="38"/>
      <c r="Z1435" s="38"/>
      <c r="AA1435" s="38"/>
      <c r="AB1435" s="38"/>
      <c r="AC1435" s="38"/>
      <c r="AD1435" s="92"/>
    </row>
    <row r="1436" spans="18:30" x14ac:dyDescent="0.25">
      <c r="R1436" s="38"/>
      <c r="S1436" s="38"/>
      <c r="T1436" s="38"/>
      <c r="U1436" s="38"/>
      <c r="V1436" s="38"/>
      <c r="W1436" s="38"/>
      <c r="X1436" s="38"/>
      <c r="Y1436" s="38"/>
      <c r="Z1436" s="38"/>
      <c r="AA1436" s="38"/>
      <c r="AB1436" s="38"/>
      <c r="AC1436" s="38"/>
      <c r="AD1436" s="92"/>
    </row>
    <row r="1437" spans="18:30" x14ac:dyDescent="0.25">
      <c r="R1437" s="38"/>
      <c r="S1437" s="38"/>
      <c r="T1437" s="38"/>
      <c r="U1437" s="38"/>
      <c r="V1437" s="38"/>
      <c r="W1437" s="38"/>
      <c r="X1437" s="38"/>
      <c r="Y1437" s="38"/>
      <c r="Z1437" s="38"/>
      <c r="AA1437" s="38"/>
      <c r="AB1437" s="38"/>
      <c r="AC1437" s="38"/>
      <c r="AD1437" s="92"/>
    </row>
    <row r="1438" spans="18:30" x14ac:dyDescent="0.25">
      <c r="R1438" s="38"/>
      <c r="S1438" s="38"/>
      <c r="T1438" s="38"/>
      <c r="U1438" s="38"/>
      <c r="V1438" s="38"/>
      <c r="W1438" s="38"/>
      <c r="X1438" s="38"/>
      <c r="Y1438" s="38"/>
      <c r="Z1438" s="38"/>
      <c r="AA1438" s="38"/>
      <c r="AB1438" s="38"/>
      <c r="AC1438" s="38"/>
      <c r="AD1438" s="92"/>
    </row>
    <row r="1439" spans="18:30" x14ac:dyDescent="0.25">
      <c r="R1439" s="38"/>
      <c r="S1439" s="38"/>
      <c r="T1439" s="38"/>
      <c r="U1439" s="38"/>
      <c r="V1439" s="38"/>
      <c r="W1439" s="38"/>
      <c r="X1439" s="38"/>
      <c r="Y1439" s="38"/>
      <c r="Z1439" s="38"/>
      <c r="AA1439" s="38"/>
      <c r="AB1439" s="38"/>
      <c r="AC1439" s="38"/>
      <c r="AD1439" s="92"/>
    </row>
    <row r="1440" spans="18:30" x14ac:dyDescent="0.25">
      <c r="R1440" s="38"/>
      <c r="S1440" s="38"/>
      <c r="T1440" s="38"/>
      <c r="U1440" s="38"/>
      <c r="V1440" s="38"/>
      <c r="W1440" s="38"/>
      <c r="X1440" s="38"/>
      <c r="Y1440" s="38"/>
      <c r="Z1440" s="38"/>
      <c r="AA1440" s="38"/>
      <c r="AB1440" s="38"/>
      <c r="AC1440" s="38"/>
      <c r="AD1440" s="92"/>
    </row>
    <row r="1441" spans="18:30" x14ac:dyDescent="0.25">
      <c r="R1441" s="38"/>
      <c r="S1441" s="38"/>
      <c r="T1441" s="38"/>
      <c r="U1441" s="38"/>
      <c r="V1441" s="38"/>
      <c r="W1441" s="38"/>
      <c r="X1441" s="38"/>
      <c r="Y1441" s="38"/>
      <c r="Z1441" s="38"/>
      <c r="AA1441" s="38"/>
      <c r="AB1441" s="38"/>
      <c r="AC1441" s="38"/>
      <c r="AD1441" s="92"/>
    </row>
    <row r="1442" spans="18:30" x14ac:dyDescent="0.25">
      <c r="R1442" s="38"/>
      <c r="S1442" s="38"/>
      <c r="T1442" s="38"/>
      <c r="U1442" s="38"/>
      <c r="V1442" s="38"/>
      <c r="W1442" s="38"/>
      <c r="X1442" s="38"/>
      <c r="Y1442" s="38"/>
      <c r="Z1442" s="38"/>
      <c r="AA1442" s="38"/>
      <c r="AB1442" s="38"/>
      <c r="AC1442" s="38"/>
      <c r="AD1442" s="92"/>
    </row>
    <row r="1443" spans="18:30" x14ac:dyDescent="0.25">
      <c r="R1443" s="38"/>
      <c r="S1443" s="38"/>
      <c r="T1443" s="38"/>
      <c r="U1443" s="38"/>
      <c r="V1443" s="38"/>
      <c r="W1443" s="38"/>
      <c r="X1443" s="38"/>
      <c r="Y1443" s="38"/>
      <c r="Z1443" s="38"/>
      <c r="AA1443" s="38"/>
      <c r="AB1443" s="38"/>
      <c r="AC1443" s="38"/>
      <c r="AD1443" s="92"/>
    </row>
    <row r="1444" spans="18:30" x14ac:dyDescent="0.25">
      <c r="R1444" s="38"/>
      <c r="S1444" s="38"/>
      <c r="T1444" s="38"/>
      <c r="U1444" s="38"/>
      <c r="V1444" s="38"/>
      <c r="W1444" s="38"/>
      <c r="X1444" s="38"/>
      <c r="Y1444" s="38"/>
      <c r="Z1444" s="38"/>
      <c r="AA1444" s="38"/>
      <c r="AB1444" s="38"/>
      <c r="AC1444" s="38"/>
      <c r="AD1444" s="92"/>
    </row>
    <row r="1445" spans="18:30" x14ac:dyDescent="0.25">
      <c r="R1445" s="38"/>
      <c r="S1445" s="38"/>
      <c r="T1445" s="38"/>
      <c r="U1445" s="38"/>
      <c r="V1445" s="38"/>
      <c r="W1445" s="38"/>
      <c r="X1445" s="38"/>
      <c r="Y1445" s="38"/>
      <c r="Z1445" s="38"/>
      <c r="AA1445" s="38"/>
      <c r="AB1445" s="38"/>
      <c r="AC1445" s="38"/>
      <c r="AD1445" s="92"/>
    </row>
    <row r="1446" spans="18:30" x14ac:dyDescent="0.25">
      <c r="R1446" s="38"/>
      <c r="S1446" s="38"/>
      <c r="T1446" s="38"/>
      <c r="U1446" s="38"/>
      <c r="V1446" s="38"/>
      <c r="W1446" s="38"/>
      <c r="X1446" s="38"/>
      <c r="Y1446" s="38"/>
      <c r="Z1446" s="38"/>
      <c r="AA1446" s="38"/>
      <c r="AB1446" s="38"/>
      <c r="AC1446" s="38"/>
      <c r="AD1446" s="92"/>
    </row>
    <row r="1447" spans="18:30" x14ac:dyDescent="0.25">
      <c r="R1447" s="38"/>
      <c r="S1447" s="38"/>
      <c r="T1447" s="38"/>
      <c r="U1447" s="38"/>
      <c r="V1447" s="38"/>
      <c r="W1447" s="38"/>
      <c r="X1447" s="38"/>
      <c r="Y1447" s="38"/>
      <c r="Z1447" s="38"/>
      <c r="AA1447" s="38"/>
      <c r="AB1447" s="38"/>
      <c r="AC1447" s="38"/>
      <c r="AD1447" s="92"/>
    </row>
    <row r="1448" spans="18:30" x14ac:dyDescent="0.25">
      <c r="R1448" s="38"/>
      <c r="S1448" s="38"/>
      <c r="T1448" s="38"/>
      <c r="U1448" s="38"/>
      <c r="V1448" s="38"/>
      <c r="W1448" s="38"/>
      <c r="X1448" s="38"/>
      <c r="Y1448" s="38"/>
      <c r="Z1448" s="38"/>
      <c r="AA1448" s="38"/>
      <c r="AB1448" s="38"/>
      <c r="AC1448" s="38"/>
      <c r="AD1448" s="92"/>
    </row>
    <row r="1449" spans="18:30" x14ac:dyDescent="0.25">
      <c r="R1449" s="38"/>
      <c r="S1449" s="38"/>
      <c r="T1449" s="38"/>
      <c r="U1449" s="38"/>
      <c r="V1449" s="38"/>
      <c r="W1449" s="38"/>
      <c r="X1449" s="38"/>
      <c r="Y1449" s="38"/>
      <c r="Z1449" s="38"/>
      <c r="AA1449" s="38"/>
      <c r="AB1449" s="38"/>
      <c r="AC1449" s="38"/>
      <c r="AD1449" s="92"/>
    </row>
    <row r="1450" spans="18:30" x14ac:dyDescent="0.25">
      <c r="R1450" s="38"/>
      <c r="S1450" s="38"/>
      <c r="T1450" s="38"/>
      <c r="U1450" s="38"/>
      <c r="V1450" s="38"/>
      <c r="W1450" s="38"/>
      <c r="X1450" s="38"/>
      <c r="Y1450" s="38"/>
      <c r="Z1450" s="38"/>
      <c r="AA1450" s="38"/>
      <c r="AB1450" s="38"/>
      <c r="AC1450" s="38"/>
      <c r="AD1450" s="92"/>
    </row>
    <row r="1451" spans="18:30" x14ac:dyDescent="0.25">
      <c r="R1451" s="38"/>
      <c r="S1451" s="38"/>
      <c r="T1451" s="38"/>
      <c r="U1451" s="38"/>
      <c r="V1451" s="38"/>
      <c r="W1451" s="38"/>
      <c r="X1451" s="38"/>
      <c r="Y1451" s="38"/>
      <c r="Z1451" s="38"/>
      <c r="AA1451" s="38"/>
      <c r="AB1451" s="38"/>
      <c r="AC1451" s="38"/>
      <c r="AD1451" s="92"/>
    </row>
    <row r="1452" spans="18:30" x14ac:dyDescent="0.25">
      <c r="R1452" s="38"/>
      <c r="S1452" s="38"/>
      <c r="T1452" s="38"/>
      <c r="U1452" s="38"/>
      <c r="V1452" s="38"/>
      <c r="W1452" s="38"/>
      <c r="X1452" s="38"/>
      <c r="Y1452" s="38"/>
      <c r="Z1452" s="38"/>
      <c r="AA1452" s="38"/>
      <c r="AB1452" s="38"/>
      <c r="AC1452" s="38"/>
      <c r="AD1452" s="92"/>
    </row>
    <row r="1453" spans="18:30" x14ac:dyDescent="0.25">
      <c r="R1453" s="38"/>
      <c r="S1453" s="38"/>
      <c r="T1453" s="38"/>
      <c r="U1453" s="38"/>
      <c r="V1453" s="38"/>
      <c r="W1453" s="38"/>
      <c r="X1453" s="38"/>
      <c r="Y1453" s="38"/>
      <c r="Z1453" s="38"/>
      <c r="AA1453" s="38"/>
      <c r="AB1453" s="38"/>
      <c r="AC1453" s="38"/>
      <c r="AD1453" s="92"/>
    </row>
    <row r="1454" spans="18:30" x14ac:dyDescent="0.25">
      <c r="R1454" s="38"/>
      <c r="S1454" s="38"/>
      <c r="T1454" s="38"/>
      <c r="U1454" s="38"/>
      <c r="V1454" s="38"/>
      <c r="W1454" s="38"/>
      <c r="X1454" s="38"/>
      <c r="Y1454" s="38"/>
      <c r="Z1454" s="38"/>
      <c r="AA1454" s="38"/>
      <c r="AB1454" s="38"/>
      <c r="AC1454" s="38"/>
      <c r="AD1454" s="92"/>
    </row>
    <row r="1455" spans="18:30" x14ac:dyDescent="0.25">
      <c r="R1455" s="38"/>
      <c r="S1455" s="38"/>
      <c r="T1455" s="38"/>
      <c r="U1455" s="38"/>
      <c r="V1455" s="38"/>
      <c r="W1455" s="38"/>
      <c r="X1455" s="38"/>
      <c r="Y1455" s="38"/>
      <c r="Z1455" s="38"/>
      <c r="AA1455" s="38"/>
      <c r="AB1455" s="38"/>
      <c r="AC1455" s="38"/>
      <c r="AD1455" s="92"/>
    </row>
    <row r="1456" spans="18:30" x14ac:dyDescent="0.25">
      <c r="R1456" s="38"/>
      <c r="S1456" s="38"/>
      <c r="T1456" s="38"/>
      <c r="U1456" s="38"/>
      <c r="V1456" s="38"/>
      <c r="W1456" s="38"/>
      <c r="X1456" s="38"/>
      <c r="Y1456" s="38"/>
      <c r="Z1456" s="38"/>
      <c r="AA1456" s="38"/>
      <c r="AB1456" s="38"/>
      <c r="AC1456" s="38"/>
      <c r="AD1456" s="92"/>
    </row>
    <row r="1457" spans="18:30" x14ac:dyDescent="0.25">
      <c r="R1457" s="38"/>
      <c r="S1457" s="38"/>
      <c r="T1457" s="38"/>
      <c r="U1457" s="38"/>
      <c r="V1457" s="38"/>
      <c r="W1457" s="38"/>
      <c r="X1457" s="38"/>
      <c r="Y1457" s="38"/>
      <c r="Z1457" s="38"/>
      <c r="AA1457" s="38"/>
      <c r="AB1457" s="38"/>
      <c r="AC1457" s="38"/>
      <c r="AD1457" s="92"/>
    </row>
    <row r="1458" spans="18:30" x14ac:dyDescent="0.25">
      <c r="R1458" s="38"/>
      <c r="S1458" s="38"/>
      <c r="T1458" s="38"/>
      <c r="U1458" s="38"/>
      <c r="V1458" s="38"/>
      <c r="W1458" s="38"/>
      <c r="X1458" s="38"/>
      <c r="Y1458" s="38"/>
      <c r="Z1458" s="38"/>
      <c r="AA1458" s="38"/>
      <c r="AB1458" s="38"/>
      <c r="AC1458" s="38"/>
      <c r="AD1458" s="92"/>
    </row>
    <row r="1459" spans="18:30" x14ac:dyDescent="0.25">
      <c r="R1459" s="38"/>
      <c r="S1459" s="38"/>
      <c r="T1459" s="38"/>
      <c r="U1459" s="38"/>
      <c r="V1459" s="38"/>
      <c r="W1459" s="38"/>
      <c r="X1459" s="38"/>
      <c r="Y1459" s="38"/>
      <c r="Z1459" s="38"/>
      <c r="AA1459" s="38"/>
      <c r="AB1459" s="38"/>
      <c r="AC1459" s="38"/>
      <c r="AD1459" s="92"/>
    </row>
    <row r="1460" spans="18:30" x14ac:dyDescent="0.25">
      <c r="R1460" s="38"/>
      <c r="S1460" s="38"/>
      <c r="T1460" s="38"/>
      <c r="U1460" s="38"/>
      <c r="V1460" s="38"/>
      <c r="W1460" s="38"/>
      <c r="X1460" s="38"/>
      <c r="Y1460" s="38"/>
      <c r="Z1460" s="38"/>
      <c r="AA1460" s="38"/>
      <c r="AB1460" s="38"/>
      <c r="AC1460" s="38"/>
      <c r="AD1460" s="92"/>
    </row>
    <row r="1461" spans="18:30" x14ac:dyDescent="0.25">
      <c r="R1461" s="38"/>
      <c r="S1461" s="38"/>
      <c r="T1461" s="38"/>
      <c r="U1461" s="38"/>
      <c r="V1461" s="38"/>
      <c r="W1461" s="38"/>
      <c r="X1461" s="38"/>
      <c r="Y1461" s="38"/>
      <c r="Z1461" s="38"/>
      <c r="AA1461" s="38"/>
      <c r="AB1461" s="38"/>
      <c r="AC1461" s="38"/>
      <c r="AD1461" s="92"/>
    </row>
    <row r="1462" spans="18:30" x14ac:dyDescent="0.25">
      <c r="R1462" s="38"/>
      <c r="S1462" s="38"/>
      <c r="T1462" s="38"/>
      <c r="U1462" s="38"/>
      <c r="V1462" s="38"/>
      <c r="W1462" s="38"/>
      <c r="X1462" s="38"/>
      <c r="Y1462" s="38"/>
      <c r="Z1462" s="38"/>
      <c r="AA1462" s="38"/>
      <c r="AB1462" s="38"/>
      <c r="AC1462" s="38"/>
      <c r="AD1462" s="92"/>
    </row>
    <row r="1463" spans="18:30" x14ac:dyDescent="0.25">
      <c r="R1463" s="38"/>
      <c r="S1463" s="38"/>
      <c r="T1463" s="38"/>
      <c r="U1463" s="38"/>
      <c r="V1463" s="38"/>
      <c r="W1463" s="38"/>
      <c r="X1463" s="38"/>
      <c r="Y1463" s="38"/>
      <c r="Z1463" s="38"/>
      <c r="AA1463" s="38"/>
      <c r="AB1463" s="38"/>
      <c r="AC1463" s="38"/>
      <c r="AD1463" s="92"/>
    </row>
    <row r="1464" spans="18:30" x14ac:dyDescent="0.25">
      <c r="R1464" s="38"/>
      <c r="S1464" s="38"/>
      <c r="T1464" s="38"/>
      <c r="U1464" s="38"/>
      <c r="V1464" s="38"/>
      <c r="W1464" s="38"/>
      <c r="X1464" s="38"/>
      <c r="Y1464" s="38"/>
      <c r="Z1464" s="38"/>
      <c r="AA1464" s="38"/>
      <c r="AB1464" s="38"/>
      <c r="AC1464" s="38"/>
      <c r="AD1464" s="92"/>
    </row>
    <row r="1465" spans="18:30" x14ac:dyDescent="0.25">
      <c r="R1465" s="38"/>
      <c r="S1465" s="38"/>
      <c r="T1465" s="38"/>
      <c r="U1465" s="38"/>
      <c r="V1465" s="38"/>
      <c r="W1465" s="38"/>
      <c r="X1465" s="38"/>
      <c r="Y1465" s="38"/>
      <c r="Z1465" s="38"/>
      <c r="AA1465" s="38"/>
      <c r="AB1465" s="38"/>
      <c r="AC1465" s="38"/>
      <c r="AD1465" s="92"/>
    </row>
    <row r="1466" spans="18:30" x14ac:dyDescent="0.25">
      <c r="R1466" s="38"/>
      <c r="S1466" s="38"/>
      <c r="T1466" s="38"/>
      <c r="U1466" s="38"/>
      <c r="V1466" s="38"/>
      <c r="W1466" s="38"/>
      <c r="X1466" s="38"/>
      <c r="Y1466" s="38"/>
      <c r="Z1466" s="38"/>
      <c r="AA1466" s="38"/>
      <c r="AB1466" s="38"/>
      <c r="AC1466" s="38"/>
      <c r="AD1466" s="92"/>
    </row>
    <row r="1467" spans="18:30" x14ac:dyDescent="0.25">
      <c r="R1467" s="38"/>
      <c r="S1467" s="38"/>
      <c r="T1467" s="38"/>
      <c r="U1467" s="38"/>
      <c r="V1467" s="38"/>
      <c r="W1467" s="38"/>
      <c r="X1467" s="38"/>
      <c r="Y1467" s="38"/>
      <c r="Z1467" s="38"/>
      <c r="AA1467" s="38"/>
      <c r="AB1467" s="38"/>
      <c r="AC1467" s="38"/>
      <c r="AD1467" s="92"/>
    </row>
    <row r="1468" spans="18:30" x14ac:dyDescent="0.25">
      <c r="R1468" s="38"/>
      <c r="S1468" s="38"/>
      <c r="T1468" s="38"/>
      <c r="U1468" s="38"/>
      <c r="V1468" s="38"/>
      <c r="W1468" s="38"/>
      <c r="X1468" s="38"/>
      <c r="Y1468" s="38"/>
      <c r="Z1468" s="38"/>
      <c r="AA1468" s="38"/>
      <c r="AB1468" s="38"/>
      <c r="AC1468" s="38"/>
      <c r="AD1468" s="92"/>
    </row>
    <row r="1469" spans="18:30" x14ac:dyDescent="0.25">
      <c r="R1469" s="38"/>
      <c r="S1469" s="38"/>
      <c r="T1469" s="38"/>
      <c r="U1469" s="38"/>
      <c r="V1469" s="38"/>
      <c r="W1469" s="38"/>
      <c r="X1469" s="38"/>
      <c r="Y1469" s="38"/>
      <c r="Z1469" s="38"/>
      <c r="AA1469" s="38"/>
      <c r="AB1469" s="38"/>
      <c r="AC1469" s="38"/>
      <c r="AD1469" s="92"/>
    </row>
    <row r="1470" spans="18:30" x14ac:dyDescent="0.25">
      <c r="R1470" s="38"/>
      <c r="S1470" s="38"/>
      <c r="T1470" s="38"/>
      <c r="U1470" s="38"/>
      <c r="V1470" s="38"/>
      <c r="W1470" s="38"/>
      <c r="X1470" s="38"/>
      <c r="Y1470" s="38"/>
      <c r="Z1470" s="38"/>
      <c r="AA1470" s="38"/>
      <c r="AB1470" s="38"/>
      <c r="AC1470" s="38"/>
      <c r="AD1470" s="92"/>
    </row>
    <row r="1471" spans="18:30" x14ac:dyDescent="0.25">
      <c r="R1471" s="38"/>
      <c r="S1471" s="38"/>
      <c r="T1471" s="38"/>
      <c r="U1471" s="38"/>
      <c r="V1471" s="38"/>
      <c r="W1471" s="38"/>
      <c r="X1471" s="38"/>
      <c r="Y1471" s="38"/>
      <c r="Z1471" s="38"/>
      <c r="AA1471" s="38"/>
      <c r="AB1471" s="38"/>
      <c r="AC1471" s="38"/>
      <c r="AD1471" s="92"/>
    </row>
    <row r="1472" spans="18:30" x14ac:dyDescent="0.25">
      <c r="R1472" s="38"/>
      <c r="S1472" s="38"/>
      <c r="T1472" s="38"/>
      <c r="U1472" s="38"/>
      <c r="V1472" s="38"/>
      <c r="W1472" s="38"/>
      <c r="X1472" s="38"/>
      <c r="Y1472" s="38"/>
      <c r="Z1472" s="38"/>
      <c r="AA1472" s="38"/>
      <c r="AB1472" s="38"/>
      <c r="AC1472" s="38"/>
      <c r="AD1472" s="92"/>
    </row>
    <row r="1473" spans="18:30" x14ac:dyDescent="0.25">
      <c r="R1473" s="38"/>
      <c r="S1473" s="38"/>
      <c r="T1473" s="38"/>
      <c r="U1473" s="38"/>
      <c r="V1473" s="38"/>
      <c r="W1473" s="38"/>
      <c r="X1473" s="38"/>
      <c r="Y1473" s="38"/>
      <c r="Z1473" s="38"/>
      <c r="AA1473" s="38"/>
      <c r="AB1473" s="38"/>
      <c r="AC1473" s="38"/>
      <c r="AD1473" s="92"/>
    </row>
    <row r="1474" spans="18:30" x14ac:dyDescent="0.25">
      <c r="R1474" s="38"/>
      <c r="S1474" s="38"/>
      <c r="T1474" s="38"/>
      <c r="U1474" s="38"/>
      <c r="V1474" s="38"/>
      <c r="W1474" s="38"/>
      <c r="X1474" s="38"/>
      <c r="Y1474" s="38"/>
      <c r="Z1474" s="38"/>
      <c r="AA1474" s="38"/>
      <c r="AB1474" s="38"/>
      <c r="AC1474" s="38"/>
      <c r="AD1474" s="92"/>
    </row>
    <row r="1475" spans="18:30" x14ac:dyDescent="0.25">
      <c r="R1475" s="38"/>
      <c r="S1475" s="38"/>
      <c r="T1475" s="38"/>
      <c r="U1475" s="38"/>
      <c r="V1475" s="38"/>
      <c r="W1475" s="38"/>
      <c r="X1475" s="38"/>
      <c r="Y1475" s="38"/>
      <c r="Z1475" s="38"/>
      <c r="AA1475" s="38"/>
      <c r="AB1475" s="38"/>
      <c r="AC1475" s="38"/>
      <c r="AD1475" s="92"/>
    </row>
    <row r="1476" spans="18:30" x14ac:dyDescent="0.25">
      <c r="R1476" s="38"/>
      <c r="S1476" s="38"/>
      <c r="T1476" s="38"/>
      <c r="U1476" s="38"/>
      <c r="V1476" s="38"/>
      <c r="W1476" s="38"/>
      <c r="X1476" s="38"/>
      <c r="Y1476" s="38"/>
      <c r="Z1476" s="38"/>
      <c r="AA1476" s="38"/>
      <c r="AB1476" s="38"/>
      <c r="AC1476" s="38"/>
      <c r="AD1476" s="92"/>
    </row>
    <row r="1477" spans="18:30" x14ac:dyDescent="0.25">
      <c r="R1477" s="38"/>
      <c r="S1477" s="38"/>
      <c r="T1477" s="38"/>
      <c r="U1477" s="38"/>
      <c r="V1477" s="38"/>
      <c r="W1477" s="38"/>
      <c r="X1477" s="38"/>
      <c r="Y1477" s="38"/>
      <c r="Z1477" s="38"/>
      <c r="AA1477" s="38"/>
      <c r="AB1477" s="38"/>
      <c r="AC1477" s="38"/>
      <c r="AD1477" s="92"/>
    </row>
    <row r="1478" spans="18:30" x14ac:dyDescent="0.25">
      <c r="R1478" s="38"/>
      <c r="S1478" s="38"/>
      <c r="T1478" s="38"/>
      <c r="U1478" s="38"/>
      <c r="V1478" s="38"/>
      <c r="W1478" s="38"/>
      <c r="X1478" s="38"/>
      <c r="Y1478" s="38"/>
      <c r="Z1478" s="38"/>
      <c r="AA1478" s="38"/>
      <c r="AB1478" s="38"/>
      <c r="AC1478" s="38"/>
      <c r="AD1478" s="92"/>
    </row>
    <row r="1479" spans="18:30" x14ac:dyDescent="0.25">
      <c r="R1479" s="38"/>
      <c r="S1479" s="38"/>
      <c r="T1479" s="38"/>
      <c r="U1479" s="38"/>
      <c r="V1479" s="38"/>
      <c r="W1479" s="38"/>
      <c r="X1479" s="38"/>
      <c r="Y1479" s="38"/>
      <c r="Z1479" s="38"/>
      <c r="AA1479" s="38"/>
      <c r="AB1479" s="38"/>
      <c r="AC1479" s="38"/>
      <c r="AD1479" s="92"/>
    </row>
    <row r="1480" spans="18:30" x14ac:dyDescent="0.25">
      <c r="R1480" s="38"/>
      <c r="S1480" s="38"/>
      <c r="T1480" s="38"/>
      <c r="U1480" s="38"/>
      <c r="V1480" s="38"/>
      <c r="W1480" s="38"/>
      <c r="X1480" s="38"/>
      <c r="Y1480" s="38"/>
      <c r="Z1480" s="38"/>
      <c r="AA1480" s="38"/>
      <c r="AB1480" s="38"/>
      <c r="AC1480" s="38"/>
      <c r="AD1480" s="92"/>
    </row>
    <row r="1481" spans="18:30" x14ac:dyDescent="0.25">
      <c r="R1481" s="38"/>
      <c r="S1481" s="38"/>
      <c r="T1481" s="38"/>
      <c r="U1481" s="38"/>
      <c r="V1481" s="38"/>
      <c r="W1481" s="38"/>
      <c r="X1481" s="38"/>
      <c r="Y1481" s="38"/>
      <c r="Z1481" s="38"/>
      <c r="AA1481" s="38"/>
      <c r="AB1481" s="38"/>
      <c r="AC1481" s="38"/>
      <c r="AD1481" s="92"/>
    </row>
    <row r="1482" spans="18:30" x14ac:dyDescent="0.25">
      <c r="R1482" s="38"/>
      <c r="S1482" s="38"/>
      <c r="T1482" s="38"/>
      <c r="U1482" s="38"/>
      <c r="V1482" s="38"/>
      <c r="W1482" s="38"/>
      <c r="X1482" s="38"/>
      <c r="Y1482" s="38"/>
      <c r="Z1482" s="38"/>
      <c r="AA1482" s="38"/>
      <c r="AB1482" s="38"/>
      <c r="AC1482" s="38"/>
      <c r="AD1482" s="92"/>
    </row>
    <row r="1483" spans="18:30" x14ac:dyDescent="0.25">
      <c r="R1483" s="38"/>
      <c r="S1483" s="38"/>
      <c r="T1483" s="38"/>
      <c r="U1483" s="38"/>
      <c r="V1483" s="38"/>
      <c r="W1483" s="38"/>
      <c r="X1483" s="38"/>
      <c r="Y1483" s="38"/>
      <c r="Z1483" s="38"/>
      <c r="AA1483" s="38"/>
      <c r="AB1483" s="38"/>
      <c r="AC1483" s="38"/>
      <c r="AD1483" s="92"/>
    </row>
    <row r="1484" spans="18:30" x14ac:dyDescent="0.25">
      <c r="R1484" s="38"/>
      <c r="S1484" s="38"/>
      <c r="T1484" s="38"/>
      <c r="U1484" s="38"/>
      <c r="V1484" s="38"/>
      <c r="W1484" s="38"/>
      <c r="X1484" s="38"/>
      <c r="Y1484" s="38"/>
      <c r="Z1484" s="38"/>
      <c r="AA1484" s="38"/>
      <c r="AB1484" s="38"/>
      <c r="AC1484" s="38"/>
      <c r="AD1484" s="92"/>
    </row>
    <row r="1485" spans="18:30" x14ac:dyDescent="0.25">
      <c r="R1485" s="38"/>
      <c r="S1485" s="38"/>
      <c r="T1485" s="38"/>
      <c r="U1485" s="38"/>
      <c r="V1485" s="38"/>
      <c r="W1485" s="38"/>
      <c r="X1485" s="38"/>
      <c r="Y1485" s="38"/>
      <c r="Z1485" s="38"/>
      <c r="AA1485" s="38"/>
      <c r="AB1485" s="38"/>
      <c r="AC1485" s="38"/>
      <c r="AD1485" s="92"/>
    </row>
    <row r="1486" spans="18:30" x14ac:dyDescent="0.25">
      <c r="R1486" s="38"/>
      <c r="S1486" s="38"/>
      <c r="T1486" s="38"/>
      <c r="U1486" s="38"/>
      <c r="V1486" s="38"/>
      <c r="W1486" s="38"/>
      <c r="X1486" s="38"/>
      <c r="Y1486" s="38"/>
      <c r="Z1486" s="38"/>
      <c r="AA1486" s="38"/>
      <c r="AB1486" s="38"/>
      <c r="AC1486" s="38"/>
      <c r="AD1486" s="92"/>
    </row>
    <row r="1487" spans="18:30" x14ac:dyDescent="0.25">
      <c r="R1487" s="38"/>
      <c r="S1487" s="38"/>
      <c r="T1487" s="38"/>
      <c r="U1487" s="38"/>
      <c r="V1487" s="38"/>
      <c r="W1487" s="38"/>
      <c r="X1487" s="38"/>
      <c r="Y1487" s="38"/>
      <c r="Z1487" s="38"/>
      <c r="AA1487" s="38"/>
      <c r="AB1487" s="38"/>
      <c r="AC1487" s="38"/>
      <c r="AD1487" s="92"/>
    </row>
    <row r="1488" spans="18:30" x14ac:dyDescent="0.25">
      <c r="R1488" s="38"/>
      <c r="S1488" s="38"/>
      <c r="T1488" s="38"/>
      <c r="U1488" s="38"/>
      <c r="V1488" s="38"/>
      <c r="W1488" s="38"/>
      <c r="X1488" s="38"/>
      <c r="Y1488" s="38"/>
      <c r="Z1488" s="38"/>
      <c r="AA1488" s="38"/>
      <c r="AB1488" s="38"/>
      <c r="AC1488" s="38"/>
      <c r="AD1488" s="92"/>
    </row>
    <row r="1489" spans="18:30" x14ac:dyDescent="0.25">
      <c r="R1489" s="38"/>
      <c r="S1489" s="38"/>
      <c r="T1489" s="38"/>
      <c r="U1489" s="38"/>
      <c r="V1489" s="38"/>
      <c r="W1489" s="38"/>
      <c r="X1489" s="38"/>
      <c r="Y1489" s="38"/>
      <c r="Z1489" s="38"/>
      <c r="AA1489" s="38"/>
      <c r="AB1489" s="38"/>
      <c r="AC1489" s="38"/>
      <c r="AD1489" s="92"/>
    </row>
    <row r="1490" spans="18:30" x14ac:dyDescent="0.25">
      <c r="R1490" s="38"/>
      <c r="S1490" s="38"/>
      <c r="T1490" s="38"/>
      <c r="U1490" s="38"/>
      <c r="V1490" s="38"/>
      <c r="W1490" s="38"/>
      <c r="X1490" s="38"/>
      <c r="Y1490" s="38"/>
      <c r="Z1490" s="38"/>
      <c r="AA1490" s="38"/>
      <c r="AB1490" s="38"/>
      <c r="AC1490" s="38"/>
      <c r="AD1490" s="92"/>
    </row>
    <row r="1491" spans="18:30" x14ac:dyDescent="0.25">
      <c r="R1491" s="38"/>
      <c r="S1491" s="38"/>
      <c r="T1491" s="38"/>
      <c r="U1491" s="38"/>
      <c r="V1491" s="38"/>
      <c r="W1491" s="38"/>
      <c r="X1491" s="38"/>
      <c r="Y1491" s="38"/>
      <c r="Z1491" s="38"/>
      <c r="AA1491" s="38"/>
      <c r="AB1491" s="38"/>
      <c r="AC1491" s="38"/>
      <c r="AD1491" s="92"/>
    </row>
    <row r="1492" spans="18:30" x14ac:dyDescent="0.25">
      <c r="R1492" s="38"/>
      <c r="S1492" s="38"/>
      <c r="T1492" s="38"/>
      <c r="U1492" s="38"/>
      <c r="V1492" s="38"/>
      <c r="W1492" s="38"/>
      <c r="X1492" s="38"/>
      <c r="Y1492" s="38"/>
      <c r="Z1492" s="38"/>
      <c r="AA1492" s="38"/>
      <c r="AB1492" s="38"/>
      <c r="AC1492" s="38"/>
      <c r="AD1492" s="92"/>
    </row>
    <row r="1493" spans="18:30" x14ac:dyDescent="0.25">
      <c r="R1493" s="38"/>
      <c r="S1493" s="38"/>
      <c r="T1493" s="38"/>
      <c r="U1493" s="38"/>
      <c r="V1493" s="38"/>
      <c r="W1493" s="38"/>
      <c r="X1493" s="38"/>
      <c r="Y1493" s="38"/>
      <c r="Z1493" s="38"/>
      <c r="AA1493" s="38"/>
      <c r="AB1493" s="38"/>
      <c r="AC1493" s="38"/>
      <c r="AD1493" s="92"/>
    </row>
    <row r="1494" spans="18:30" x14ac:dyDescent="0.25">
      <c r="R1494" s="38"/>
      <c r="S1494" s="38"/>
      <c r="T1494" s="38"/>
      <c r="U1494" s="38"/>
      <c r="V1494" s="38"/>
      <c r="W1494" s="38"/>
      <c r="X1494" s="38"/>
      <c r="Y1494" s="38"/>
      <c r="Z1494" s="38"/>
      <c r="AA1494" s="38"/>
      <c r="AB1494" s="38"/>
      <c r="AC1494" s="38"/>
      <c r="AD1494" s="92"/>
    </row>
    <row r="1495" spans="18:30" x14ac:dyDescent="0.25">
      <c r="R1495" s="38"/>
      <c r="S1495" s="38"/>
      <c r="T1495" s="38"/>
      <c r="U1495" s="38"/>
      <c r="V1495" s="38"/>
      <c r="W1495" s="38"/>
      <c r="X1495" s="38"/>
      <c r="Y1495" s="38"/>
      <c r="Z1495" s="38"/>
      <c r="AA1495" s="38"/>
      <c r="AB1495" s="38"/>
      <c r="AC1495" s="38"/>
      <c r="AD1495" s="92"/>
    </row>
    <row r="1496" spans="18:30" x14ac:dyDescent="0.25">
      <c r="R1496" s="38"/>
      <c r="S1496" s="38"/>
      <c r="T1496" s="38"/>
      <c r="U1496" s="38"/>
      <c r="V1496" s="38"/>
      <c r="W1496" s="38"/>
      <c r="X1496" s="38"/>
      <c r="Y1496" s="38"/>
      <c r="Z1496" s="38"/>
      <c r="AA1496" s="38"/>
      <c r="AB1496" s="38"/>
      <c r="AC1496" s="38"/>
      <c r="AD1496" s="92"/>
    </row>
    <row r="1497" spans="18:30" x14ac:dyDescent="0.25">
      <c r="R1497" s="38"/>
      <c r="S1497" s="38"/>
      <c r="T1497" s="38"/>
      <c r="U1497" s="38"/>
      <c r="V1497" s="38"/>
      <c r="W1497" s="38"/>
      <c r="X1497" s="38"/>
      <c r="Y1497" s="38"/>
      <c r="Z1497" s="38"/>
      <c r="AA1497" s="38"/>
      <c r="AB1497" s="38"/>
      <c r="AC1497" s="38"/>
      <c r="AD1497" s="92"/>
    </row>
    <row r="1498" spans="18:30" x14ac:dyDescent="0.25">
      <c r="R1498" s="38"/>
      <c r="S1498" s="38"/>
      <c r="T1498" s="38"/>
      <c r="U1498" s="38"/>
      <c r="V1498" s="38"/>
      <c r="W1498" s="38"/>
      <c r="X1498" s="38"/>
      <c r="Y1498" s="38"/>
      <c r="Z1498" s="38"/>
      <c r="AA1498" s="38"/>
      <c r="AB1498" s="38"/>
      <c r="AC1498" s="38"/>
      <c r="AD1498" s="92"/>
    </row>
    <row r="1499" spans="18:30" x14ac:dyDescent="0.25">
      <c r="R1499" s="38"/>
      <c r="S1499" s="38"/>
      <c r="T1499" s="38"/>
      <c r="U1499" s="38"/>
      <c r="V1499" s="38"/>
      <c r="W1499" s="38"/>
      <c r="X1499" s="38"/>
      <c r="Y1499" s="38"/>
      <c r="Z1499" s="38"/>
      <c r="AA1499" s="38"/>
      <c r="AB1499" s="38"/>
      <c r="AC1499" s="38"/>
      <c r="AD1499" s="92"/>
    </row>
    <row r="1500" spans="18:30" x14ac:dyDescent="0.25">
      <c r="R1500" s="38"/>
      <c r="S1500" s="38"/>
      <c r="T1500" s="38"/>
      <c r="U1500" s="38"/>
      <c r="V1500" s="38"/>
      <c r="W1500" s="38"/>
      <c r="X1500" s="38"/>
      <c r="Y1500" s="38"/>
      <c r="Z1500" s="38"/>
      <c r="AA1500" s="38"/>
      <c r="AB1500" s="38"/>
      <c r="AC1500" s="38"/>
      <c r="AD1500" s="92"/>
    </row>
    <row r="1501" spans="18:30" x14ac:dyDescent="0.25">
      <c r="R1501" s="38"/>
      <c r="S1501" s="38"/>
      <c r="T1501" s="38"/>
      <c r="U1501" s="38"/>
      <c r="V1501" s="38"/>
      <c r="W1501" s="38"/>
      <c r="X1501" s="38"/>
      <c r="Y1501" s="38"/>
      <c r="Z1501" s="38"/>
      <c r="AA1501" s="38"/>
      <c r="AB1501" s="38"/>
      <c r="AC1501" s="38"/>
      <c r="AD1501" s="92"/>
    </row>
    <row r="1502" spans="18:30" x14ac:dyDescent="0.25">
      <c r="R1502" s="38"/>
      <c r="S1502" s="38"/>
      <c r="T1502" s="38"/>
      <c r="U1502" s="38"/>
      <c r="V1502" s="38"/>
      <c r="W1502" s="38"/>
      <c r="X1502" s="38"/>
      <c r="Y1502" s="38"/>
      <c r="Z1502" s="38"/>
      <c r="AA1502" s="38"/>
      <c r="AB1502" s="38"/>
      <c r="AC1502" s="38"/>
      <c r="AD1502" s="92"/>
    </row>
    <row r="1503" spans="18:30" x14ac:dyDescent="0.25">
      <c r="R1503" s="38"/>
      <c r="S1503" s="38"/>
      <c r="T1503" s="38"/>
      <c r="U1503" s="38"/>
      <c r="V1503" s="38"/>
      <c r="W1503" s="38"/>
      <c r="X1503" s="38"/>
      <c r="Y1503" s="38"/>
      <c r="Z1503" s="38"/>
      <c r="AA1503" s="38"/>
      <c r="AB1503" s="38"/>
      <c r="AC1503" s="38"/>
      <c r="AD1503" s="92"/>
    </row>
    <row r="1504" spans="18:30" x14ac:dyDescent="0.25">
      <c r="R1504" s="38"/>
      <c r="S1504" s="38"/>
      <c r="T1504" s="38"/>
      <c r="U1504" s="38"/>
      <c r="V1504" s="38"/>
      <c r="W1504" s="38"/>
      <c r="X1504" s="38"/>
      <c r="Y1504" s="38"/>
      <c r="Z1504" s="38"/>
      <c r="AA1504" s="38"/>
      <c r="AB1504" s="38"/>
      <c r="AC1504" s="38"/>
      <c r="AD1504" s="92"/>
    </row>
    <row r="1505" spans="18:30" x14ac:dyDescent="0.25">
      <c r="R1505" s="38"/>
      <c r="S1505" s="38"/>
      <c r="T1505" s="38"/>
      <c r="U1505" s="38"/>
      <c r="V1505" s="38"/>
      <c r="W1505" s="38"/>
      <c r="X1505" s="38"/>
      <c r="Y1505" s="38"/>
      <c r="Z1505" s="38"/>
      <c r="AA1505" s="38"/>
      <c r="AB1505" s="38"/>
      <c r="AC1505" s="38"/>
      <c r="AD1505" s="92"/>
    </row>
    <row r="1506" spans="18:30" x14ac:dyDescent="0.25">
      <c r="R1506" s="38"/>
      <c r="S1506" s="38"/>
      <c r="T1506" s="38"/>
      <c r="U1506" s="38"/>
      <c r="V1506" s="38"/>
      <c r="W1506" s="38"/>
      <c r="X1506" s="38"/>
      <c r="Y1506" s="38"/>
      <c r="Z1506" s="38"/>
      <c r="AA1506" s="38"/>
      <c r="AB1506" s="38"/>
      <c r="AC1506" s="38"/>
      <c r="AD1506" s="92"/>
    </row>
    <row r="1507" spans="18:30" x14ac:dyDescent="0.25">
      <c r="R1507" s="38"/>
      <c r="S1507" s="38"/>
      <c r="T1507" s="38"/>
      <c r="U1507" s="38"/>
      <c r="V1507" s="38"/>
      <c r="W1507" s="38"/>
      <c r="X1507" s="38"/>
      <c r="Y1507" s="38"/>
      <c r="Z1507" s="38"/>
      <c r="AA1507" s="38"/>
      <c r="AB1507" s="38"/>
      <c r="AC1507" s="38"/>
      <c r="AD1507" s="92"/>
    </row>
    <row r="1508" spans="18:30" x14ac:dyDescent="0.25">
      <c r="R1508" s="38"/>
      <c r="S1508" s="38"/>
      <c r="T1508" s="38"/>
      <c r="U1508" s="38"/>
      <c r="V1508" s="38"/>
      <c r="W1508" s="38"/>
      <c r="X1508" s="38"/>
      <c r="Y1508" s="38"/>
      <c r="Z1508" s="38"/>
      <c r="AA1508" s="38"/>
      <c r="AB1508" s="38"/>
      <c r="AC1508" s="38"/>
      <c r="AD1508" s="92"/>
    </row>
    <row r="1509" spans="18:30" x14ac:dyDescent="0.25">
      <c r="R1509" s="38"/>
      <c r="S1509" s="38"/>
      <c r="T1509" s="38"/>
      <c r="U1509" s="38"/>
      <c r="V1509" s="38"/>
      <c r="W1509" s="38"/>
      <c r="X1509" s="38"/>
      <c r="Y1509" s="38"/>
      <c r="Z1509" s="38"/>
      <c r="AA1509" s="38"/>
      <c r="AB1509" s="38"/>
      <c r="AC1509" s="38"/>
      <c r="AD1509" s="92"/>
    </row>
    <row r="1510" spans="18:30" x14ac:dyDescent="0.25">
      <c r="R1510" s="38"/>
      <c r="S1510" s="38"/>
      <c r="T1510" s="38"/>
      <c r="U1510" s="38"/>
      <c r="V1510" s="38"/>
      <c r="W1510" s="38"/>
      <c r="X1510" s="38"/>
      <c r="Y1510" s="38"/>
      <c r="Z1510" s="38"/>
      <c r="AA1510" s="38"/>
      <c r="AB1510" s="38"/>
      <c r="AC1510" s="38"/>
      <c r="AD1510" s="92"/>
    </row>
    <row r="1511" spans="18:30" x14ac:dyDescent="0.25">
      <c r="R1511" s="38"/>
      <c r="S1511" s="38"/>
      <c r="T1511" s="38"/>
      <c r="U1511" s="38"/>
      <c r="V1511" s="38"/>
      <c r="W1511" s="38"/>
      <c r="X1511" s="38"/>
      <c r="Y1511" s="38"/>
      <c r="Z1511" s="38"/>
      <c r="AA1511" s="38"/>
      <c r="AB1511" s="38"/>
      <c r="AC1511" s="38"/>
      <c r="AD1511" s="92"/>
    </row>
    <row r="1512" spans="18:30" x14ac:dyDescent="0.25">
      <c r="R1512" s="38"/>
      <c r="S1512" s="38"/>
      <c r="T1512" s="38"/>
      <c r="U1512" s="38"/>
      <c r="V1512" s="38"/>
      <c r="W1512" s="38"/>
      <c r="X1512" s="38"/>
      <c r="Y1512" s="38"/>
      <c r="Z1512" s="38"/>
      <c r="AA1512" s="38"/>
      <c r="AB1512" s="38"/>
      <c r="AC1512" s="38"/>
      <c r="AD1512" s="92"/>
    </row>
    <row r="1513" spans="18:30" x14ac:dyDescent="0.25">
      <c r="R1513" s="38"/>
      <c r="S1513" s="38"/>
      <c r="T1513" s="38"/>
      <c r="U1513" s="38"/>
      <c r="V1513" s="38"/>
      <c r="W1513" s="38"/>
      <c r="X1513" s="38"/>
      <c r="Y1513" s="38"/>
      <c r="Z1513" s="38"/>
      <c r="AA1513" s="38"/>
      <c r="AB1513" s="38"/>
      <c r="AC1513" s="38"/>
      <c r="AD1513" s="92"/>
    </row>
    <row r="1514" spans="18:30" x14ac:dyDescent="0.25">
      <c r="R1514" s="38"/>
      <c r="S1514" s="38"/>
      <c r="T1514" s="38"/>
      <c r="U1514" s="38"/>
      <c r="V1514" s="38"/>
      <c r="W1514" s="38"/>
      <c r="X1514" s="38"/>
      <c r="Y1514" s="38"/>
      <c r="Z1514" s="38"/>
      <c r="AA1514" s="38"/>
      <c r="AB1514" s="38"/>
      <c r="AC1514" s="38"/>
      <c r="AD1514" s="92"/>
    </row>
    <row r="1515" spans="18:30" x14ac:dyDescent="0.25">
      <c r="R1515" s="38"/>
      <c r="S1515" s="38"/>
      <c r="T1515" s="38"/>
      <c r="U1515" s="38"/>
      <c r="V1515" s="38"/>
      <c r="W1515" s="38"/>
      <c r="X1515" s="38"/>
      <c r="Y1515" s="38"/>
      <c r="Z1515" s="38"/>
      <c r="AA1515" s="38"/>
      <c r="AB1515" s="38"/>
      <c r="AC1515" s="38"/>
      <c r="AD1515" s="92"/>
    </row>
    <row r="1516" spans="18:30" x14ac:dyDescent="0.25">
      <c r="R1516" s="38"/>
      <c r="S1516" s="38"/>
      <c r="T1516" s="38"/>
      <c r="U1516" s="38"/>
      <c r="V1516" s="38"/>
      <c r="W1516" s="38"/>
      <c r="X1516" s="38"/>
      <c r="Y1516" s="38"/>
      <c r="Z1516" s="38"/>
      <c r="AA1516" s="38"/>
      <c r="AB1516" s="38"/>
      <c r="AC1516" s="38"/>
      <c r="AD1516" s="92"/>
    </row>
    <row r="1517" spans="18:30" x14ac:dyDescent="0.25">
      <c r="R1517" s="38"/>
      <c r="S1517" s="38"/>
      <c r="T1517" s="38"/>
      <c r="U1517" s="38"/>
      <c r="V1517" s="38"/>
      <c r="W1517" s="38"/>
      <c r="X1517" s="38"/>
      <c r="Y1517" s="38"/>
      <c r="Z1517" s="38"/>
      <c r="AA1517" s="38"/>
      <c r="AB1517" s="38"/>
      <c r="AC1517" s="38"/>
      <c r="AD1517" s="92"/>
    </row>
    <row r="1518" spans="18:30" x14ac:dyDescent="0.25">
      <c r="R1518" s="38"/>
      <c r="S1518" s="38"/>
      <c r="T1518" s="38"/>
      <c r="U1518" s="38"/>
      <c r="V1518" s="38"/>
      <c r="W1518" s="38"/>
      <c r="X1518" s="38"/>
      <c r="Y1518" s="38"/>
      <c r="Z1518" s="38"/>
      <c r="AA1518" s="38"/>
      <c r="AB1518" s="38"/>
      <c r="AC1518" s="38"/>
      <c r="AD1518" s="92"/>
    </row>
    <row r="1519" spans="18:30" x14ac:dyDescent="0.25">
      <c r="R1519" s="38"/>
      <c r="S1519" s="38"/>
      <c r="T1519" s="38"/>
      <c r="U1519" s="38"/>
      <c r="V1519" s="38"/>
      <c r="W1519" s="38"/>
      <c r="X1519" s="38"/>
      <c r="Y1519" s="38"/>
      <c r="Z1519" s="38"/>
      <c r="AA1519" s="38"/>
      <c r="AB1519" s="38"/>
      <c r="AC1519" s="38"/>
      <c r="AD1519" s="92"/>
    </row>
    <row r="1520" spans="18:30" x14ac:dyDescent="0.25">
      <c r="R1520" s="38"/>
      <c r="S1520" s="38"/>
      <c r="T1520" s="38"/>
      <c r="U1520" s="38"/>
      <c r="V1520" s="38"/>
      <c r="W1520" s="38"/>
      <c r="X1520" s="38"/>
      <c r="Y1520" s="38"/>
      <c r="Z1520" s="38"/>
      <c r="AA1520" s="38"/>
      <c r="AB1520" s="38"/>
      <c r="AC1520" s="38"/>
      <c r="AD1520" s="92"/>
    </row>
    <row r="1521" spans="18:30" x14ac:dyDescent="0.25">
      <c r="R1521" s="38"/>
      <c r="S1521" s="38"/>
      <c r="T1521" s="38"/>
      <c r="U1521" s="38"/>
      <c r="V1521" s="38"/>
      <c r="W1521" s="38"/>
      <c r="X1521" s="38"/>
      <c r="Y1521" s="38"/>
      <c r="Z1521" s="38"/>
      <c r="AA1521" s="38"/>
      <c r="AB1521" s="38"/>
      <c r="AC1521" s="38"/>
      <c r="AD1521" s="92"/>
    </row>
    <row r="1522" spans="18:30" x14ac:dyDescent="0.25">
      <c r="R1522" s="38"/>
      <c r="S1522" s="38"/>
      <c r="T1522" s="38"/>
      <c r="U1522" s="38"/>
      <c r="V1522" s="38"/>
      <c r="W1522" s="38"/>
      <c r="X1522" s="38"/>
      <c r="Y1522" s="38"/>
      <c r="Z1522" s="38"/>
      <c r="AA1522" s="38"/>
      <c r="AB1522" s="38"/>
      <c r="AC1522" s="38"/>
      <c r="AD1522" s="92"/>
    </row>
    <row r="1523" spans="18:30" x14ac:dyDescent="0.25">
      <c r="R1523" s="38"/>
      <c r="S1523" s="38"/>
      <c r="T1523" s="38"/>
      <c r="U1523" s="38"/>
      <c r="V1523" s="38"/>
      <c r="W1523" s="38"/>
      <c r="X1523" s="38"/>
      <c r="Y1523" s="38"/>
      <c r="Z1523" s="38"/>
      <c r="AA1523" s="38"/>
      <c r="AB1523" s="38"/>
      <c r="AC1523" s="38"/>
      <c r="AD1523" s="92"/>
    </row>
    <row r="1524" spans="18:30" x14ac:dyDescent="0.25">
      <c r="R1524" s="38"/>
      <c r="S1524" s="38"/>
      <c r="T1524" s="38"/>
      <c r="U1524" s="38"/>
      <c r="V1524" s="38"/>
      <c r="W1524" s="38"/>
      <c r="X1524" s="38"/>
      <c r="Y1524" s="38"/>
      <c r="Z1524" s="38"/>
      <c r="AA1524" s="38"/>
      <c r="AB1524" s="38"/>
      <c r="AC1524" s="38"/>
      <c r="AD1524" s="92"/>
    </row>
    <row r="1525" spans="18:30" x14ac:dyDescent="0.25">
      <c r="R1525" s="38"/>
      <c r="S1525" s="38"/>
      <c r="T1525" s="38"/>
      <c r="U1525" s="38"/>
      <c r="V1525" s="38"/>
      <c r="W1525" s="38"/>
      <c r="X1525" s="38"/>
      <c r="Y1525" s="38"/>
      <c r="Z1525" s="38"/>
      <c r="AA1525" s="38"/>
      <c r="AB1525" s="38"/>
      <c r="AC1525" s="38"/>
      <c r="AD1525" s="92"/>
    </row>
    <row r="1526" spans="18:30" x14ac:dyDescent="0.25">
      <c r="R1526" s="38"/>
      <c r="S1526" s="38"/>
      <c r="T1526" s="38"/>
      <c r="U1526" s="38"/>
      <c r="V1526" s="38"/>
      <c r="W1526" s="38"/>
      <c r="X1526" s="38"/>
      <c r="Y1526" s="38"/>
      <c r="Z1526" s="38"/>
      <c r="AA1526" s="38"/>
      <c r="AB1526" s="38"/>
      <c r="AC1526" s="38"/>
      <c r="AD1526" s="92"/>
    </row>
    <row r="1527" spans="18:30" x14ac:dyDescent="0.25">
      <c r="R1527" s="38"/>
      <c r="S1527" s="38"/>
      <c r="T1527" s="38"/>
      <c r="U1527" s="38"/>
      <c r="V1527" s="38"/>
      <c r="W1527" s="38"/>
      <c r="X1527" s="38"/>
      <c r="Y1527" s="38"/>
      <c r="Z1527" s="38"/>
      <c r="AA1527" s="38"/>
      <c r="AB1527" s="38"/>
      <c r="AC1527" s="38"/>
      <c r="AD1527" s="92"/>
    </row>
    <row r="1528" spans="18:30" x14ac:dyDescent="0.25">
      <c r="R1528" s="38"/>
      <c r="S1528" s="38"/>
      <c r="T1528" s="38"/>
      <c r="U1528" s="38"/>
      <c r="V1528" s="38"/>
      <c r="W1528" s="38"/>
      <c r="X1528" s="38"/>
      <c r="Y1528" s="38"/>
      <c r="Z1528" s="38"/>
      <c r="AA1528" s="38"/>
      <c r="AB1528" s="38"/>
      <c r="AC1528" s="38"/>
      <c r="AD1528" s="92"/>
    </row>
    <row r="1529" spans="18:30" x14ac:dyDescent="0.25">
      <c r="R1529" s="38"/>
      <c r="S1529" s="38"/>
      <c r="T1529" s="38"/>
      <c r="U1529" s="38"/>
      <c r="V1529" s="38"/>
      <c r="W1529" s="38"/>
      <c r="X1529" s="38"/>
      <c r="Y1529" s="38"/>
      <c r="Z1529" s="38"/>
      <c r="AA1529" s="38"/>
      <c r="AB1529" s="38"/>
      <c r="AC1529" s="38"/>
      <c r="AD1529" s="92"/>
    </row>
    <row r="1530" spans="18:30" x14ac:dyDescent="0.25">
      <c r="R1530" s="38"/>
      <c r="S1530" s="38"/>
      <c r="T1530" s="38"/>
      <c r="U1530" s="38"/>
      <c r="V1530" s="38"/>
      <c r="W1530" s="38"/>
      <c r="X1530" s="38"/>
      <c r="Y1530" s="38"/>
      <c r="Z1530" s="38"/>
      <c r="AA1530" s="38"/>
      <c r="AB1530" s="38"/>
      <c r="AC1530" s="38"/>
      <c r="AD1530" s="92"/>
    </row>
    <row r="1531" spans="18:30" x14ac:dyDescent="0.25">
      <c r="R1531" s="38"/>
      <c r="S1531" s="38"/>
      <c r="T1531" s="38"/>
      <c r="U1531" s="38"/>
      <c r="V1531" s="38"/>
      <c r="W1531" s="38"/>
      <c r="X1531" s="38"/>
      <c r="Y1531" s="38"/>
      <c r="Z1531" s="38"/>
      <c r="AA1531" s="38"/>
      <c r="AB1531" s="38"/>
      <c r="AC1531" s="38"/>
      <c r="AD1531" s="92"/>
    </row>
    <row r="1532" spans="18:30" x14ac:dyDescent="0.25">
      <c r="R1532" s="38"/>
      <c r="S1532" s="38"/>
      <c r="T1532" s="38"/>
      <c r="U1532" s="38"/>
      <c r="V1532" s="38"/>
      <c r="W1532" s="38"/>
      <c r="X1532" s="38"/>
      <c r="Y1532" s="38"/>
      <c r="Z1532" s="38"/>
      <c r="AA1532" s="38"/>
      <c r="AB1532" s="38"/>
      <c r="AC1532" s="38"/>
      <c r="AD1532" s="92"/>
    </row>
    <row r="1533" spans="18:30" x14ac:dyDescent="0.25">
      <c r="R1533" s="38"/>
      <c r="S1533" s="38"/>
      <c r="T1533" s="38"/>
      <c r="U1533" s="38"/>
      <c r="V1533" s="38"/>
      <c r="W1533" s="38"/>
      <c r="X1533" s="38"/>
      <c r="Y1533" s="38"/>
      <c r="Z1533" s="38"/>
      <c r="AA1533" s="38"/>
      <c r="AB1533" s="38"/>
      <c r="AC1533" s="38"/>
      <c r="AD1533" s="92"/>
    </row>
    <row r="1534" spans="18:30" x14ac:dyDescent="0.25">
      <c r="R1534" s="38"/>
      <c r="S1534" s="38"/>
      <c r="T1534" s="38"/>
      <c r="U1534" s="38"/>
      <c r="V1534" s="38"/>
      <c r="W1534" s="38"/>
      <c r="X1534" s="38"/>
      <c r="Y1534" s="38"/>
      <c r="Z1534" s="38"/>
      <c r="AA1534" s="38"/>
      <c r="AB1534" s="38"/>
      <c r="AC1534" s="38"/>
      <c r="AD1534" s="92"/>
    </row>
    <row r="1535" spans="18:30" x14ac:dyDescent="0.25">
      <c r="R1535" s="38"/>
      <c r="S1535" s="38"/>
      <c r="T1535" s="38"/>
      <c r="U1535" s="38"/>
      <c r="V1535" s="38"/>
      <c r="W1535" s="38"/>
      <c r="X1535" s="38"/>
      <c r="Y1535" s="38"/>
      <c r="Z1535" s="38"/>
      <c r="AA1535" s="38"/>
      <c r="AB1535" s="38"/>
      <c r="AC1535" s="38"/>
      <c r="AD1535" s="92"/>
    </row>
    <row r="1536" spans="18:30" x14ac:dyDescent="0.25">
      <c r="R1536" s="38"/>
      <c r="S1536" s="38"/>
      <c r="T1536" s="38"/>
      <c r="U1536" s="38"/>
      <c r="V1536" s="38"/>
      <c r="W1536" s="38"/>
      <c r="X1536" s="38"/>
      <c r="Y1536" s="38"/>
      <c r="Z1536" s="38"/>
      <c r="AA1536" s="38"/>
      <c r="AB1536" s="38"/>
      <c r="AC1536" s="38"/>
      <c r="AD1536" s="92"/>
    </row>
    <row r="1537" spans="18:30" x14ac:dyDescent="0.25">
      <c r="R1537" s="38"/>
      <c r="S1537" s="38"/>
      <c r="T1537" s="38"/>
      <c r="U1537" s="38"/>
      <c r="V1537" s="38"/>
      <c r="W1537" s="38"/>
      <c r="X1537" s="38"/>
      <c r="Y1537" s="38"/>
      <c r="Z1537" s="38"/>
      <c r="AA1537" s="38"/>
      <c r="AB1537" s="38"/>
      <c r="AC1537" s="38"/>
      <c r="AD1537" s="92"/>
    </row>
    <row r="1538" spans="18:30" x14ac:dyDescent="0.25">
      <c r="R1538" s="38"/>
      <c r="S1538" s="38"/>
      <c r="T1538" s="38"/>
      <c r="U1538" s="38"/>
      <c r="V1538" s="38"/>
      <c r="W1538" s="38"/>
      <c r="X1538" s="38"/>
      <c r="Y1538" s="38"/>
      <c r="Z1538" s="38"/>
      <c r="AA1538" s="38"/>
      <c r="AB1538" s="38"/>
      <c r="AC1538" s="38"/>
      <c r="AD1538" s="92"/>
    </row>
    <row r="1539" spans="18:30" x14ac:dyDescent="0.25">
      <c r="R1539" s="38"/>
      <c r="S1539" s="38"/>
      <c r="T1539" s="38"/>
      <c r="U1539" s="38"/>
      <c r="V1539" s="38"/>
      <c r="W1539" s="38"/>
      <c r="X1539" s="38"/>
      <c r="Y1539" s="38"/>
      <c r="Z1539" s="38"/>
      <c r="AA1539" s="38"/>
      <c r="AB1539" s="38"/>
      <c r="AC1539" s="38"/>
      <c r="AD1539" s="92"/>
    </row>
    <row r="1540" spans="18:30" x14ac:dyDescent="0.25">
      <c r="R1540" s="38"/>
      <c r="S1540" s="38"/>
      <c r="T1540" s="38"/>
      <c r="U1540" s="38"/>
      <c r="V1540" s="38"/>
      <c r="W1540" s="38"/>
      <c r="X1540" s="38"/>
      <c r="Y1540" s="38"/>
      <c r="Z1540" s="38"/>
      <c r="AA1540" s="38"/>
      <c r="AB1540" s="38"/>
      <c r="AC1540" s="38"/>
      <c r="AD1540" s="92"/>
    </row>
    <row r="1541" spans="18:30" x14ac:dyDescent="0.25">
      <c r="R1541" s="38"/>
      <c r="S1541" s="38"/>
      <c r="T1541" s="38"/>
      <c r="U1541" s="38"/>
      <c r="V1541" s="38"/>
      <c r="W1541" s="38"/>
      <c r="X1541" s="38"/>
      <c r="Y1541" s="38"/>
      <c r="Z1541" s="38"/>
      <c r="AA1541" s="38"/>
      <c r="AB1541" s="38"/>
      <c r="AC1541" s="38"/>
      <c r="AD1541" s="92"/>
    </row>
    <row r="1542" spans="18:30" x14ac:dyDescent="0.25">
      <c r="R1542" s="38"/>
      <c r="S1542" s="38"/>
      <c r="T1542" s="38"/>
      <c r="U1542" s="38"/>
      <c r="V1542" s="38"/>
      <c r="W1542" s="38"/>
      <c r="X1542" s="38"/>
      <c r="Y1542" s="38"/>
      <c r="Z1542" s="38"/>
      <c r="AA1542" s="38"/>
      <c r="AB1542" s="38"/>
      <c r="AC1542" s="38"/>
      <c r="AD1542" s="92"/>
    </row>
    <row r="1543" spans="18:30" x14ac:dyDescent="0.25">
      <c r="R1543" s="38"/>
      <c r="S1543" s="38"/>
      <c r="T1543" s="38"/>
      <c r="U1543" s="38"/>
      <c r="V1543" s="38"/>
      <c r="W1543" s="38"/>
      <c r="X1543" s="38"/>
      <c r="Y1543" s="38"/>
      <c r="Z1543" s="38"/>
      <c r="AA1543" s="38"/>
      <c r="AB1543" s="38"/>
      <c r="AC1543" s="38"/>
      <c r="AD1543" s="92"/>
    </row>
    <row r="1544" spans="18:30" x14ac:dyDescent="0.25">
      <c r="R1544" s="38"/>
      <c r="S1544" s="38"/>
      <c r="T1544" s="38"/>
      <c r="U1544" s="38"/>
      <c r="V1544" s="38"/>
      <c r="W1544" s="38"/>
      <c r="X1544" s="38"/>
      <c r="Y1544" s="38"/>
      <c r="Z1544" s="38"/>
      <c r="AA1544" s="38"/>
      <c r="AB1544" s="38"/>
      <c r="AC1544" s="38"/>
      <c r="AD1544" s="92"/>
    </row>
    <row r="1545" spans="18:30" x14ac:dyDescent="0.25">
      <c r="R1545" s="38"/>
      <c r="S1545" s="38"/>
      <c r="T1545" s="38"/>
      <c r="U1545" s="38"/>
      <c r="V1545" s="38"/>
      <c r="W1545" s="38"/>
      <c r="X1545" s="38"/>
      <c r="Y1545" s="38"/>
      <c r="Z1545" s="38"/>
      <c r="AA1545" s="38"/>
      <c r="AB1545" s="38"/>
      <c r="AC1545" s="38"/>
      <c r="AD1545" s="92"/>
    </row>
    <row r="1546" spans="18:30" x14ac:dyDescent="0.25">
      <c r="R1546" s="38"/>
      <c r="S1546" s="38"/>
      <c r="T1546" s="38"/>
      <c r="U1546" s="38"/>
      <c r="V1546" s="38"/>
      <c r="W1546" s="38"/>
      <c r="X1546" s="38"/>
      <c r="Y1546" s="38"/>
      <c r="Z1546" s="38"/>
      <c r="AA1546" s="38"/>
      <c r="AB1546" s="38"/>
      <c r="AC1546" s="38"/>
      <c r="AD1546" s="92"/>
    </row>
    <row r="1547" spans="18:30" x14ac:dyDescent="0.25">
      <c r="R1547" s="38"/>
      <c r="S1547" s="38"/>
      <c r="T1547" s="38"/>
      <c r="U1547" s="38"/>
      <c r="V1547" s="38"/>
      <c r="W1547" s="38"/>
      <c r="X1547" s="38"/>
      <c r="Y1547" s="38"/>
      <c r="Z1547" s="38"/>
      <c r="AA1547" s="38"/>
      <c r="AB1547" s="38"/>
      <c r="AC1547" s="38"/>
      <c r="AD1547" s="92"/>
    </row>
    <row r="1548" spans="18:30" x14ac:dyDescent="0.25">
      <c r="R1548" s="38"/>
      <c r="S1548" s="38"/>
      <c r="T1548" s="38"/>
      <c r="U1548" s="38"/>
      <c r="V1548" s="38"/>
      <c r="W1548" s="38"/>
      <c r="X1548" s="38"/>
      <c r="Y1548" s="38"/>
      <c r="Z1548" s="38"/>
      <c r="AA1548" s="38"/>
      <c r="AB1548" s="38"/>
      <c r="AC1548" s="38"/>
      <c r="AD1548" s="92"/>
    </row>
    <row r="1549" spans="18:30" x14ac:dyDescent="0.25">
      <c r="R1549" s="38"/>
      <c r="S1549" s="38"/>
      <c r="T1549" s="38"/>
      <c r="U1549" s="38"/>
      <c r="V1549" s="38"/>
      <c r="W1549" s="38"/>
      <c r="X1549" s="38"/>
      <c r="Y1549" s="38"/>
      <c r="Z1549" s="38"/>
      <c r="AA1549" s="38"/>
      <c r="AB1549" s="38"/>
      <c r="AC1549" s="38"/>
      <c r="AD1549" s="92"/>
    </row>
    <row r="1550" spans="18:30" x14ac:dyDescent="0.25">
      <c r="R1550" s="38"/>
      <c r="S1550" s="38"/>
      <c r="T1550" s="38"/>
      <c r="U1550" s="38"/>
      <c r="V1550" s="38"/>
      <c r="W1550" s="38"/>
      <c r="X1550" s="38"/>
      <c r="Y1550" s="38"/>
      <c r="Z1550" s="38"/>
      <c r="AA1550" s="38"/>
      <c r="AB1550" s="38"/>
      <c r="AC1550" s="38"/>
      <c r="AD1550" s="92"/>
    </row>
    <row r="1551" spans="18:30" x14ac:dyDescent="0.25">
      <c r="R1551" s="38"/>
      <c r="S1551" s="38"/>
      <c r="T1551" s="38"/>
      <c r="U1551" s="38"/>
      <c r="V1551" s="38"/>
      <c r="W1551" s="38"/>
      <c r="X1551" s="38"/>
      <c r="Y1551" s="38"/>
      <c r="Z1551" s="38"/>
      <c r="AA1551" s="38"/>
      <c r="AB1551" s="38"/>
      <c r="AC1551" s="38"/>
      <c r="AD1551" s="92"/>
    </row>
    <row r="1552" spans="18:30" x14ac:dyDescent="0.25">
      <c r="R1552" s="38"/>
      <c r="S1552" s="38"/>
      <c r="T1552" s="38"/>
      <c r="U1552" s="38"/>
      <c r="V1552" s="38"/>
      <c r="W1552" s="38"/>
      <c r="X1552" s="38"/>
      <c r="Y1552" s="38"/>
      <c r="Z1552" s="38"/>
      <c r="AA1552" s="38"/>
      <c r="AB1552" s="38"/>
      <c r="AC1552" s="38"/>
      <c r="AD1552" s="92"/>
    </row>
    <row r="1553" spans="18:30" x14ac:dyDescent="0.25">
      <c r="R1553" s="38"/>
      <c r="S1553" s="38"/>
      <c r="T1553" s="38"/>
      <c r="U1553" s="38"/>
      <c r="V1553" s="38"/>
      <c r="W1553" s="38"/>
      <c r="X1553" s="38"/>
      <c r="Y1553" s="38"/>
      <c r="Z1553" s="38"/>
      <c r="AA1553" s="38"/>
      <c r="AB1553" s="38"/>
      <c r="AC1553" s="38"/>
      <c r="AD1553" s="92"/>
    </row>
    <row r="1554" spans="18:30" x14ac:dyDescent="0.25">
      <c r="R1554" s="38"/>
      <c r="S1554" s="38"/>
      <c r="T1554" s="38"/>
      <c r="U1554" s="38"/>
      <c r="V1554" s="38"/>
      <c r="W1554" s="38"/>
      <c r="X1554" s="38"/>
      <c r="Y1554" s="38"/>
      <c r="Z1554" s="38"/>
      <c r="AA1554" s="38"/>
      <c r="AB1554" s="38"/>
      <c r="AC1554" s="38"/>
      <c r="AD1554" s="92"/>
    </row>
    <row r="1555" spans="18:30" x14ac:dyDescent="0.25">
      <c r="R1555" s="38"/>
      <c r="S1555" s="38"/>
      <c r="T1555" s="38"/>
      <c r="U1555" s="38"/>
      <c r="V1555" s="38"/>
      <c r="W1555" s="38"/>
      <c r="X1555" s="38"/>
      <c r="Y1555" s="38"/>
      <c r="Z1555" s="38"/>
      <c r="AA1555" s="38"/>
      <c r="AB1555" s="38"/>
      <c r="AC1555" s="38"/>
      <c r="AD1555" s="92"/>
    </row>
    <row r="1556" spans="18:30" x14ac:dyDescent="0.25">
      <c r="R1556" s="38"/>
      <c r="S1556" s="38"/>
      <c r="T1556" s="38"/>
      <c r="U1556" s="38"/>
      <c r="V1556" s="38"/>
      <c r="W1556" s="38"/>
      <c r="X1556" s="38"/>
      <c r="Y1556" s="38"/>
      <c r="Z1556" s="38"/>
      <c r="AA1556" s="38"/>
      <c r="AB1556" s="38"/>
      <c r="AC1556" s="38"/>
      <c r="AD1556" s="92"/>
    </row>
    <row r="1557" spans="18:30" x14ac:dyDescent="0.25">
      <c r="R1557" s="38"/>
      <c r="S1557" s="38"/>
      <c r="T1557" s="38"/>
      <c r="U1557" s="38"/>
      <c r="V1557" s="38"/>
      <c r="W1557" s="38"/>
      <c r="X1557" s="38"/>
      <c r="Y1557" s="38"/>
      <c r="Z1557" s="38"/>
      <c r="AA1557" s="38"/>
      <c r="AB1557" s="38"/>
      <c r="AC1557" s="38"/>
      <c r="AD1557" s="92"/>
    </row>
    <row r="1558" spans="18:30" x14ac:dyDescent="0.25">
      <c r="R1558" s="38"/>
      <c r="S1558" s="38"/>
      <c r="T1558" s="38"/>
      <c r="U1558" s="38"/>
      <c r="V1558" s="38"/>
      <c r="W1558" s="38"/>
      <c r="X1558" s="38"/>
      <c r="Y1558" s="38"/>
      <c r="Z1558" s="38"/>
      <c r="AA1558" s="38"/>
      <c r="AB1558" s="38"/>
      <c r="AC1558" s="38"/>
      <c r="AD1558" s="92"/>
    </row>
    <row r="1559" spans="18:30" x14ac:dyDescent="0.25">
      <c r="R1559" s="38"/>
      <c r="S1559" s="38"/>
      <c r="T1559" s="38"/>
      <c r="U1559" s="38"/>
      <c r="V1559" s="38"/>
      <c r="W1559" s="38"/>
      <c r="X1559" s="38"/>
      <c r="Y1559" s="38"/>
      <c r="Z1559" s="38"/>
      <c r="AA1559" s="38"/>
      <c r="AB1559" s="38"/>
      <c r="AC1559" s="38"/>
      <c r="AD1559" s="92"/>
    </row>
    <row r="1560" spans="18:30" x14ac:dyDescent="0.25">
      <c r="R1560" s="38"/>
      <c r="S1560" s="38"/>
      <c r="T1560" s="38"/>
      <c r="U1560" s="38"/>
      <c r="V1560" s="38"/>
      <c r="W1560" s="38"/>
      <c r="X1560" s="38"/>
      <c r="Y1560" s="38"/>
      <c r="Z1560" s="38"/>
      <c r="AA1560" s="38"/>
      <c r="AB1560" s="38"/>
      <c r="AC1560" s="38"/>
      <c r="AD1560" s="92"/>
    </row>
    <row r="1561" spans="18:30" x14ac:dyDescent="0.25">
      <c r="R1561" s="38"/>
      <c r="S1561" s="38"/>
      <c r="T1561" s="38"/>
      <c r="U1561" s="38"/>
      <c r="V1561" s="38"/>
      <c r="W1561" s="38"/>
      <c r="X1561" s="38"/>
      <c r="Y1561" s="38"/>
      <c r="Z1561" s="38"/>
      <c r="AA1561" s="38"/>
      <c r="AB1561" s="38"/>
      <c r="AC1561" s="38"/>
      <c r="AD1561" s="92"/>
    </row>
    <row r="1562" spans="18:30" x14ac:dyDescent="0.25">
      <c r="R1562" s="38"/>
      <c r="S1562" s="38"/>
      <c r="T1562" s="38"/>
      <c r="U1562" s="38"/>
      <c r="V1562" s="38"/>
      <c r="W1562" s="38"/>
      <c r="X1562" s="38"/>
      <c r="Y1562" s="38"/>
      <c r="Z1562" s="38"/>
      <c r="AA1562" s="38"/>
      <c r="AB1562" s="38"/>
      <c r="AC1562" s="38"/>
      <c r="AD1562" s="92"/>
    </row>
    <row r="1563" spans="18:30" x14ac:dyDescent="0.25">
      <c r="R1563" s="38"/>
      <c r="S1563" s="38"/>
      <c r="T1563" s="38"/>
      <c r="U1563" s="38"/>
      <c r="V1563" s="38"/>
      <c r="W1563" s="38"/>
      <c r="X1563" s="38"/>
      <c r="Y1563" s="38"/>
      <c r="Z1563" s="38"/>
      <c r="AA1563" s="38"/>
      <c r="AB1563" s="38"/>
      <c r="AC1563" s="38"/>
      <c r="AD1563" s="92"/>
    </row>
    <row r="1564" spans="18:30" x14ac:dyDescent="0.25">
      <c r="R1564" s="38"/>
      <c r="S1564" s="38"/>
      <c r="T1564" s="38"/>
      <c r="U1564" s="38"/>
      <c r="V1564" s="38"/>
      <c r="W1564" s="38"/>
      <c r="X1564" s="38"/>
      <c r="Y1564" s="38"/>
      <c r="Z1564" s="38"/>
      <c r="AA1564" s="38"/>
      <c r="AB1564" s="38"/>
      <c r="AC1564" s="38"/>
      <c r="AD1564" s="92"/>
    </row>
    <row r="1565" spans="18:30" x14ac:dyDescent="0.25">
      <c r="R1565" s="38"/>
      <c r="S1565" s="38"/>
      <c r="T1565" s="38"/>
      <c r="U1565" s="38"/>
      <c r="V1565" s="38"/>
      <c r="W1565" s="38"/>
      <c r="X1565" s="38"/>
      <c r="Y1565" s="38"/>
      <c r="Z1565" s="38"/>
      <c r="AA1565" s="38"/>
      <c r="AB1565" s="38"/>
      <c r="AC1565" s="38"/>
      <c r="AD1565" s="92"/>
    </row>
    <row r="1566" spans="18:30" x14ac:dyDescent="0.25">
      <c r="R1566" s="38"/>
      <c r="S1566" s="38"/>
      <c r="T1566" s="38"/>
      <c r="U1566" s="38"/>
      <c r="V1566" s="38"/>
      <c r="W1566" s="38"/>
      <c r="X1566" s="38"/>
      <c r="Y1566" s="38"/>
      <c r="Z1566" s="38"/>
      <c r="AA1566" s="38"/>
      <c r="AB1566" s="38"/>
      <c r="AC1566" s="38"/>
      <c r="AD1566" s="92"/>
    </row>
    <row r="1567" spans="18:30" x14ac:dyDescent="0.25">
      <c r="R1567" s="38"/>
      <c r="S1567" s="38"/>
      <c r="T1567" s="38"/>
      <c r="U1567" s="38"/>
      <c r="V1567" s="38"/>
      <c r="W1567" s="38"/>
      <c r="X1567" s="38"/>
      <c r="Y1567" s="38"/>
      <c r="Z1567" s="38"/>
      <c r="AA1567" s="38"/>
      <c r="AB1567" s="38"/>
      <c r="AC1567" s="38"/>
      <c r="AD1567" s="92"/>
    </row>
    <row r="1568" spans="18:30" x14ac:dyDescent="0.25">
      <c r="R1568" s="38"/>
      <c r="S1568" s="38"/>
      <c r="T1568" s="38"/>
      <c r="U1568" s="38"/>
      <c r="V1568" s="38"/>
      <c r="W1568" s="38"/>
      <c r="X1568" s="38"/>
      <c r="Y1568" s="38"/>
      <c r="Z1568" s="38"/>
      <c r="AA1568" s="38"/>
      <c r="AB1568" s="38"/>
      <c r="AC1568" s="38"/>
      <c r="AD1568" s="92"/>
    </row>
    <row r="1569" spans="18:30" x14ac:dyDescent="0.25">
      <c r="R1569" s="38"/>
      <c r="S1569" s="38"/>
      <c r="T1569" s="38"/>
      <c r="U1569" s="38"/>
      <c r="V1569" s="38"/>
      <c r="W1569" s="38"/>
      <c r="X1569" s="38"/>
      <c r="Y1569" s="38"/>
      <c r="Z1569" s="38"/>
      <c r="AA1569" s="38"/>
      <c r="AB1569" s="38"/>
      <c r="AC1569" s="38"/>
      <c r="AD1569" s="92"/>
    </row>
    <row r="1570" spans="18:30" x14ac:dyDescent="0.25">
      <c r="R1570" s="38"/>
      <c r="S1570" s="38"/>
      <c r="T1570" s="38"/>
      <c r="U1570" s="38"/>
      <c r="V1570" s="38"/>
      <c r="W1570" s="38"/>
      <c r="X1570" s="38"/>
      <c r="Y1570" s="38"/>
      <c r="Z1570" s="38"/>
      <c r="AA1570" s="38"/>
      <c r="AB1570" s="38"/>
      <c r="AC1570" s="38"/>
      <c r="AD1570" s="92"/>
    </row>
    <row r="1571" spans="18:30" x14ac:dyDescent="0.25">
      <c r="R1571" s="38"/>
      <c r="S1571" s="38"/>
      <c r="T1571" s="38"/>
      <c r="U1571" s="38"/>
      <c r="V1571" s="38"/>
      <c r="W1571" s="38"/>
      <c r="X1571" s="38"/>
      <c r="Y1571" s="38"/>
      <c r="Z1571" s="38"/>
      <c r="AA1571" s="38"/>
      <c r="AB1571" s="38"/>
      <c r="AC1571" s="38"/>
      <c r="AD1571" s="92"/>
    </row>
    <row r="1572" spans="18:30" x14ac:dyDescent="0.25">
      <c r="R1572" s="38"/>
      <c r="S1572" s="38"/>
      <c r="T1572" s="38"/>
      <c r="U1572" s="38"/>
      <c r="V1572" s="38"/>
      <c r="W1572" s="38"/>
      <c r="X1572" s="38"/>
      <c r="Y1572" s="38"/>
      <c r="Z1572" s="38"/>
      <c r="AA1572" s="38"/>
      <c r="AB1572" s="38"/>
      <c r="AC1572" s="38"/>
      <c r="AD1572" s="92"/>
    </row>
    <row r="1573" spans="18:30" x14ac:dyDescent="0.25">
      <c r="R1573" s="38"/>
      <c r="S1573" s="38"/>
      <c r="T1573" s="38"/>
      <c r="U1573" s="38"/>
      <c r="V1573" s="38"/>
      <c r="W1573" s="38"/>
      <c r="X1573" s="38"/>
      <c r="Y1573" s="38"/>
      <c r="Z1573" s="38"/>
      <c r="AA1573" s="38"/>
      <c r="AB1573" s="38"/>
      <c r="AC1573" s="38"/>
      <c r="AD1573" s="92"/>
    </row>
    <row r="1574" spans="18:30" x14ac:dyDescent="0.25">
      <c r="R1574" s="38"/>
      <c r="S1574" s="38"/>
      <c r="T1574" s="38"/>
      <c r="U1574" s="38"/>
      <c r="V1574" s="38"/>
      <c r="W1574" s="38"/>
      <c r="X1574" s="38"/>
      <c r="Y1574" s="38"/>
      <c r="Z1574" s="38"/>
      <c r="AA1574" s="38"/>
      <c r="AB1574" s="38"/>
      <c r="AC1574" s="38"/>
      <c r="AD1574" s="92"/>
    </row>
    <row r="1575" spans="18:30" x14ac:dyDescent="0.25">
      <c r="R1575" s="38"/>
      <c r="S1575" s="38"/>
      <c r="T1575" s="38"/>
      <c r="U1575" s="38"/>
      <c r="V1575" s="38"/>
      <c r="W1575" s="38"/>
      <c r="X1575" s="38"/>
      <c r="Y1575" s="38"/>
      <c r="Z1575" s="38"/>
      <c r="AA1575" s="38"/>
      <c r="AB1575" s="38"/>
      <c r="AC1575" s="38"/>
      <c r="AD1575" s="92"/>
    </row>
    <row r="1576" spans="18:30" x14ac:dyDescent="0.25">
      <c r="R1576" s="38"/>
      <c r="S1576" s="38"/>
      <c r="T1576" s="38"/>
      <c r="U1576" s="38"/>
      <c r="V1576" s="38"/>
      <c r="W1576" s="38"/>
      <c r="X1576" s="38"/>
      <c r="Y1576" s="38"/>
      <c r="Z1576" s="38"/>
      <c r="AA1576" s="38"/>
      <c r="AB1576" s="38"/>
      <c r="AC1576" s="38"/>
      <c r="AD1576" s="92"/>
    </row>
    <row r="1577" spans="18:30" x14ac:dyDescent="0.25">
      <c r="R1577" s="38"/>
      <c r="S1577" s="38"/>
      <c r="T1577" s="38"/>
      <c r="U1577" s="38"/>
      <c r="V1577" s="38"/>
      <c r="W1577" s="38"/>
      <c r="X1577" s="38"/>
      <c r="Y1577" s="38"/>
      <c r="Z1577" s="38"/>
      <c r="AA1577" s="38"/>
      <c r="AB1577" s="38"/>
      <c r="AC1577" s="38"/>
      <c r="AD1577" s="92"/>
    </row>
    <row r="1578" spans="18:30" x14ac:dyDescent="0.25">
      <c r="R1578" s="38"/>
      <c r="S1578" s="38"/>
      <c r="T1578" s="38"/>
      <c r="U1578" s="38"/>
      <c r="V1578" s="38"/>
      <c r="W1578" s="38"/>
      <c r="X1578" s="38"/>
      <c r="Y1578" s="38"/>
      <c r="Z1578" s="38"/>
      <c r="AA1578" s="38"/>
      <c r="AB1578" s="38"/>
      <c r="AC1578" s="38"/>
      <c r="AD1578" s="92"/>
    </row>
    <row r="1579" spans="18:30" x14ac:dyDescent="0.25">
      <c r="R1579" s="38"/>
      <c r="S1579" s="38"/>
      <c r="T1579" s="38"/>
      <c r="U1579" s="38"/>
      <c r="V1579" s="38"/>
      <c r="W1579" s="38"/>
      <c r="X1579" s="38"/>
      <c r="Y1579" s="38"/>
      <c r="Z1579" s="38"/>
      <c r="AA1579" s="38"/>
      <c r="AB1579" s="38"/>
      <c r="AC1579" s="38"/>
      <c r="AD1579" s="92"/>
    </row>
    <row r="1580" spans="18:30" x14ac:dyDescent="0.25">
      <c r="R1580" s="38"/>
      <c r="S1580" s="38"/>
      <c r="T1580" s="38"/>
      <c r="U1580" s="38"/>
      <c r="V1580" s="38"/>
      <c r="W1580" s="38"/>
      <c r="X1580" s="38"/>
      <c r="Y1580" s="38"/>
      <c r="Z1580" s="38"/>
      <c r="AA1580" s="38"/>
      <c r="AB1580" s="38"/>
      <c r="AC1580" s="38"/>
      <c r="AD1580" s="92"/>
    </row>
    <row r="1581" spans="18:30" x14ac:dyDescent="0.25">
      <c r="R1581" s="38"/>
      <c r="S1581" s="38"/>
      <c r="T1581" s="38"/>
      <c r="U1581" s="38"/>
      <c r="V1581" s="38"/>
      <c r="W1581" s="38"/>
      <c r="X1581" s="38"/>
      <c r="Y1581" s="38"/>
      <c r="Z1581" s="38"/>
      <c r="AA1581" s="38"/>
      <c r="AB1581" s="38"/>
      <c r="AC1581" s="38"/>
      <c r="AD1581" s="92"/>
    </row>
    <row r="1582" spans="18:30" x14ac:dyDescent="0.25">
      <c r="R1582" s="38"/>
      <c r="S1582" s="38"/>
      <c r="T1582" s="38"/>
      <c r="U1582" s="38"/>
      <c r="V1582" s="38"/>
      <c r="W1582" s="38"/>
      <c r="X1582" s="38"/>
      <c r="Y1582" s="38"/>
      <c r="Z1582" s="38"/>
      <c r="AA1582" s="38"/>
      <c r="AB1582" s="38"/>
      <c r="AC1582" s="38"/>
      <c r="AD1582" s="92"/>
    </row>
    <row r="1583" spans="18:30" x14ac:dyDescent="0.25">
      <c r="R1583" s="38"/>
      <c r="S1583" s="38"/>
      <c r="T1583" s="38"/>
      <c r="U1583" s="38"/>
      <c r="V1583" s="38"/>
      <c r="W1583" s="38"/>
      <c r="X1583" s="38"/>
      <c r="Y1583" s="38"/>
      <c r="Z1583" s="38"/>
      <c r="AA1583" s="38"/>
      <c r="AB1583" s="38"/>
      <c r="AC1583" s="38"/>
      <c r="AD1583" s="92"/>
    </row>
    <row r="1584" spans="18:30" x14ac:dyDescent="0.25">
      <c r="R1584" s="38"/>
      <c r="S1584" s="38"/>
      <c r="T1584" s="38"/>
      <c r="U1584" s="38"/>
      <c r="V1584" s="38"/>
      <c r="W1584" s="38"/>
      <c r="X1584" s="38"/>
      <c r="Y1584" s="38"/>
      <c r="Z1584" s="38"/>
      <c r="AA1584" s="38"/>
      <c r="AB1584" s="38"/>
      <c r="AC1584" s="38"/>
      <c r="AD1584" s="92"/>
    </row>
    <row r="1585" spans="18:30" x14ac:dyDescent="0.25">
      <c r="R1585" s="38"/>
      <c r="S1585" s="38"/>
      <c r="T1585" s="38"/>
      <c r="U1585" s="38"/>
      <c r="V1585" s="38"/>
      <c r="W1585" s="38"/>
      <c r="X1585" s="38"/>
      <c r="Y1585" s="38"/>
      <c r="Z1585" s="38"/>
      <c r="AA1585" s="38"/>
      <c r="AB1585" s="38"/>
      <c r="AC1585" s="38"/>
      <c r="AD1585" s="92"/>
    </row>
    <row r="1586" spans="18:30" x14ac:dyDescent="0.25">
      <c r="R1586" s="38"/>
      <c r="S1586" s="38"/>
      <c r="T1586" s="38"/>
      <c r="U1586" s="38"/>
      <c r="V1586" s="38"/>
      <c r="W1586" s="38"/>
      <c r="X1586" s="38"/>
      <c r="Y1586" s="38"/>
      <c r="Z1586" s="38"/>
      <c r="AA1586" s="38"/>
      <c r="AB1586" s="38"/>
      <c r="AC1586" s="38"/>
      <c r="AD1586" s="92"/>
    </row>
    <row r="1587" spans="18:30" x14ac:dyDescent="0.25">
      <c r="R1587" s="38"/>
      <c r="S1587" s="38"/>
      <c r="T1587" s="38"/>
      <c r="U1587" s="38"/>
      <c r="V1587" s="38"/>
      <c r="W1587" s="38"/>
      <c r="X1587" s="38"/>
      <c r="Y1587" s="38"/>
      <c r="Z1587" s="38"/>
      <c r="AA1587" s="38"/>
      <c r="AB1587" s="38"/>
      <c r="AC1587" s="38"/>
      <c r="AD1587" s="92"/>
    </row>
    <row r="1588" spans="18:30" x14ac:dyDescent="0.25">
      <c r="R1588" s="38"/>
      <c r="S1588" s="38"/>
      <c r="T1588" s="38"/>
      <c r="U1588" s="38"/>
      <c r="V1588" s="38"/>
      <c r="W1588" s="38"/>
      <c r="X1588" s="38"/>
      <c r="Y1588" s="38"/>
      <c r="Z1588" s="38"/>
      <c r="AA1588" s="38"/>
      <c r="AB1588" s="38"/>
      <c r="AC1588" s="38"/>
      <c r="AD1588" s="92"/>
    </row>
    <row r="1589" spans="18:30" x14ac:dyDescent="0.25">
      <c r="R1589" s="38"/>
      <c r="S1589" s="38"/>
      <c r="T1589" s="38"/>
      <c r="U1589" s="38"/>
      <c r="V1589" s="38"/>
      <c r="W1589" s="38"/>
      <c r="X1589" s="38"/>
      <c r="Y1589" s="38"/>
      <c r="Z1589" s="38"/>
      <c r="AA1589" s="38"/>
      <c r="AB1589" s="38"/>
      <c r="AC1589" s="38"/>
      <c r="AD1589" s="92"/>
    </row>
    <row r="1590" spans="18:30" x14ac:dyDescent="0.25">
      <c r="R1590" s="38"/>
      <c r="S1590" s="38"/>
      <c r="T1590" s="38"/>
      <c r="U1590" s="38"/>
      <c r="V1590" s="38"/>
      <c r="W1590" s="38"/>
      <c r="X1590" s="38"/>
      <c r="Y1590" s="38"/>
      <c r="Z1590" s="38"/>
      <c r="AA1590" s="38"/>
      <c r="AB1590" s="38"/>
      <c r="AC1590" s="38"/>
      <c r="AD1590" s="92"/>
    </row>
    <row r="1591" spans="18:30" x14ac:dyDescent="0.25">
      <c r="R1591" s="38"/>
      <c r="S1591" s="38"/>
      <c r="T1591" s="38"/>
      <c r="U1591" s="38"/>
      <c r="V1591" s="38"/>
      <c r="W1591" s="38"/>
      <c r="X1591" s="38"/>
      <c r="Y1591" s="38"/>
      <c r="Z1591" s="38"/>
      <c r="AA1591" s="38"/>
      <c r="AB1591" s="38"/>
      <c r="AC1591" s="38"/>
      <c r="AD1591" s="92"/>
    </row>
    <row r="1592" spans="18:30" x14ac:dyDescent="0.25">
      <c r="R1592" s="38"/>
      <c r="S1592" s="38"/>
      <c r="T1592" s="38"/>
      <c r="U1592" s="38"/>
      <c r="V1592" s="38"/>
      <c r="W1592" s="38"/>
      <c r="X1592" s="38"/>
      <c r="Y1592" s="38"/>
      <c r="Z1592" s="38"/>
      <c r="AA1592" s="38"/>
      <c r="AB1592" s="38"/>
      <c r="AC1592" s="38"/>
      <c r="AD1592" s="92"/>
    </row>
    <row r="1593" spans="18:30" x14ac:dyDescent="0.25">
      <c r="R1593" s="38"/>
      <c r="S1593" s="38"/>
      <c r="T1593" s="38"/>
      <c r="U1593" s="38"/>
      <c r="V1593" s="38"/>
      <c r="W1593" s="38"/>
      <c r="X1593" s="38"/>
      <c r="Y1593" s="38"/>
      <c r="Z1593" s="38"/>
      <c r="AA1593" s="38"/>
      <c r="AB1593" s="38"/>
      <c r="AC1593" s="38"/>
      <c r="AD1593" s="92"/>
    </row>
    <row r="1594" spans="18:30" x14ac:dyDescent="0.25">
      <c r="R1594" s="38"/>
      <c r="S1594" s="38"/>
      <c r="T1594" s="38"/>
      <c r="U1594" s="38"/>
      <c r="V1594" s="38"/>
      <c r="W1594" s="38"/>
      <c r="X1594" s="38"/>
      <c r="Y1594" s="38"/>
      <c r="Z1594" s="38"/>
      <c r="AA1594" s="38"/>
      <c r="AB1594" s="38"/>
      <c r="AC1594" s="38"/>
      <c r="AD1594" s="92"/>
    </row>
    <row r="1595" spans="18:30" x14ac:dyDescent="0.25">
      <c r="R1595" s="38"/>
      <c r="S1595" s="38"/>
      <c r="T1595" s="38"/>
      <c r="U1595" s="38"/>
      <c r="V1595" s="38"/>
      <c r="W1595" s="38"/>
      <c r="X1595" s="38"/>
      <c r="Y1595" s="38"/>
      <c r="Z1595" s="38"/>
      <c r="AA1595" s="38"/>
      <c r="AB1595" s="38"/>
      <c r="AC1595" s="38"/>
      <c r="AD1595" s="92"/>
    </row>
    <row r="1596" spans="18:30" x14ac:dyDescent="0.25">
      <c r="R1596" s="38"/>
      <c r="S1596" s="38"/>
      <c r="T1596" s="38"/>
      <c r="U1596" s="38"/>
      <c r="V1596" s="38"/>
      <c r="W1596" s="38"/>
      <c r="X1596" s="38"/>
      <c r="Y1596" s="38"/>
      <c r="Z1596" s="38"/>
      <c r="AA1596" s="38"/>
      <c r="AB1596" s="38"/>
      <c r="AC1596" s="38"/>
      <c r="AD1596" s="92"/>
    </row>
    <row r="1597" spans="18:30" x14ac:dyDescent="0.25">
      <c r="R1597" s="38"/>
      <c r="S1597" s="38"/>
      <c r="T1597" s="38"/>
      <c r="U1597" s="38"/>
      <c r="V1597" s="38"/>
      <c r="W1597" s="38"/>
      <c r="X1597" s="38"/>
      <c r="Y1597" s="38"/>
      <c r="Z1597" s="38"/>
      <c r="AA1597" s="38"/>
      <c r="AB1597" s="38"/>
      <c r="AC1597" s="38"/>
      <c r="AD1597" s="92"/>
    </row>
    <row r="1598" spans="18:30" x14ac:dyDescent="0.25">
      <c r="R1598" s="38"/>
      <c r="S1598" s="38"/>
      <c r="T1598" s="38"/>
      <c r="U1598" s="38"/>
      <c r="V1598" s="38"/>
      <c r="W1598" s="38"/>
      <c r="X1598" s="38"/>
      <c r="Y1598" s="38"/>
      <c r="Z1598" s="38"/>
      <c r="AA1598" s="38"/>
      <c r="AB1598" s="38"/>
      <c r="AC1598" s="38"/>
      <c r="AD1598" s="92"/>
    </row>
    <row r="1599" spans="18:30" x14ac:dyDescent="0.25">
      <c r="R1599" s="38"/>
      <c r="S1599" s="38"/>
      <c r="T1599" s="38"/>
      <c r="U1599" s="38"/>
      <c r="V1599" s="38"/>
      <c r="W1599" s="38"/>
      <c r="X1599" s="38"/>
      <c r="Y1599" s="38"/>
      <c r="Z1599" s="38"/>
      <c r="AA1599" s="38"/>
      <c r="AB1599" s="38"/>
      <c r="AC1599" s="38"/>
      <c r="AD1599" s="92"/>
    </row>
    <row r="1600" spans="18:30" x14ac:dyDescent="0.25">
      <c r="R1600" s="38"/>
      <c r="S1600" s="38"/>
      <c r="T1600" s="38"/>
      <c r="U1600" s="38"/>
      <c r="V1600" s="38"/>
      <c r="W1600" s="38"/>
      <c r="X1600" s="38"/>
      <c r="Y1600" s="38"/>
      <c r="Z1600" s="38"/>
      <c r="AA1600" s="38"/>
      <c r="AB1600" s="38"/>
      <c r="AC1600" s="38"/>
      <c r="AD1600" s="92"/>
    </row>
    <row r="1601" spans="18:30" x14ac:dyDescent="0.25">
      <c r="R1601" s="38"/>
      <c r="S1601" s="38"/>
      <c r="T1601" s="38"/>
      <c r="U1601" s="38"/>
      <c r="V1601" s="38"/>
      <c r="W1601" s="38"/>
      <c r="X1601" s="38"/>
      <c r="Y1601" s="38"/>
      <c r="Z1601" s="38"/>
      <c r="AA1601" s="38"/>
      <c r="AB1601" s="38"/>
      <c r="AC1601" s="38"/>
      <c r="AD1601" s="92"/>
    </row>
    <row r="1602" spans="18:30" x14ac:dyDescent="0.25">
      <c r="R1602" s="38"/>
      <c r="S1602" s="38"/>
      <c r="T1602" s="38"/>
      <c r="U1602" s="38"/>
      <c r="V1602" s="38"/>
      <c r="W1602" s="38"/>
      <c r="X1602" s="38"/>
      <c r="Y1602" s="38"/>
      <c r="Z1602" s="38"/>
      <c r="AA1602" s="38"/>
      <c r="AB1602" s="38"/>
      <c r="AC1602" s="38"/>
      <c r="AD1602" s="92"/>
    </row>
    <row r="1603" spans="18:30" x14ac:dyDescent="0.25">
      <c r="R1603" s="38"/>
      <c r="S1603" s="38"/>
      <c r="T1603" s="38"/>
      <c r="U1603" s="38"/>
      <c r="V1603" s="38"/>
      <c r="W1603" s="38"/>
      <c r="X1603" s="38"/>
      <c r="Y1603" s="38"/>
      <c r="Z1603" s="38"/>
      <c r="AA1603" s="38"/>
      <c r="AB1603" s="38"/>
      <c r="AC1603" s="38"/>
      <c r="AD1603" s="92"/>
    </row>
    <row r="1604" spans="18:30" x14ac:dyDescent="0.25">
      <c r="R1604" s="38"/>
      <c r="S1604" s="38"/>
      <c r="T1604" s="38"/>
      <c r="U1604" s="38"/>
      <c r="V1604" s="38"/>
      <c r="W1604" s="38"/>
      <c r="X1604" s="38"/>
      <c r="Y1604" s="38"/>
      <c r="Z1604" s="38"/>
      <c r="AA1604" s="38"/>
      <c r="AB1604" s="38"/>
      <c r="AC1604" s="38"/>
      <c r="AD1604" s="92"/>
    </row>
    <row r="1605" spans="18:30" x14ac:dyDescent="0.25">
      <c r="R1605" s="38"/>
      <c r="S1605" s="38"/>
      <c r="T1605" s="38"/>
      <c r="U1605" s="38"/>
      <c r="V1605" s="38"/>
      <c r="W1605" s="38"/>
      <c r="X1605" s="38"/>
      <c r="Y1605" s="38"/>
      <c r="Z1605" s="38"/>
      <c r="AA1605" s="38"/>
      <c r="AB1605" s="38"/>
      <c r="AC1605" s="38"/>
      <c r="AD1605" s="92"/>
    </row>
    <row r="1606" spans="18:30" x14ac:dyDescent="0.25">
      <c r="R1606" s="38"/>
      <c r="S1606" s="38"/>
      <c r="T1606" s="38"/>
      <c r="U1606" s="38"/>
      <c r="V1606" s="38"/>
      <c r="W1606" s="38"/>
      <c r="X1606" s="38"/>
      <c r="Y1606" s="38"/>
      <c r="Z1606" s="38"/>
      <c r="AA1606" s="38"/>
      <c r="AB1606" s="38"/>
      <c r="AC1606" s="38"/>
      <c r="AD1606" s="92"/>
    </row>
    <row r="1607" spans="18:30" x14ac:dyDescent="0.25">
      <c r="R1607" s="38"/>
      <c r="S1607" s="38"/>
      <c r="T1607" s="38"/>
      <c r="U1607" s="38"/>
      <c r="V1607" s="38"/>
      <c r="W1607" s="38"/>
      <c r="X1607" s="38"/>
      <c r="Y1607" s="38"/>
      <c r="Z1607" s="38"/>
      <c r="AA1607" s="38"/>
      <c r="AB1607" s="38"/>
      <c r="AC1607" s="38"/>
      <c r="AD1607" s="92"/>
    </row>
    <row r="1608" spans="18:30" x14ac:dyDescent="0.25">
      <c r="R1608" s="38"/>
      <c r="S1608" s="38"/>
      <c r="T1608" s="38"/>
      <c r="U1608" s="38"/>
      <c r="V1608" s="38"/>
      <c r="W1608" s="38"/>
      <c r="X1608" s="38"/>
      <c r="Y1608" s="38"/>
      <c r="Z1608" s="38"/>
      <c r="AA1608" s="38"/>
      <c r="AB1608" s="38"/>
      <c r="AC1608" s="38"/>
      <c r="AD1608" s="92"/>
    </row>
    <row r="1609" spans="18:30" x14ac:dyDescent="0.25">
      <c r="R1609" s="38"/>
      <c r="S1609" s="38"/>
      <c r="T1609" s="38"/>
      <c r="U1609" s="38"/>
      <c r="V1609" s="38"/>
      <c r="W1609" s="38"/>
      <c r="X1609" s="38"/>
      <c r="Y1609" s="38"/>
      <c r="Z1609" s="38"/>
      <c r="AA1609" s="38"/>
      <c r="AB1609" s="38"/>
      <c r="AC1609" s="38"/>
      <c r="AD1609" s="92"/>
    </row>
    <row r="1610" spans="18:30" x14ac:dyDescent="0.25">
      <c r="R1610" s="38"/>
      <c r="S1610" s="38"/>
      <c r="T1610" s="38"/>
      <c r="U1610" s="38"/>
      <c r="V1610" s="38"/>
      <c r="W1610" s="38"/>
      <c r="X1610" s="38"/>
      <c r="Y1610" s="38"/>
      <c r="Z1610" s="38"/>
      <c r="AA1610" s="38"/>
      <c r="AB1610" s="38"/>
      <c r="AC1610" s="38"/>
      <c r="AD1610" s="92"/>
    </row>
    <row r="1611" spans="18:30" x14ac:dyDescent="0.25">
      <c r="R1611" s="38"/>
      <c r="S1611" s="38"/>
      <c r="T1611" s="38"/>
      <c r="U1611" s="38"/>
      <c r="V1611" s="38"/>
      <c r="W1611" s="38"/>
      <c r="X1611" s="38"/>
      <c r="Y1611" s="38"/>
      <c r="Z1611" s="38"/>
      <c r="AA1611" s="38"/>
      <c r="AB1611" s="38"/>
      <c r="AC1611" s="38"/>
      <c r="AD1611" s="92"/>
    </row>
    <row r="1612" spans="18:30" x14ac:dyDescent="0.25">
      <c r="R1612" s="38"/>
      <c r="S1612" s="38"/>
      <c r="T1612" s="38"/>
      <c r="U1612" s="38"/>
      <c r="V1612" s="38"/>
      <c r="W1612" s="38"/>
      <c r="X1612" s="38"/>
      <c r="Y1612" s="38"/>
      <c r="Z1612" s="38"/>
      <c r="AA1612" s="38"/>
      <c r="AB1612" s="38"/>
      <c r="AC1612" s="38"/>
      <c r="AD1612" s="92"/>
    </row>
    <row r="1613" spans="18:30" x14ac:dyDescent="0.25">
      <c r="R1613" s="38"/>
      <c r="S1613" s="38"/>
      <c r="T1613" s="38"/>
      <c r="U1613" s="38"/>
      <c r="V1613" s="38"/>
      <c r="W1613" s="38"/>
      <c r="X1613" s="38"/>
      <c r="Y1613" s="38"/>
      <c r="Z1613" s="38"/>
      <c r="AA1613" s="38"/>
      <c r="AB1613" s="38"/>
      <c r="AC1613" s="38"/>
      <c r="AD1613" s="92"/>
    </row>
    <row r="1614" spans="18:30" x14ac:dyDescent="0.25">
      <c r="R1614" s="38"/>
      <c r="S1614" s="38"/>
      <c r="T1614" s="38"/>
      <c r="U1614" s="38"/>
      <c r="V1614" s="38"/>
      <c r="W1614" s="38"/>
      <c r="X1614" s="38"/>
      <c r="Y1614" s="38"/>
      <c r="Z1614" s="38"/>
      <c r="AA1614" s="38"/>
      <c r="AB1614" s="38"/>
      <c r="AC1614" s="38"/>
      <c r="AD1614" s="92"/>
    </row>
    <row r="1615" spans="18:30" x14ac:dyDescent="0.25">
      <c r="R1615" s="38"/>
      <c r="S1615" s="38"/>
      <c r="T1615" s="38"/>
      <c r="U1615" s="38"/>
      <c r="V1615" s="38"/>
      <c r="W1615" s="38"/>
      <c r="X1615" s="38"/>
      <c r="Y1615" s="38"/>
      <c r="Z1615" s="38"/>
      <c r="AA1615" s="38"/>
      <c r="AB1615" s="38"/>
      <c r="AC1615" s="38"/>
      <c r="AD1615" s="92"/>
    </row>
    <row r="1616" spans="18:30" x14ac:dyDescent="0.25">
      <c r="R1616" s="38"/>
      <c r="S1616" s="38"/>
      <c r="T1616" s="38"/>
      <c r="U1616" s="38"/>
      <c r="V1616" s="38"/>
      <c r="W1616" s="38"/>
      <c r="X1616" s="38"/>
      <c r="Y1616" s="38"/>
      <c r="Z1616" s="38"/>
      <c r="AA1616" s="38"/>
      <c r="AB1616" s="38"/>
      <c r="AC1616" s="38"/>
      <c r="AD1616" s="92"/>
    </row>
    <row r="1617" spans="18:30" x14ac:dyDescent="0.25">
      <c r="R1617" s="38"/>
      <c r="S1617" s="38"/>
      <c r="T1617" s="38"/>
      <c r="U1617" s="38"/>
      <c r="V1617" s="38"/>
      <c r="W1617" s="38"/>
      <c r="X1617" s="38"/>
      <c r="Y1617" s="38"/>
      <c r="Z1617" s="38"/>
      <c r="AA1617" s="38"/>
      <c r="AB1617" s="38"/>
      <c r="AC1617" s="38"/>
      <c r="AD1617" s="92"/>
    </row>
    <row r="1618" spans="18:30" x14ac:dyDescent="0.25">
      <c r="R1618" s="38"/>
      <c r="S1618" s="38"/>
      <c r="T1618" s="38"/>
      <c r="U1618" s="38"/>
      <c r="V1618" s="38"/>
      <c r="W1618" s="38"/>
      <c r="X1618" s="38"/>
      <c r="Y1618" s="38"/>
      <c r="Z1618" s="38"/>
      <c r="AA1618" s="38"/>
      <c r="AB1618" s="38"/>
      <c r="AC1618" s="38"/>
      <c r="AD1618" s="92"/>
    </row>
    <row r="1619" spans="18:30" x14ac:dyDescent="0.25">
      <c r="R1619" s="38"/>
      <c r="S1619" s="38"/>
      <c r="T1619" s="38"/>
      <c r="U1619" s="38"/>
      <c r="V1619" s="38"/>
      <c r="W1619" s="38"/>
      <c r="X1619" s="38"/>
      <c r="Y1619" s="38"/>
      <c r="Z1619" s="38"/>
      <c r="AA1619" s="38"/>
      <c r="AB1619" s="38"/>
      <c r="AC1619" s="38"/>
      <c r="AD1619" s="92"/>
    </row>
    <row r="1620" spans="18:30" x14ac:dyDescent="0.25">
      <c r="R1620" s="38"/>
      <c r="S1620" s="38"/>
      <c r="T1620" s="38"/>
      <c r="U1620" s="38"/>
      <c r="V1620" s="38"/>
      <c r="W1620" s="38"/>
      <c r="X1620" s="38"/>
      <c r="Y1620" s="38"/>
      <c r="Z1620" s="38"/>
      <c r="AA1620" s="38"/>
      <c r="AB1620" s="38"/>
      <c r="AC1620" s="38"/>
      <c r="AD1620" s="92"/>
    </row>
    <row r="1621" spans="18:30" x14ac:dyDescent="0.25">
      <c r="R1621" s="38"/>
      <c r="S1621" s="38"/>
      <c r="T1621" s="38"/>
      <c r="U1621" s="38"/>
      <c r="V1621" s="38"/>
      <c r="W1621" s="38"/>
      <c r="X1621" s="38"/>
      <c r="Y1621" s="38"/>
      <c r="Z1621" s="38"/>
      <c r="AA1621" s="38"/>
      <c r="AB1621" s="38"/>
      <c r="AC1621" s="38"/>
      <c r="AD1621" s="92"/>
    </row>
    <row r="1622" spans="18:30" x14ac:dyDescent="0.25">
      <c r="R1622" s="38"/>
      <c r="S1622" s="38"/>
      <c r="T1622" s="38"/>
      <c r="U1622" s="38"/>
      <c r="V1622" s="38"/>
      <c r="W1622" s="38"/>
      <c r="X1622" s="38"/>
      <c r="Y1622" s="38"/>
      <c r="Z1622" s="38"/>
      <c r="AA1622" s="38"/>
      <c r="AB1622" s="38"/>
      <c r="AC1622" s="38"/>
      <c r="AD1622" s="92"/>
    </row>
    <row r="1623" spans="18:30" x14ac:dyDescent="0.25">
      <c r="R1623" s="38"/>
      <c r="S1623" s="38"/>
      <c r="T1623" s="38"/>
      <c r="U1623" s="38"/>
      <c r="V1623" s="38"/>
      <c r="W1623" s="38"/>
      <c r="X1623" s="38"/>
      <c r="Y1623" s="38"/>
      <c r="Z1623" s="38"/>
      <c r="AA1623" s="38"/>
      <c r="AB1623" s="38"/>
      <c r="AC1623" s="38"/>
      <c r="AD1623" s="92"/>
    </row>
    <row r="1624" spans="18:30" x14ac:dyDescent="0.25">
      <c r="R1624" s="38"/>
      <c r="S1624" s="38"/>
      <c r="T1624" s="38"/>
      <c r="U1624" s="38"/>
      <c r="V1624" s="38"/>
      <c r="W1624" s="38"/>
      <c r="X1624" s="38"/>
      <c r="Y1624" s="38"/>
      <c r="Z1624" s="38"/>
      <c r="AA1624" s="38"/>
      <c r="AB1624" s="38"/>
      <c r="AC1624" s="38"/>
      <c r="AD1624" s="92"/>
    </row>
    <row r="1625" spans="18:30" x14ac:dyDescent="0.25">
      <c r="R1625" s="38"/>
      <c r="S1625" s="38"/>
      <c r="T1625" s="38"/>
      <c r="U1625" s="38"/>
      <c r="V1625" s="38"/>
      <c r="W1625" s="38"/>
      <c r="X1625" s="38"/>
      <c r="Y1625" s="38"/>
      <c r="Z1625" s="38"/>
      <c r="AA1625" s="38"/>
      <c r="AB1625" s="38"/>
      <c r="AC1625" s="38"/>
      <c r="AD1625" s="92"/>
    </row>
    <row r="1626" spans="18:30" x14ac:dyDescent="0.25">
      <c r="R1626" s="38"/>
      <c r="S1626" s="38"/>
      <c r="T1626" s="38"/>
      <c r="U1626" s="38"/>
      <c r="V1626" s="38"/>
      <c r="W1626" s="38"/>
      <c r="X1626" s="38"/>
      <c r="Y1626" s="38"/>
      <c r="Z1626" s="38"/>
      <c r="AA1626" s="38"/>
      <c r="AB1626" s="38"/>
      <c r="AC1626" s="38"/>
      <c r="AD1626" s="92"/>
    </row>
    <row r="1627" spans="18:30" x14ac:dyDescent="0.25">
      <c r="R1627" s="38"/>
      <c r="S1627" s="38"/>
      <c r="T1627" s="38"/>
      <c r="U1627" s="38"/>
      <c r="V1627" s="38"/>
      <c r="W1627" s="38"/>
      <c r="X1627" s="38"/>
      <c r="Y1627" s="38"/>
      <c r="Z1627" s="38"/>
      <c r="AA1627" s="38"/>
      <c r="AB1627" s="38"/>
      <c r="AC1627" s="38"/>
      <c r="AD1627" s="92"/>
    </row>
    <row r="1628" spans="18:30" x14ac:dyDescent="0.25">
      <c r="R1628" s="38"/>
      <c r="S1628" s="38"/>
      <c r="T1628" s="38"/>
      <c r="U1628" s="38"/>
      <c r="V1628" s="38"/>
      <c r="W1628" s="38"/>
      <c r="X1628" s="38"/>
      <c r="Y1628" s="38"/>
      <c r="Z1628" s="38"/>
      <c r="AA1628" s="38"/>
      <c r="AB1628" s="38"/>
      <c r="AC1628" s="38"/>
      <c r="AD1628" s="92"/>
    </row>
    <row r="1629" spans="18:30" x14ac:dyDescent="0.25">
      <c r="R1629" s="38"/>
      <c r="S1629" s="38"/>
      <c r="T1629" s="38"/>
      <c r="U1629" s="38"/>
      <c r="V1629" s="38"/>
      <c r="W1629" s="38"/>
      <c r="X1629" s="38"/>
      <c r="Y1629" s="38"/>
      <c r="Z1629" s="38"/>
      <c r="AA1629" s="38"/>
      <c r="AB1629" s="38"/>
      <c r="AC1629" s="38"/>
      <c r="AD1629" s="92"/>
    </row>
    <row r="1630" spans="18:30" x14ac:dyDescent="0.25">
      <c r="R1630" s="38"/>
      <c r="S1630" s="38"/>
      <c r="T1630" s="38"/>
      <c r="U1630" s="38"/>
      <c r="V1630" s="38"/>
      <c r="W1630" s="38"/>
      <c r="X1630" s="38"/>
      <c r="Y1630" s="38"/>
      <c r="Z1630" s="38"/>
      <c r="AA1630" s="38"/>
      <c r="AB1630" s="38"/>
      <c r="AC1630" s="38"/>
      <c r="AD1630" s="92"/>
    </row>
    <row r="1631" spans="18:30" x14ac:dyDescent="0.25">
      <c r="R1631" s="38"/>
      <c r="S1631" s="38"/>
      <c r="T1631" s="38"/>
      <c r="U1631" s="38"/>
      <c r="V1631" s="38"/>
      <c r="W1631" s="38"/>
      <c r="X1631" s="38"/>
      <c r="Y1631" s="38"/>
      <c r="Z1631" s="38"/>
      <c r="AA1631" s="38"/>
      <c r="AB1631" s="38"/>
      <c r="AC1631" s="38"/>
      <c r="AD1631" s="92"/>
    </row>
    <row r="1632" spans="18:30" x14ac:dyDescent="0.25">
      <c r="R1632" s="38"/>
      <c r="S1632" s="38"/>
      <c r="T1632" s="38"/>
      <c r="U1632" s="38"/>
      <c r="V1632" s="38"/>
      <c r="W1632" s="38"/>
      <c r="X1632" s="38"/>
      <c r="Y1632" s="38"/>
      <c r="Z1632" s="38"/>
      <c r="AA1632" s="38"/>
      <c r="AB1632" s="38"/>
      <c r="AC1632" s="38"/>
      <c r="AD1632" s="92"/>
    </row>
  </sheetData>
  <mergeCells count="199">
    <mergeCell ref="AO28:AO33"/>
    <mergeCell ref="AO40:AO45"/>
    <mergeCell ref="AP40:AP45"/>
    <mergeCell ref="AQ40:AQ45"/>
    <mergeCell ref="AR40:AR45"/>
    <mergeCell ref="AI16:AI21"/>
    <mergeCell ref="AO22:AO27"/>
    <mergeCell ref="AJ16:AJ21"/>
    <mergeCell ref="AK16:AK21"/>
    <mergeCell ref="C67:I67"/>
    <mergeCell ref="J67:P67"/>
    <mergeCell ref="C68:I68"/>
    <mergeCell ref="J68:P68"/>
    <mergeCell ref="AO56:AO61"/>
    <mergeCell ref="AP56:AP61"/>
    <mergeCell ref="AQ56:AQ61"/>
    <mergeCell ref="AR56:AR61"/>
    <mergeCell ref="AT56:AT61"/>
    <mergeCell ref="A62:C64"/>
    <mergeCell ref="AF50:AF55"/>
    <mergeCell ref="AG50:AG55"/>
    <mergeCell ref="AH50:AH55"/>
    <mergeCell ref="AI50:AI55"/>
    <mergeCell ref="AI34:AI39"/>
    <mergeCell ref="AK40:AK45"/>
    <mergeCell ref="AL40:AL45"/>
    <mergeCell ref="AM40:AM45"/>
    <mergeCell ref="AK34:AK39"/>
    <mergeCell ref="AJ50:AJ55"/>
    <mergeCell ref="AK50:AK55"/>
    <mergeCell ref="AM50:AM55"/>
    <mergeCell ref="AJ40:AJ45"/>
    <mergeCell ref="AJ34:AJ39"/>
    <mergeCell ref="B16:B49"/>
    <mergeCell ref="C46:C49"/>
    <mergeCell ref="AJ28:AJ33"/>
    <mergeCell ref="AH16:AH21"/>
    <mergeCell ref="AF28:AF33"/>
    <mergeCell ref="C16:C21"/>
    <mergeCell ref="C40:C45"/>
    <mergeCell ref="AG40:AG45"/>
    <mergeCell ref="AH40:AH45"/>
    <mergeCell ref="AI40:AI45"/>
    <mergeCell ref="C22:C27"/>
    <mergeCell ref="AF34:AF39"/>
    <mergeCell ref="AF40:AF45"/>
    <mergeCell ref="C28:C33"/>
    <mergeCell ref="AG28:AG33"/>
    <mergeCell ref="AH28:AH33"/>
    <mergeCell ref="AF22:AF27"/>
    <mergeCell ref="C34:C39"/>
    <mergeCell ref="AG34:AG39"/>
    <mergeCell ref="AH34:AH39"/>
    <mergeCell ref="AI28:AI33"/>
    <mergeCell ref="AG16:AG21"/>
    <mergeCell ref="AN10:AN15"/>
    <mergeCell ref="A10:A15"/>
    <mergeCell ref="B10:B15"/>
    <mergeCell ref="C10:C15"/>
    <mergeCell ref="AF10:AF15"/>
    <mergeCell ref="AI10:AI15"/>
    <mergeCell ref="AG10:AG15"/>
    <mergeCell ref="AH10:AH15"/>
    <mergeCell ref="AL16:AL21"/>
    <mergeCell ref="A1:D3"/>
    <mergeCell ref="E1:AY1"/>
    <mergeCell ref="E2:AY2"/>
    <mergeCell ref="E3:AD3"/>
    <mergeCell ref="AE3:AY3"/>
    <mergeCell ref="AL8:AM8"/>
    <mergeCell ref="AO8:AX8"/>
    <mergeCell ref="AY8:AY9"/>
    <mergeCell ref="A5:D5"/>
    <mergeCell ref="E5:AY5"/>
    <mergeCell ref="A6:D6"/>
    <mergeCell ref="E6:AY6"/>
    <mergeCell ref="A7:AY7"/>
    <mergeCell ref="G8:S8"/>
    <mergeCell ref="T8:AF8"/>
    <mergeCell ref="AG8:AK8"/>
    <mergeCell ref="A4:D4"/>
    <mergeCell ref="E4:AY4"/>
    <mergeCell ref="A8:F8"/>
    <mergeCell ref="AS10:AS15"/>
    <mergeCell ref="AU10:AU15"/>
    <mergeCell ref="AX16:AX21"/>
    <mergeCell ref="AS16:AS21"/>
    <mergeCell ref="AP28:AP33"/>
    <mergeCell ref="AQ28:AQ33"/>
    <mergeCell ref="AR28:AR33"/>
    <mergeCell ref="AN28:AN33"/>
    <mergeCell ref="A50:A55"/>
    <mergeCell ref="B50:B55"/>
    <mergeCell ref="C50:C55"/>
    <mergeCell ref="AP10:AP15"/>
    <mergeCell ref="AP22:AP27"/>
    <mergeCell ref="AN34:AN39"/>
    <mergeCell ref="AN40:AN45"/>
    <mergeCell ref="AF16:AF21"/>
    <mergeCell ref="AG22:AG27"/>
    <mergeCell ref="AH22:AH27"/>
    <mergeCell ref="AI22:AI27"/>
    <mergeCell ref="AJ22:AJ27"/>
    <mergeCell ref="AK22:AK27"/>
    <mergeCell ref="AL22:AL27"/>
    <mergeCell ref="AM22:AM27"/>
    <mergeCell ref="AK28:AK33"/>
    <mergeCell ref="AY10:AY15"/>
    <mergeCell ref="AJ10:AJ15"/>
    <mergeCell ref="AK10:AK15"/>
    <mergeCell ref="AL10:AL15"/>
    <mergeCell ref="AL28:AL33"/>
    <mergeCell ref="AM28:AM33"/>
    <mergeCell ref="AL34:AL39"/>
    <mergeCell ref="AM34:AM39"/>
    <mergeCell ref="AT34:AT39"/>
    <mergeCell ref="AV34:AV39"/>
    <mergeCell ref="AX34:AX39"/>
    <mergeCell ref="AM16:AM21"/>
    <mergeCell ref="AO16:AO21"/>
    <mergeCell ref="AP16:AP21"/>
    <mergeCell ref="AM10:AM15"/>
    <mergeCell ref="AO10:AO15"/>
    <mergeCell ref="AQ10:AQ15"/>
    <mergeCell ref="AR10:AR15"/>
    <mergeCell ref="AT10:AT15"/>
    <mergeCell ref="AV10:AV15"/>
    <mergeCell ref="AV16:AV21"/>
    <mergeCell ref="AW10:AW15"/>
    <mergeCell ref="AU16:AU21"/>
    <mergeCell ref="AX10:AX15"/>
    <mergeCell ref="AN16:AN21"/>
    <mergeCell ref="AN22:AN27"/>
    <mergeCell ref="AX40:AX45"/>
    <mergeCell ref="AS40:AS45"/>
    <mergeCell ref="AW40:AW45"/>
    <mergeCell ref="AT22:AT27"/>
    <mergeCell ref="AV22:AV27"/>
    <mergeCell ref="AX22:AX27"/>
    <mergeCell ref="AT28:AT33"/>
    <mergeCell ref="AV28:AV33"/>
    <mergeCell ref="AX28:AX33"/>
    <mergeCell ref="AW34:AW39"/>
    <mergeCell ref="AU22:AU27"/>
    <mergeCell ref="AU28:AU33"/>
    <mergeCell ref="AU34:AU39"/>
    <mergeCell ref="AU40:AU45"/>
    <mergeCell ref="AS34:AS39"/>
    <mergeCell ref="AT40:AT45"/>
    <mergeCell ref="AS22:AS27"/>
    <mergeCell ref="AS28:AS33"/>
    <mergeCell ref="AO34:AO39"/>
    <mergeCell ref="AP34:AP39"/>
    <mergeCell ref="AQ34:AQ39"/>
    <mergeCell ref="AR34:AR39"/>
    <mergeCell ref="AW16:AW21"/>
    <mergeCell ref="AW22:AW27"/>
    <mergeCell ref="AW28:AW33"/>
    <mergeCell ref="AQ16:AQ21"/>
    <mergeCell ref="AR16:AR21"/>
    <mergeCell ref="AT16:AT21"/>
    <mergeCell ref="AQ22:AQ27"/>
    <mergeCell ref="AR22:AR27"/>
    <mergeCell ref="AV40:AV45"/>
    <mergeCell ref="AX46:AX49"/>
    <mergeCell ref="AL50:AL55"/>
    <mergeCell ref="AO50:AO55"/>
    <mergeCell ref="AP50:AP55"/>
    <mergeCell ref="AQ50:AQ55"/>
    <mergeCell ref="AR50:AR55"/>
    <mergeCell ref="AT50:AT55"/>
    <mergeCell ref="AV50:AV55"/>
    <mergeCell ref="AN50:AN55"/>
    <mergeCell ref="AO46:AO49"/>
    <mergeCell ref="AP46:AP49"/>
    <mergeCell ref="C69:I69"/>
    <mergeCell ref="J69:P69"/>
    <mergeCell ref="AV56:AV61"/>
    <mergeCell ref="AS50:AS55"/>
    <mergeCell ref="AU50:AU55"/>
    <mergeCell ref="AW50:AW55"/>
    <mergeCell ref="AX50:AX55"/>
    <mergeCell ref="A16:A49"/>
    <mergeCell ref="AX56:AX61"/>
    <mergeCell ref="A56:A61"/>
    <mergeCell ref="B56:B61"/>
    <mergeCell ref="C56:C61"/>
    <mergeCell ref="AF56:AF61"/>
    <mergeCell ref="AG56:AG61"/>
    <mergeCell ref="AH56:AH61"/>
    <mergeCell ref="AI56:AI61"/>
    <mergeCell ref="AJ56:AJ61"/>
    <mergeCell ref="AK56:AK61"/>
    <mergeCell ref="AN56:AN61"/>
    <mergeCell ref="AS56:AS61"/>
    <mergeCell ref="AU56:AU61"/>
    <mergeCell ref="AW56:AW61"/>
    <mergeCell ref="AL56:AL61"/>
    <mergeCell ref="AM56:AM61"/>
  </mergeCells>
  <pageMargins left="0.7" right="0.7" top="0.75" bottom="0.75" header="0.3" footer="0.3"/>
  <pageSetup scale="58" orientation="portrait" r:id="rId1"/>
  <colBreaks count="1" manualBreakCount="1">
    <brk id="39" max="58"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C07A5-03D0-4F1C-9BA2-4AC13966ED00}">
  <dimension ref="A1:AW449"/>
  <sheetViews>
    <sheetView zoomScale="73" zoomScaleNormal="73" zoomScalePageLayoutView="69" workbookViewId="0">
      <selection activeCell="D13" sqref="D13"/>
    </sheetView>
  </sheetViews>
  <sheetFormatPr baseColWidth="10" defaultRowHeight="15" x14ac:dyDescent="0.25"/>
  <cols>
    <col min="1" max="1" width="16.42578125" customWidth="1"/>
    <col min="2" max="2" width="21.7109375" customWidth="1"/>
    <col min="3" max="3" width="23.7109375" customWidth="1"/>
    <col min="4" max="4" width="38.7109375" customWidth="1"/>
    <col min="5" max="5" width="24.85546875" customWidth="1"/>
    <col min="6" max="6" width="24.28515625" customWidth="1"/>
    <col min="7" max="7" width="24.42578125" customWidth="1"/>
    <col min="8" max="8" width="20.28515625" customWidth="1"/>
    <col min="9" max="9" width="18.42578125" customWidth="1"/>
    <col min="10" max="10" width="15.140625" customWidth="1"/>
    <col min="12" max="12" width="14.42578125" customWidth="1"/>
    <col min="13" max="13" width="14.140625" customWidth="1"/>
    <col min="14" max="14" width="49.5703125" customWidth="1"/>
  </cols>
  <sheetData>
    <row r="1" spans="1:49" ht="29.25" customHeight="1" x14ac:dyDescent="0.25">
      <c r="A1" s="932"/>
      <c r="B1" s="1035"/>
      <c r="C1" s="1039" t="s">
        <v>39</v>
      </c>
      <c r="D1" s="1040"/>
      <c r="E1" s="1040"/>
      <c r="F1" s="1040"/>
      <c r="G1" s="1040"/>
      <c r="H1" s="1040"/>
      <c r="I1" s="1040"/>
      <c r="J1" s="1040"/>
      <c r="K1" s="1040"/>
      <c r="L1" s="1040"/>
      <c r="M1" s="1040"/>
      <c r="N1" s="1041"/>
    </row>
    <row r="2" spans="1:49" ht="33.75" customHeight="1" thickBot="1" x14ac:dyDescent="0.3">
      <c r="A2" s="934"/>
      <c r="B2" s="1036"/>
      <c r="C2" s="1042" t="s">
        <v>123</v>
      </c>
      <c r="D2" s="1043"/>
      <c r="E2" s="1043"/>
      <c r="F2" s="1043"/>
      <c r="G2" s="1043"/>
      <c r="H2" s="1044"/>
      <c r="I2" s="1044"/>
      <c r="J2" s="1044"/>
      <c r="K2" s="1044"/>
      <c r="L2" s="1044"/>
      <c r="M2" s="1044"/>
      <c r="N2" s="1045"/>
    </row>
    <row r="3" spans="1:49" ht="27" thickBot="1" x14ac:dyDescent="0.45">
      <c r="A3" s="1037"/>
      <c r="B3" s="1038"/>
      <c r="C3" s="1046" t="s">
        <v>40</v>
      </c>
      <c r="D3" s="1047"/>
      <c r="E3" s="1047"/>
      <c r="F3" s="1047"/>
      <c r="G3" s="1047"/>
      <c r="H3" s="1048" t="s">
        <v>306</v>
      </c>
      <c r="I3" s="1049"/>
      <c r="J3" s="1049"/>
      <c r="K3" s="1049"/>
      <c r="L3" s="1049"/>
      <c r="M3" s="1049"/>
      <c r="N3" s="1050"/>
    </row>
    <row r="4" spans="1:49" ht="26.25" customHeight="1" thickBot="1" x14ac:dyDescent="0.3">
      <c r="A4" s="1051" t="s">
        <v>0</v>
      </c>
      <c r="B4" s="1052"/>
      <c r="C4" s="971" t="s">
        <v>316</v>
      </c>
      <c r="D4" s="971"/>
      <c r="E4" s="972"/>
      <c r="F4" s="972"/>
      <c r="G4" s="972"/>
      <c r="H4" s="972"/>
      <c r="I4" s="972"/>
      <c r="J4" s="972"/>
      <c r="K4" s="972"/>
      <c r="L4" s="972"/>
      <c r="M4" s="972"/>
      <c r="N4" s="972"/>
      <c r="O4" s="972"/>
      <c r="P4" s="972"/>
      <c r="Q4" s="972"/>
      <c r="R4" s="972"/>
      <c r="S4" s="972"/>
      <c r="T4" s="972"/>
      <c r="U4" s="972"/>
      <c r="V4" s="972"/>
      <c r="W4" s="972"/>
      <c r="X4" s="972"/>
      <c r="Y4" s="972"/>
      <c r="Z4" s="972"/>
      <c r="AA4" s="972"/>
      <c r="AB4" s="972"/>
      <c r="AC4" s="972"/>
      <c r="AD4" s="972"/>
      <c r="AE4" s="972"/>
      <c r="AF4" s="972"/>
      <c r="AG4" s="972"/>
      <c r="AH4" s="972"/>
      <c r="AI4" s="972"/>
      <c r="AJ4" s="972"/>
      <c r="AK4" s="972"/>
      <c r="AL4" s="972"/>
      <c r="AM4" s="972"/>
      <c r="AN4" s="972"/>
      <c r="AO4" s="972"/>
      <c r="AP4" s="972"/>
      <c r="AQ4" s="972"/>
      <c r="AR4" s="972"/>
      <c r="AS4" s="972"/>
      <c r="AT4" s="972"/>
      <c r="AU4" s="972"/>
      <c r="AV4" s="972"/>
      <c r="AW4" s="973"/>
    </row>
    <row r="5" spans="1:49" ht="29.25" customHeight="1" thickBot="1" x14ac:dyDescent="0.3">
      <c r="A5" s="1030" t="s">
        <v>2</v>
      </c>
      <c r="B5" s="1031"/>
      <c r="C5" s="951" t="s">
        <v>317</v>
      </c>
      <c r="D5" s="951"/>
      <c r="E5" s="952"/>
      <c r="F5" s="952"/>
      <c r="G5" s="952"/>
      <c r="H5" s="952"/>
      <c r="I5" s="952"/>
      <c r="J5" s="952"/>
      <c r="K5" s="952"/>
      <c r="L5" s="952"/>
      <c r="M5" s="952"/>
      <c r="N5" s="952"/>
      <c r="O5" s="952"/>
      <c r="P5" s="952"/>
      <c r="Q5" s="952"/>
      <c r="R5" s="952"/>
      <c r="S5" s="952"/>
      <c r="T5" s="952"/>
      <c r="U5" s="952"/>
      <c r="V5" s="952"/>
      <c r="W5" s="952"/>
      <c r="X5" s="952"/>
      <c r="Y5" s="952"/>
      <c r="Z5" s="952"/>
      <c r="AA5" s="952"/>
      <c r="AB5" s="952"/>
      <c r="AC5" s="952"/>
      <c r="AD5" s="952"/>
      <c r="AE5" s="952"/>
      <c r="AF5" s="952"/>
      <c r="AG5" s="952"/>
      <c r="AH5" s="952"/>
      <c r="AI5" s="952"/>
      <c r="AJ5" s="952"/>
      <c r="AK5" s="952"/>
      <c r="AL5" s="952"/>
      <c r="AM5" s="952"/>
      <c r="AN5" s="952"/>
      <c r="AO5" s="952"/>
      <c r="AP5" s="952"/>
      <c r="AQ5" s="952"/>
      <c r="AR5" s="952"/>
      <c r="AS5" s="952"/>
      <c r="AT5" s="952"/>
      <c r="AU5" s="952"/>
      <c r="AV5" s="952"/>
      <c r="AW5" s="953"/>
    </row>
    <row r="6" spans="1:49" ht="15.75" thickBot="1" x14ac:dyDescent="0.3"/>
    <row r="7" spans="1:49" ht="28.5" customHeight="1" x14ac:dyDescent="0.25">
      <c r="A7" s="1032" t="s">
        <v>124</v>
      </c>
      <c r="B7" s="1033"/>
      <c r="C7" s="1033"/>
      <c r="D7" s="1033"/>
      <c r="E7" s="1033"/>
      <c r="F7" s="1033"/>
      <c r="G7" s="1033"/>
      <c r="H7" s="1034"/>
    </row>
    <row r="8" spans="1:49" ht="33.75" customHeight="1" thickBot="1" x14ac:dyDescent="0.3">
      <c r="A8" s="78" t="s">
        <v>49</v>
      </c>
      <c r="B8" s="79" t="s">
        <v>125</v>
      </c>
      <c r="C8" s="79" t="s">
        <v>126</v>
      </c>
      <c r="D8" s="79" t="s">
        <v>127</v>
      </c>
      <c r="E8" s="79" t="s">
        <v>128</v>
      </c>
      <c r="F8" s="79" t="s">
        <v>129</v>
      </c>
      <c r="G8" s="79" t="s">
        <v>130</v>
      </c>
      <c r="H8" s="80" t="s">
        <v>131</v>
      </c>
    </row>
    <row r="9" spans="1:49" ht="16.5" customHeight="1" x14ac:dyDescent="0.25">
      <c r="A9" s="81" t="s">
        <v>132</v>
      </c>
      <c r="B9" s="278" t="s">
        <v>389</v>
      </c>
      <c r="C9" s="279">
        <v>0</v>
      </c>
      <c r="D9" s="280">
        <v>1670000000</v>
      </c>
      <c r="E9" s="280">
        <v>212240000</v>
      </c>
      <c r="F9" s="280">
        <v>212240000</v>
      </c>
      <c r="G9" s="278">
        <v>0</v>
      </c>
      <c r="H9" s="281">
        <f t="shared" ref="H9:H14" si="0">G9/E9</f>
        <v>0</v>
      </c>
    </row>
    <row r="10" spans="1:49" ht="16.5" customHeight="1" x14ac:dyDescent="0.25">
      <c r="A10" s="58" t="s">
        <v>133</v>
      </c>
      <c r="B10" s="59" t="s">
        <v>389</v>
      </c>
      <c r="C10" s="282">
        <v>0</v>
      </c>
      <c r="D10" s="283">
        <v>1670000000</v>
      </c>
      <c r="E10" s="283">
        <v>1032117949</v>
      </c>
      <c r="F10" s="283">
        <v>212240000</v>
      </c>
      <c r="G10" s="283">
        <v>124867</v>
      </c>
      <c r="H10" s="284">
        <f t="shared" si="0"/>
        <v>1.209813278811606E-4</v>
      </c>
    </row>
    <row r="11" spans="1:49" ht="16.5" customHeight="1" x14ac:dyDescent="0.25">
      <c r="A11" s="58" t="s">
        <v>134</v>
      </c>
      <c r="B11" s="59" t="s">
        <v>389</v>
      </c>
      <c r="C11" s="282">
        <v>0</v>
      </c>
      <c r="D11" s="283">
        <v>1670000000</v>
      </c>
      <c r="E11" s="283">
        <v>1071288949</v>
      </c>
      <c r="F11" s="283">
        <v>1071288949</v>
      </c>
      <c r="G11" s="283">
        <v>91853665</v>
      </c>
      <c r="H11" s="284">
        <f t="shared" si="0"/>
        <v>8.5741260642837075E-2</v>
      </c>
    </row>
    <row r="12" spans="1:49" ht="16.5" customHeight="1" x14ac:dyDescent="0.25">
      <c r="A12" s="58" t="s">
        <v>135</v>
      </c>
      <c r="B12" s="59" t="s">
        <v>389</v>
      </c>
      <c r="C12" s="282">
        <v>0</v>
      </c>
      <c r="D12" s="283">
        <v>1670000000</v>
      </c>
      <c r="E12" s="283">
        <v>1071288949</v>
      </c>
      <c r="F12" s="283">
        <v>1071288949</v>
      </c>
      <c r="G12" s="283">
        <v>372535630</v>
      </c>
      <c r="H12" s="284">
        <f t="shared" si="0"/>
        <v>0.34774523749894481</v>
      </c>
    </row>
    <row r="13" spans="1:49" ht="16.5" customHeight="1" x14ac:dyDescent="0.25">
      <c r="A13" s="58" t="s">
        <v>136</v>
      </c>
      <c r="B13" s="59" t="s">
        <v>389</v>
      </c>
      <c r="C13" s="282">
        <v>0</v>
      </c>
      <c r="D13" s="283">
        <v>1670000000</v>
      </c>
      <c r="E13" s="283">
        <v>1105656350</v>
      </c>
      <c r="F13" s="283">
        <v>1105656350</v>
      </c>
      <c r="G13" s="283">
        <v>532419409</v>
      </c>
      <c r="H13" s="284">
        <f t="shared" si="0"/>
        <v>0.48154149252613615</v>
      </c>
    </row>
    <row r="14" spans="1:49" ht="16.5" customHeight="1" thickBot="1" x14ac:dyDescent="0.3">
      <c r="A14" s="285" t="s">
        <v>137</v>
      </c>
      <c r="B14" s="286" t="s">
        <v>389</v>
      </c>
      <c r="C14" s="287">
        <v>0</v>
      </c>
      <c r="D14" s="288">
        <v>1670000000</v>
      </c>
      <c r="E14" s="288">
        <v>1595564433</v>
      </c>
      <c r="F14" s="288">
        <v>967082009</v>
      </c>
      <c r="G14" s="288">
        <v>967082009</v>
      </c>
      <c r="H14" s="289">
        <f t="shared" si="0"/>
        <v>0.60610652192947201</v>
      </c>
    </row>
    <row r="15" spans="1:49" ht="16.5" customHeight="1" thickBot="1" x14ac:dyDescent="0.3"/>
    <row r="16" spans="1:49" ht="26.25" customHeight="1" x14ac:dyDescent="0.25">
      <c r="A16" s="1032" t="s">
        <v>138</v>
      </c>
      <c r="B16" s="1033"/>
      <c r="C16" s="1033"/>
      <c r="D16" s="1033"/>
      <c r="E16" s="1033"/>
      <c r="F16" s="1033"/>
      <c r="G16" s="1033"/>
      <c r="H16" s="1034"/>
    </row>
    <row r="17" spans="1:8" ht="25.5" customHeight="1" thickBot="1" x14ac:dyDescent="0.3">
      <c r="A17" s="55" t="s">
        <v>50</v>
      </c>
      <c r="B17" s="56" t="s">
        <v>125</v>
      </c>
      <c r="C17" s="56" t="s">
        <v>126</v>
      </c>
      <c r="D17" s="56" t="s">
        <v>127</v>
      </c>
      <c r="E17" s="56" t="s">
        <v>128</v>
      </c>
      <c r="F17" s="56" t="s">
        <v>129</v>
      </c>
      <c r="G17" s="56" t="s">
        <v>130</v>
      </c>
      <c r="H17" s="57" t="s">
        <v>131</v>
      </c>
    </row>
    <row r="18" spans="1:8" ht="16.5" customHeight="1" thickBot="1" x14ac:dyDescent="0.3">
      <c r="A18" s="62" t="s">
        <v>139</v>
      </c>
      <c r="B18" s="278" t="s">
        <v>389</v>
      </c>
      <c r="C18" s="279">
        <v>2481000000</v>
      </c>
      <c r="D18" s="279">
        <v>2481000000</v>
      </c>
      <c r="E18" s="59">
        <v>0</v>
      </c>
      <c r="F18" s="59">
        <v>0</v>
      </c>
      <c r="G18" s="59">
        <v>0</v>
      </c>
      <c r="H18" s="60" t="e">
        <f>G18/E18</f>
        <v>#DIV/0!</v>
      </c>
    </row>
    <row r="19" spans="1:8" ht="16.5" customHeight="1" thickBot="1" x14ac:dyDescent="0.3">
      <c r="A19" s="62" t="s">
        <v>140</v>
      </c>
      <c r="B19" s="278" t="s">
        <v>389</v>
      </c>
      <c r="C19" s="279">
        <v>2481000000</v>
      </c>
      <c r="D19" s="279">
        <v>2481000000</v>
      </c>
      <c r="E19" s="283">
        <v>342173447</v>
      </c>
      <c r="F19" s="59">
        <v>0</v>
      </c>
      <c r="G19" s="59">
        <v>0</v>
      </c>
      <c r="H19" s="60">
        <f t="shared" ref="H19:H29" si="1">G19/E19</f>
        <v>0</v>
      </c>
    </row>
    <row r="20" spans="1:8" ht="16.5" customHeight="1" thickBot="1" x14ac:dyDescent="0.3">
      <c r="A20" s="62" t="s">
        <v>141</v>
      </c>
      <c r="B20" s="278" t="s">
        <v>389</v>
      </c>
      <c r="C20" s="279">
        <v>2481000000</v>
      </c>
      <c r="D20" s="279">
        <v>2481000000</v>
      </c>
      <c r="E20" s="283">
        <v>1363321447</v>
      </c>
      <c r="F20" s="59">
        <v>0</v>
      </c>
      <c r="G20" s="59">
        <v>0</v>
      </c>
      <c r="H20" s="60">
        <f t="shared" si="1"/>
        <v>0</v>
      </c>
    </row>
    <row r="21" spans="1:8" ht="16.5" customHeight="1" thickBot="1" x14ac:dyDescent="0.3">
      <c r="A21" s="62" t="s">
        <v>142</v>
      </c>
      <c r="B21" s="278" t="s">
        <v>389</v>
      </c>
      <c r="C21" s="279">
        <v>2481000000</v>
      </c>
      <c r="D21" s="279">
        <v>2481000000</v>
      </c>
      <c r="E21" s="283">
        <v>1549610278</v>
      </c>
      <c r="F21" s="283">
        <v>125724310</v>
      </c>
      <c r="G21" s="283">
        <v>125724310</v>
      </c>
      <c r="H21" s="60">
        <f t="shared" si="1"/>
        <v>8.1132857586789967E-2</v>
      </c>
    </row>
    <row r="22" spans="1:8" ht="16.5" customHeight="1" thickBot="1" x14ac:dyDescent="0.3">
      <c r="A22" s="62" t="s">
        <v>143</v>
      </c>
      <c r="B22" s="278" t="s">
        <v>389</v>
      </c>
      <c r="C22" s="279">
        <v>2481000000</v>
      </c>
      <c r="D22" s="279">
        <v>2481000000</v>
      </c>
      <c r="E22" s="283">
        <v>1561690360</v>
      </c>
      <c r="F22" s="283">
        <v>305406360</v>
      </c>
      <c r="G22" s="283">
        <v>305406360</v>
      </c>
      <c r="H22" s="60">
        <f t="shared" si="1"/>
        <v>0.19556140437468025</v>
      </c>
    </row>
    <row r="23" spans="1:8" ht="16.5" customHeight="1" thickBot="1" x14ac:dyDescent="0.3">
      <c r="A23" s="62" t="s">
        <v>144</v>
      </c>
      <c r="B23" s="278" t="s">
        <v>389</v>
      </c>
      <c r="C23" s="279">
        <v>2481000000</v>
      </c>
      <c r="D23" s="279">
        <v>2481000000</v>
      </c>
      <c r="E23" s="283">
        <v>1598804329</v>
      </c>
      <c r="F23" s="283">
        <v>497461078</v>
      </c>
      <c r="G23" s="283">
        <v>497461078</v>
      </c>
      <c r="H23" s="60">
        <f t="shared" si="1"/>
        <v>0.31114569117482044</v>
      </c>
    </row>
    <row r="24" spans="1:8" ht="16.5" customHeight="1" thickBot="1" x14ac:dyDescent="0.3">
      <c r="A24" s="62" t="s">
        <v>132</v>
      </c>
      <c r="B24" s="278" t="s">
        <v>389</v>
      </c>
      <c r="C24" s="279">
        <v>2481000000</v>
      </c>
      <c r="D24" s="279">
        <v>2481000000</v>
      </c>
      <c r="E24" s="59"/>
      <c r="F24" s="59"/>
      <c r="G24" s="59"/>
      <c r="H24" s="60" t="e">
        <f t="shared" si="1"/>
        <v>#DIV/0!</v>
      </c>
    </row>
    <row r="25" spans="1:8" ht="16.5" customHeight="1" thickBot="1" x14ac:dyDescent="0.3">
      <c r="A25" s="62" t="s">
        <v>133</v>
      </c>
      <c r="B25" s="278" t="s">
        <v>389</v>
      </c>
      <c r="C25" s="279">
        <v>2481000000</v>
      </c>
      <c r="D25" s="279">
        <v>2481000000</v>
      </c>
      <c r="E25" s="59"/>
      <c r="F25" s="59"/>
      <c r="G25" s="59"/>
      <c r="H25" s="60" t="e">
        <f t="shared" si="1"/>
        <v>#DIV/0!</v>
      </c>
    </row>
    <row r="26" spans="1:8" ht="16.5" customHeight="1" thickBot="1" x14ac:dyDescent="0.3">
      <c r="A26" s="62" t="s">
        <v>134</v>
      </c>
      <c r="B26" s="278" t="s">
        <v>389</v>
      </c>
      <c r="C26" s="279">
        <v>2481000000</v>
      </c>
      <c r="D26" s="279">
        <v>2481000000</v>
      </c>
      <c r="E26" s="283">
        <v>1757130653</v>
      </c>
      <c r="F26" s="283">
        <v>1093186011</v>
      </c>
      <c r="G26" s="283">
        <v>1093186011</v>
      </c>
      <c r="H26" s="60">
        <f t="shared" si="1"/>
        <v>0.62214270130315685</v>
      </c>
    </row>
    <row r="27" spans="1:8" ht="16.5" customHeight="1" thickBot="1" x14ac:dyDescent="0.3">
      <c r="A27" s="62" t="s">
        <v>135</v>
      </c>
      <c r="B27" s="278" t="s">
        <v>389</v>
      </c>
      <c r="C27" s="279">
        <v>2481000000</v>
      </c>
      <c r="D27" s="279">
        <v>2481000000</v>
      </c>
      <c r="E27" s="283">
        <v>1889218864</v>
      </c>
      <c r="F27" s="283">
        <v>1292053011</v>
      </c>
      <c r="G27" s="283">
        <v>1292053011</v>
      </c>
      <c r="H27" s="60">
        <f t="shared" si="1"/>
        <v>0.68390859080475497</v>
      </c>
    </row>
    <row r="28" spans="1:8" ht="16.5" customHeight="1" thickBot="1" x14ac:dyDescent="0.3">
      <c r="A28" s="62" t="s">
        <v>136</v>
      </c>
      <c r="B28" s="278" t="s">
        <v>389</v>
      </c>
      <c r="C28" s="279">
        <v>2481000000</v>
      </c>
      <c r="D28" s="279">
        <v>2481000000</v>
      </c>
      <c r="E28" s="283">
        <v>2109236997</v>
      </c>
      <c r="F28" s="283">
        <v>1495436254</v>
      </c>
      <c r="G28" s="283">
        <v>1495436254</v>
      </c>
      <c r="H28" s="60">
        <f t="shared" si="1"/>
        <v>0.70899394241945402</v>
      </c>
    </row>
    <row r="29" spans="1:8" ht="16.5" customHeight="1" thickBot="1" x14ac:dyDescent="0.3">
      <c r="A29" s="63" t="s">
        <v>137</v>
      </c>
      <c r="B29" s="278" t="s">
        <v>389</v>
      </c>
      <c r="C29" s="279">
        <v>2257534457</v>
      </c>
      <c r="D29" s="279">
        <v>2257534457</v>
      </c>
      <c r="E29" s="283">
        <v>2195547343</v>
      </c>
      <c r="F29" s="283">
        <v>1831570948</v>
      </c>
      <c r="G29" s="283">
        <v>1831570948</v>
      </c>
      <c r="H29" s="60">
        <f t="shared" si="1"/>
        <v>0.83422065747730045</v>
      </c>
    </row>
    <row r="30" spans="1:8" ht="16.5" customHeight="1" x14ac:dyDescent="0.25"/>
    <row r="31" spans="1:8" ht="24.75" hidden="1" customHeight="1" x14ac:dyDescent="0.25">
      <c r="A31" s="1032" t="s">
        <v>145</v>
      </c>
      <c r="B31" s="1033"/>
      <c r="C31" s="1033"/>
      <c r="D31" s="1033"/>
      <c r="E31" s="1033"/>
      <c r="F31" s="1033"/>
      <c r="G31" s="1033"/>
      <c r="H31" s="1034"/>
    </row>
    <row r="32" spans="1:8" ht="25.5" hidden="1" customHeight="1" x14ac:dyDescent="0.25">
      <c r="A32" s="55" t="s">
        <v>62</v>
      </c>
      <c r="B32" s="56" t="s">
        <v>125</v>
      </c>
      <c r="C32" s="56" t="s">
        <v>126</v>
      </c>
      <c r="D32" s="56" t="s">
        <v>127</v>
      </c>
      <c r="E32" s="56" t="s">
        <v>128</v>
      </c>
      <c r="F32" s="56" t="s">
        <v>129</v>
      </c>
      <c r="G32" s="56" t="s">
        <v>130</v>
      </c>
      <c r="H32" s="57" t="s">
        <v>131</v>
      </c>
    </row>
    <row r="33" spans="1:8" ht="16.5" hidden="1" customHeight="1" x14ac:dyDescent="0.25">
      <c r="A33" s="62" t="s">
        <v>139</v>
      </c>
      <c r="B33" s="59"/>
      <c r="C33" s="59"/>
      <c r="D33" s="59"/>
      <c r="E33" s="59"/>
      <c r="F33" s="59"/>
      <c r="G33" s="59"/>
      <c r="H33" s="60" t="e">
        <f>G33/E33</f>
        <v>#DIV/0!</v>
      </c>
    </row>
    <row r="34" spans="1:8" ht="16.5" hidden="1" customHeight="1" x14ac:dyDescent="0.25">
      <c r="A34" s="62" t="s">
        <v>140</v>
      </c>
      <c r="B34" s="59"/>
      <c r="C34" s="59"/>
      <c r="D34" s="59"/>
      <c r="E34" s="59"/>
      <c r="F34" s="59"/>
      <c r="G34" s="59"/>
      <c r="H34" s="60" t="e">
        <f t="shared" ref="H34:H44" si="2">G34/E34</f>
        <v>#DIV/0!</v>
      </c>
    </row>
    <row r="35" spans="1:8" ht="16.5" hidden="1" customHeight="1" x14ac:dyDescent="0.25">
      <c r="A35" s="62" t="s">
        <v>141</v>
      </c>
      <c r="B35" s="59"/>
      <c r="C35" s="59"/>
      <c r="D35" s="59"/>
      <c r="E35" s="59"/>
      <c r="F35" s="59"/>
      <c r="G35" s="59"/>
      <c r="H35" s="60" t="e">
        <f t="shared" si="2"/>
        <v>#DIV/0!</v>
      </c>
    </row>
    <row r="36" spans="1:8" ht="16.5" hidden="1" customHeight="1" x14ac:dyDescent="0.25">
      <c r="A36" s="62" t="s">
        <v>142</v>
      </c>
      <c r="B36" s="59"/>
      <c r="C36" s="59"/>
      <c r="D36" s="59"/>
      <c r="E36" s="59"/>
      <c r="F36" s="59"/>
      <c r="G36" s="59"/>
      <c r="H36" s="60" t="e">
        <f t="shared" si="2"/>
        <v>#DIV/0!</v>
      </c>
    </row>
    <row r="37" spans="1:8" ht="16.5" hidden="1" customHeight="1" x14ac:dyDescent="0.25">
      <c r="A37" s="62" t="s">
        <v>143</v>
      </c>
      <c r="B37" s="59"/>
      <c r="C37" s="59"/>
      <c r="D37" s="59"/>
      <c r="E37" s="59"/>
      <c r="F37" s="59"/>
      <c r="G37" s="59"/>
      <c r="H37" s="60" t="e">
        <f t="shared" si="2"/>
        <v>#DIV/0!</v>
      </c>
    </row>
    <row r="38" spans="1:8" ht="16.5" hidden="1" customHeight="1" x14ac:dyDescent="0.25">
      <c r="A38" s="62" t="s">
        <v>144</v>
      </c>
      <c r="B38" s="59"/>
      <c r="C38" s="59"/>
      <c r="D38" s="59"/>
      <c r="E38" s="59"/>
      <c r="F38" s="59"/>
      <c r="G38" s="59"/>
      <c r="H38" s="60" t="e">
        <f t="shared" si="2"/>
        <v>#DIV/0!</v>
      </c>
    </row>
    <row r="39" spans="1:8" ht="16.5" hidden="1" customHeight="1" x14ac:dyDescent="0.25">
      <c r="A39" s="62" t="s">
        <v>132</v>
      </c>
      <c r="B39" s="59"/>
      <c r="C39" s="59"/>
      <c r="D39" s="59"/>
      <c r="E39" s="59"/>
      <c r="F39" s="59"/>
      <c r="G39" s="59"/>
      <c r="H39" s="60" t="e">
        <f t="shared" si="2"/>
        <v>#DIV/0!</v>
      </c>
    </row>
    <row r="40" spans="1:8" ht="16.5" hidden="1" customHeight="1" x14ac:dyDescent="0.25">
      <c r="A40" s="62" t="s">
        <v>133</v>
      </c>
      <c r="B40" s="59"/>
      <c r="C40" s="59"/>
      <c r="D40" s="59"/>
      <c r="E40" s="59"/>
      <c r="F40" s="59"/>
      <c r="G40" s="59"/>
      <c r="H40" s="60" t="e">
        <f t="shared" si="2"/>
        <v>#DIV/0!</v>
      </c>
    </row>
    <row r="41" spans="1:8" ht="16.5" hidden="1" customHeight="1" x14ac:dyDescent="0.25">
      <c r="A41" s="62" t="s">
        <v>134</v>
      </c>
      <c r="B41" s="59"/>
      <c r="C41" s="59"/>
      <c r="D41" s="59"/>
      <c r="E41" s="59"/>
      <c r="F41" s="59"/>
      <c r="G41" s="59"/>
      <c r="H41" s="60" t="e">
        <f t="shared" si="2"/>
        <v>#DIV/0!</v>
      </c>
    </row>
    <row r="42" spans="1:8" ht="16.5" hidden="1" customHeight="1" x14ac:dyDescent="0.25">
      <c r="A42" s="62" t="s">
        <v>135</v>
      </c>
      <c r="B42" s="59"/>
      <c r="C42" s="59"/>
      <c r="D42" s="59"/>
      <c r="E42" s="59"/>
      <c r="F42" s="59"/>
      <c r="G42" s="59"/>
      <c r="H42" s="60" t="e">
        <f t="shared" si="2"/>
        <v>#DIV/0!</v>
      </c>
    </row>
    <row r="43" spans="1:8" ht="16.5" hidden="1" customHeight="1" x14ac:dyDescent="0.25">
      <c r="A43" s="62" t="s">
        <v>136</v>
      </c>
      <c r="B43" s="59"/>
      <c r="C43" s="59"/>
      <c r="D43" s="59"/>
      <c r="E43" s="59"/>
      <c r="F43" s="59"/>
      <c r="G43" s="59"/>
      <c r="H43" s="60" t="e">
        <f t="shared" si="2"/>
        <v>#DIV/0!</v>
      </c>
    </row>
    <row r="44" spans="1:8" ht="16.5" hidden="1" customHeight="1" thickBot="1" x14ac:dyDescent="0.3">
      <c r="A44" s="63" t="s">
        <v>137</v>
      </c>
      <c r="B44" s="61"/>
      <c r="C44" s="61"/>
      <c r="D44" s="61"/>
      <c r="E44" s="61"/>
      <c r="F44" s="61"/>
      <c r="G44" s="61"/>
      <c r="H44" s="60" t="e">
        <f t="shared" si="2"/>
        <v>#DIV/0!</v>
      </c>
    </row>
    <row r="45" spans="1:8" ht="16.5" hidden="1" customHeight="1" thickBot="1" x14ac:dyDescent="0.3"/>
    <row r="46" spans="1:8" ht="27.75" hidden="1" customHeight="1" x14ac:dyDescent="0.25">
      <c r="A46" s="1032" t="s">
        <v>146</v>
      </c>
      <c r="B46" s="1033"/>
      <c r="C46" s="1033"/>
      <c r="D46" s="1033"/>
      <c r="E46" s="1033"/>
      <c r="F46" s="1033"/>
      <c r="G46" s="1033"/>
      <c r="H46" s="1034"/>
    </row>
    <row r="47" spans="1:8" ht="25.5" hidden="1" customHeight="1" x14ac:dyDescent="0.25">
      <c r="A47" s="55" t="s">
        <v>63</v>
      </c>
      <c r="B47" s="56" t="s">
        <v>125</v>
      </c>
      <c r="C47" s="56" t="s">
        <v>126</v>
      </c>
      <c r="D47" s="56" t="s">
        <v>127</v>
      </c>
      <c r="E47" s="56" t="s">
        <v>128</v>
      </c>
      <c r="F47" s="56" t="s">
        <v>129</v>
      </c>
      <c r="G47" s="56" t="s">
        <v>130</v>
      </c>
      <c r="H47" s="57" t="s">
        <v>131</v>
      </c>
    </row>
    <row r="48" spans="1:8" ht="16.5" hidden="1" customHeight="1" x14ac:dyDescent="0.25">
      <c r="A48" s="62" t="s">
        <v>139</v>
      </c>
      <c r="B48" s="59"/>
      <c r="C48" s="59"/>
      <c r="D48" s="59"/>
      <c r="E48" s="59"/>
      <c r="F48" s="59"/>
      <c r="G48" s="59"/>
      <c r="H48" s="60" t="e">
        <f>G48/E48</f>
        <v>#DIV/0!</v>
      </c>
    </row>
    <row r="49" spans="1:8" ht="16.5" hidden="1" customHeight="1" x14ac:dyDescent="0.25">
      <c r="A49" s="62" t="s">
        <v>140</v>
      </c>
      <c r="B49" s="59"/>
      <c r="C49" s="59"/>
      <c r="D49" s="59"/>
      <c r="E49" s="59"/>
      <c r="F49" s="59"/>
      <c r="G49" s="59"/>
      <c r="H49" s="60" t="e">
        <f t="shared" ref="H49:H59" si="3">G49/E49</f>
        <v>#DIV/0!</v>
      </c>
    </row>
    <row r="50" spans="1:8" ht="16.5" hidden="1" customHeight="1" x14ac:dyDescent="0.25">
      <c r="A50" s="62" t="s">
        <v>141</v>
      </c>
      <c r="B50" s="59"/>
      <c r="C50" s="59"/>
      <c r="D50" s="59"/>
      <c r="E50" s="59"/>
      <c r="F50" s="59"/>
      <c r="G50" s="59"/>
      <c r="H50" s="60" t="e">
        <f t="shared" si="3"/>
        <v>#DIV/0!</v>
      </c>
    </row>
    <row r="51" spans="1:8" ht="16.5" hidden="1" customHeight="1" x14ac:dyDescent="0.25">
      <c r="A51" s="62" t="s">
        <v>142</v>
      </c>
      <c r="B51" s="59"/>
      <c r="C51" s="59"/>
      <c r="D51" s="59"/>
      <c r="E51" s="59"/>
      <c r="F51" s="59"/>
      <c r="G51" s="59"/>
      <c r="H51" s="60" t="e">
        <f t="shared" si="3"/>
        <v>#DIV/0!</v>
      </c>
    </row>
    <row r="52" spans="1:8" ht="16.5" hidden="1" customHeight="1" x14ac:dyDescent="0.25">
      <c r="A52" s="62" t="s">
        <v>143</v>
      </c>
      <c r="B52" s="59"/>
      <c r="C52" s="59"/>
      <c r="D52" s="59"/>
      <c r="E52" s="59"/>
      <c r="F52" s="59"/>
      <c r="G52" s="59"/>
      <c r="H52" s="60" t="e">
        <f t="shared" si="3"/>
        <v>#DIV/0!</v>
      </c>
    </row>
    <row r="53" spans="1:8" ht="16.5" hidden="1" customHeight="1" x14ac:dyDescent="0.25">
      <c r="A53" s="62" t="s">
        <v>144</v>
      </c>
      <c r="B53" s="59"/>
      <c r="C53" s="59"/>
      <c r="D53" s="59"/>
      <c r="E53" s="59"/>
      <c r="F53" s="59"/>
      <c r="G53" s="59"/>
      <c r="H53" s="60" t="e">
        <f t="shared" si="3"/>
        <v>#DIV/0!</v>
      </c>
    </row>
    <row r="54" spans="1:8" ht="16.5" hidden="1" customHeight="1" x14ac:dyDescent="0.25">
      <c r="A54" s="62" t="s">
        <v>132</v>
      </c>
      <c r="B54" s="59"/>
      <c r="C54" s="59"/>
      <c r="D54" s="59"/>
      <c r="E54" s="59"/>
      <c r="F54" s="59"/>
      <c r="G54" s="59"/>
      <c r="H54" s="60" t="e">
        <f t="shared" si="3"/>
        <v>#DIV/0!</v>
      </c>
    </row>
    <row r="55" spans="1:8" ht="16.5" hidden="1" customHeight="1" x14ac:dyDescent="0.25">
      <c r="A55" s="62" t="s">
        <v>133</v>
      </c>
      <c r="B55" s="59"/>
      <c r="C55" s="59"/>
      <c r="D55" s="59"/>
      <c r="E55" s="59"/>
      <c r="F55" s="59"/>
      <c r="G55" s="59"/>
      <c r="H55" s="60" t="e">
        <f t="shared" si="3"/>
        <v>#DIV/0!</v>
      </c>
    </row>
    <row r="56" spans="1:8" ht="16.5" hidden="1" customHeight="1" x14ac:dyDescent="0.25">
      <c r="A56" s="62" t="s">
        <v>134</v>
      </c>
      <c r="B56" s="59"/>
      <c r="C56" s="59"/>
      <c r="D56" s="59"/>
      <c r="E56" s="59"/>
      <c r="F56" s="59"/>
      <c r="G56" s="59"/>
      <c r="H56" s="60" t="e">
        <f t="shared" si="3"/>
        <v>#DIV/0!</v>
      </c>
    </row>
    <row r="57" spans="1:8" ht="16.5" hidden="1" customHeight="1" x14ac:dyDescent="0.25">
      <c r="A57" s="62" t="s">
        <v>135</v>
      </c>
      <c r="B57" s="59"/>
      <c r="C57" s="59"/>
      <c r="D57" s="59"/>
      <c r="E57" s="59"/>
      <c r="F57" s="59"/>
      <c r="G57" s="59"/>
      <c r="H57" s="60" t="e">
        <f t="shared" si="3"/>
        <v>#DIV/0!</v>
      </c>
    </row>
    <row r="58" spans="1:8" ht="16.5" hidden="1" customHeight="1" x14ac:dyDescent="0.25">
      <c r="A58" s="62" t="s">
        <v>136</v>
      </c>
      <c r="B58" s="59"/>
      <c r="C58" s="59"/>
      <c r="D58" s="59"/>
      <c r="E58" s="59"/>
      <c r="F58" s="59"/>
      <c r="G58" s="59"/>
      <c r="H58" s="60" t="e">
        <f t="shared" si="3"/>
        <v>#DIV/0!</v>
      </c>
    </row>
    <row r="59" spans="1:8" ht="16.5" hidden="1" customHeight="1" thickBot="1" x14ac:dyDescent="0.3">
      <c r="A59" s="63" t="s">
        <v>137</v>
      </c>
      <c r="B59" s="61"/>
      <c r="C59" s="61"/>
      <c r="D59" s="61"/>
      <c r="E59" s="61"/>
      <c r="F59" s="61"/>
      <c r="G59" s="61"/>
      <c r="H59" s="60" t="e">
        <f t="shared" si="3"/>
        <v>#DIV/0!</v>
      </c>
    </row>
    <row r="60" spans="1:8" ht="16.5" hidden="1" customHeight="1" thickBot="1" x14ac:dyDescent="0.3"/>
    <row r="61" spans="1:8" ht="23.25" hidden="1" customHeight="1" x14ac:dyDescent="0.25">
      <c r="A61" s="1032" t="s">
        <v>147</v>
      </c>
      <c r="B61" s="1033"/>
      <c r="C61" s="1033"/>
      <c r="D61" s="1033"/>
      <c r="E61" s="1033"/>
      <c r="F61" s="1033"/>
      <c r="G61" s="1033"/>
      <c r="H61" s="1034"/>
    </row>
    <row r="62" spans="1:8" ht="25.5" hidden="1" customHeight="1" x14ac:dyDescent="0.25">
      <c r="A62" s="55" t="s">
        <v>64</v>
      </c>
      <c r="B62" s="56" t="s">
        <v>125</v>
      </c>
      <c r="C62" s="56" t="s">
        <v>126</v>
      </c>
      <c r="D62" s="56" t="s">
        <v>127</v>
      </c>
      <c r="E62" s="56" t="s">
        <v>128</v>
      </c>
      <c r="F62" s="56" t="s">
        <v>129</v>
      </c>
      <c r="G62" s="56" t="s">
        <v>130</v>
      </c>
      <c r="H62" s="57" t="s">
        <v>131</v>
      </c>
    </row>
    <row r="63" spans="1:8" ht="16.5" hidden="1" customHeight="1" x14ac:dyDescent="0.25">
      <c r="A63" s="62" t="s">
        <v>139</v>
      </c>
      <c r="B63" s="59"/>
      <c r="C63" s="59"/>
      <c r="D63" s="59"/>
      <c r="E63" s="59"/>
      <c r="F63" s="59"/>
      <c r="G63" s="59"/>
      <c r="H63" s="60" t="e">
        <f>G63/E63</f>
        <v>#DIV/0!</v>
      </c>
    </row>
    <row r="64" spans="1:8" ht="16.5" hidden="1" customHeight="1" x14ac:dyDescent="0.25">
      <c r="A64" s="62" t="s">
        <v>140</v>
      </c>
      <c r="B64" s="59"/>
      <c r="C64" s="59"/>
      <c r="D64" s="59"/>
      <c r="E64" s="59"/>
      <c r="F64" s="59"/>
      <c r="G64" s="59"/>
      <c r="H64" s="60" t="e">
        <f t="shared" ref="H64:H74" si="4">G64/E64</f>
        <v>#DIV/0!</v>
      </c>
    </row>
    <row r="65" spans="1:14" ht="16.5" hidden="1" customHeight="1" x14ac:dyDescent="0.25">
      <c r="A65" s="62" t="s">
        <v>141</v>
      </c>
      <c r="B65" s="59"/>
      <c r="C65" s="59"/>
      <c r="D65" s="59"/>
      <c r="E65" s="59"/>
      <c r="F65" s="59"/>
      <c r="G65" s="59"/>
      <c r="H65" s="60" t="e">
        <f t="shared" si="4"/>
        <v>#DIV/0!</v>
      </c>
    </row>
    <row r="66" spans="1:14" ht="16.5" hidden="1" customHeight="1" x14ac:dyDescent="0.25">
      <c r="A66" s="62" t="s">
        <v>142</v>
      </c>
      <c r="B66" s="59"/>
      <c r="C66" s="59"/>
      <c r="D66" s="59"/>
      <c r="E66" s="59"/>
      <c r="F66" s="59"/>
      <c r="G66" s="59"/>
      <c r="H66" s="60" t="e">
        <f t="shared" si="4"/>
        <v>#DIV/0!</v>
      </c>
    </row>
    <row r="67" spans="1:14" ht="16.5" hidden="1" customHeight="1" x14ac:dyDescent="0.25">
      <c r="A67" s="62" t="s">
        <v>143</v>
      </c>
      <c r="B67" s="59"/>
      <c r="C67" s="59"/>
      <c r="D67" s="59"/>
      <c r="E67" s="59"/>
      <c r="F67" s="59"/>
      <c r="G67" s="59"/>
      <c r="H67" s="60" t="e">
        <f t="shared" si="4"/>
        <v>#DIV/0!</v>
      </c>
    </row>
    <row r="68" spans="1:14" ht="16.5" hidden="1" customHeight="1" x14ac:dyDescent="0.25">
      <c r="A68" s="62" t="s">
        <v>144</v>
      </c>
      <c r="B68" s="59"/>
      <c r="C68" s="59"/>
      <c r="D68" s="59"/>
      <c r="E68" s="59"/>
      <c r="F68" s="59"/>
      <c r="G68" s="59"/>
      <c r="H68" s="60" t="e">
        <f t="shared" si="4"/>
        <v>#DIV/0!</v>
      </c>
    </row>
    <row r="69" spans="1:14" ht="16.5" hidden="1" customHeight="1" x14ac:dyDescent="0.25">
      <c r="A69" s="62" t="s">
        <v>132</v>
      </c>
      <c r="B69" s="59"/>
      <c r="C69" s="59"/>
      <c r="D69" s="59"/>
      <c r="E69" s="59"/>
      <c r="F69" s="59"/>
      <c r="G69" s="59"/>
      <c r="H69" s="60" t="e">
        <f t="shared" si="4"/>
        <v>#DIV/0!</v>
      </c>
    </row>
    <row r="70" spans="1:14" ht="16.5" hidden="1" customHeight="1" x14ac:dyDescent="0.25">
      <c r="A70" s="62" t="s">
        <v>133</v>
      </c>
      <c r="B70" s="59"/>
      <c r="C70" s="59"/>
      <c r="D70" s="59"/>
      <c r="E70" s="59"/>
      <c r="F70" s="59"/>
      <c r="G70" s="59"/>
      <c r="H70" s="60" t="e">
        <f t="shared" si="4"/>
        <v>#DIV/0!</v>
      </c>
    </row>
    <row r="71" spans="1:14" ht="16.5" hidden="1" customHeight="1" x14ac:dyDescent="0.25">
      <c r="A71" s="62" t="s">
        <v>134</v>
      </c>
      <c r="B71" s="59"/>
      <c r="C71" s="59"/>
      <c r="D71" s="59"/>
      <c r="E71" s="59"/>
      <c r="F71" s="59"/>
      <c r="G71" s="59"/>
      <c r="H71" s="60" t="e">
        <f t="shared" si="4"/>
        <v>#DIV/0!</v>
      </c>
    </row>
    <row r="72" spans="1:14" ht="16.5" hidden="1" customHeight="1" x14ac:dyDescent="0.25">
      <c r="A72" s="62" t="s">
        <v>135</v>
      </c>
      <c r="B72" s="59"/>
      <c r="C72" s="59"/>
      <c r="D72" s="59"/>
      <c r="E72" s="59"/>
      <c r="F72" s="59"/>
      <c r="G72" s="59"/>
      <c r="H72" s="60" t="e">
        <f t="shared" si="4"/>
        <v>#DIV/0!</v>
      </c>
    </row>
    <row r="73" spans="1:14" ht="16.5" hidden="1" customHeight="1" x14ac:dyDescent="0.25">
      <c r="A73" s="62" t="s">
        <v>136</v>
      </c>
      <c r="B73" s="59"/>
      <c r="C73" s="59"/>
      <c r="D73" s="59"/>
      <c r="E73" s="59"/>
      <c r="F73" s="59"/>
      <c r="G73" s="59"/>
      <c r="H73" s="60" t="e">
        <f t="shared" si="4"/>
        <v>#DIV/0!</v>
      </c>
    </row>
    <row r="74" spans="1:14" ht="16.5" hidden="1" customHeight="1" thickBot="1" x14ac:dyDescent="0.3">
      <c r="A74" s="63" t="s">
        <v>137</v>
      </c>
      <c r="B74" s="61"/>
      <c r="C74" s="61"/>
      <c r="D74" s="61"/>
      <c r="E74" s="61"/>
      <c r="F74" s="61"/>
      <c r="G74" s="61"/>
      <c r="H74" s="60" t="e">
        <f t="shared" si="4"/>
        <v>#DIV/0!</v>
      </c>
    </row>
    <row r="75" spans="1:14" ht="16.5" customHeight="1" thickBot="1" x14ac:dyDescent="0.3"/>
    <row r="76" spans="1:14" ht="23.25" customHeight="1" x14ac:dyDescent="0.25">
      <c r="A76" s="1020" t="s">
        <v>148</v>
      </c>
      <c r="B76" s="1021"/>
      <c r="C76" s="1021"/>
      <c r="D76" s="1021"/>
      <c r="E76" s="1021"/>
      <c r="F76" s="1021"/>
      <c r="G76" s="1021"/>
      <c r="H76" s="1021"/>
      <c r="I76" s="1021"/>
      <c r="J76" s="1021"/>
      <c r="K76" s="1021"/>
      <c r="L76" s="1021"/>
      <c r="M76" s="1021"/>
      <c r="N76" s="1022"/>
    </row>
    <row r="77" spans="1:14" ht="44.25" customHeight="1" x14ac:dyDescent="0.25">
      <c r="A77" s="55" t="s">
        <v>49</v>
      </c>
      <c r="B77" s="56" t="s">
        <v>149</v>
      </c>
      <c r="C77" s="56" t="s">
        <v>150</v>
      </c>
      <c r="D77" s="56" t="s">
        <v>151</v>
      </c>
      <c r="E77" s="56" t="s">
        <v>152</v>
      </c>
      <c r="F77" s="56" t="s">
        <v>153</v>
      </c>
      <c r="G77" s="56" t="s">
        <v>154</v>
      </c>
      <c r="H77" s="56" t="s">
        <v>155</v>
      </c>
      <c r="I77" s="56" t="s">
        <v>156</v>
      </c>
      <c r="J77" s="64" t="s">
        <v>157</v>
      </c>
      <c r="K77" s="56" t="s">
        <v>158</v>
      </c>
      <c r="L77" s="56" t="s">
        <v>159</v>
      </c>
      <c r="M77" s="56" t="s">
        <v>160</v>
      </c>
      <c r="N77" s="57" t="s">
        <v>161</v>
      </c>
    </row>
    <row r="78" spans="1:14" x14ac:dyDescent="0.25">
      <c r="A78" s="1025" t="s">
        <v>132</v>
      </c>
      <c r="B78" s="1028" t="s">
        <v>390</v>
      </c>
      <c r="C78" s="1028" t="s">
        <v>391</v>
      </c>
      <c r="D78" s="59" t="s">
        <v>392</v>
      </c>
      <c r="E78" s="59" t="s">
        <v>212</v>
      </c>
      <c r="F78" s="59">
        <v>100</v>
      </c>
      <c r="G78" s="59">
        <v>1</v>
      </c>
      <c r="H78" s="59">
        <v>1</v>
      </c>
      <c r="I78" s="59">
        <v>1</v>
      </c>
      <c r="J78" s="290">
        <f t="shared" ref="J78:J95" si="5">I78/H78</f>
        <v>1</v>
      </c>
      <c r="K78" s="59"/>
      <c r="L78" s="59"/>
      <c r="M78" s="59" t="e">
        <f t="shared" ref="M78:M95" si="6">L78/K78</f>
        <v>#DIV/0!</v>
      </c>
      <c r="N78" s="60"/>
    </row>
    <row r="79" spans="1:14" x14ac:dyDescent="0.25">
      <c r="A79" s="1026"/>
      <c r="B79" s="1029"/>
      <c r="C79" s="1029"/>
      <c r="D79" s="59" t="s">
        <v>393</v>
      </c>
      <c r="E79" s="59" t="s">
        <v>394</v>
      </c>
      <c r="F79" s="59">
        <v>0</v>
      </c>
      <c r="G79" s="59">
        <v>76.3</v>
      </c>
      <c r="H79" s="59">
        <v>71.924999999999997</v>
      </c>
      <c r="I79" s="59">
        <v>0</v>
      </c>
      <c r="J79" s="290">
        <f t="shared" si="5"/>
        <v>0</v>
      </c>
      <c r="K79" s="59"/>
      <c r="L79" s="59"/>
      <c r="M79" s="59" t="e">
        <f t="shared" si="6"/>
        <v>#DIV/0!</v>
      </c>
      <c r="N79" s="60"/>
    </row>
    <row r="80" spans="1:14" x14ac:dyDescent="0.25">
      <c r="A80" s="1027"/>
      <c r="B80" s="59" t="s">
        <v>395</v>
      </c>
      <c r="C80" s="59" t="s">
        <v>396</v>
      </c>
      <c r="D80" s="59" t="s">
        <v>397</v>
      </c>
      <c r="E80" s="59" t="s">
        <v>212</v>
      </c>
      <c r="F80" s="59">
        <v>100</v>
      </c>
      <c r="G80" s="59">
        <v>1</v>
      </c>
      <c r="H80" s="59">
        <v>1</v>
      </c>
      <c r="I80" s="59">
        <v>1</v>
      </c>
      <c r="J80" s="290">
        <f t="shared" si="5"/>
        <v>1</v>
      </c>
      <c r="K80" s="59"/>
      <c r="L80" s="59"/>
      <c r="M80" s="59" t="e">
        <f t="shared" si="6"/>
        <v>#DIV/0!</v>
      </c>
      <c r="N80" s="60"/>
    </row>
    <row r="81" spans="1:16" x14ac:dyDescent="0.25">
      <c r="A81" s="1003" t="s">
        <v>133</v>
      </c>
      <c r="B81" s="1028" t="s">
        <v>390</v>
      </c>
      <c r="C81" s="1028" t="s">
        <v>391</v>
      </c>
      <c r="D81" s="59" t="s">
        <v>392</v>
      </c>
      <c r="E81" s="59" t="s">
        <v>212</v>
      </c>
      <c r="F81" s="59">
        <v>100</v>
      </c>
      <c r="G81" s="59">
        <v>1</v>
      </c>
      <c r="H81" s="59">
        <v>1</v>
      </c>
      <c r="I81" s="59">
        <v>1</v>
      </c>
      <c r="J81" s="290">
        <f t="shared" si="5"/>
        <v>1</v>
      </c>
      <c r="K81" s="59"/>
      <c r="L81" s="59"/>
      <c r="M81" s="59" t="e">
        <f t="shared" si="6"/>
        <v>#DIV/0!</v>
      </c>
      <c r="N81" s="60"/>
    </row>
    <row r="82" spans="1:16" x14ac:dyDescent="0.25">
      <c r="A82" s="1004"/>
      <c r="B82" s="1029"/>
      <c r="C82" s="1029"/>
      <c r="D82" s="59" t="s">
        <v>393</v>
      </c>
      <c r="E82" s="59" t="s">
        <v>394</v>
      </c>
      <c r="F82" s="59">
        <v>0</v>
      </c>
      <c r="G82" s="59">
        <v>76.3</v>
      </c>
      <c r="H82" s="59">
        <v>71.924999999999997</v>
      </c>
      <c r="I82" s="59">
        <v>0</v>
      </c>
      <c r="J82" s="290">
        <f t="shared" si="5"/>
        <v>0</v>
      </c>
      <c r="K82" s="59"/>
      <c r="L82" s="59"/>
      <c r="M82" s="59" t="e">
        <f t="shared" si="6"/>
        <v>#DIV/0!</v>
      </c>
      <c r="N82" s="60"/>
    </row>
    <row r="83" spans="1:16" x14ac:dyDescent="0.25">
      <c r="A83" s="1005"/>
      <c r="B83" s="59" t="s">
        <v>395</v>
      </c>
      <c r="C83" s="59" t="s">
        <v>396</v>
      </c>
      <c r="D83" s="59" t="s">
        <v>397</v>
      </c>
      <c r="E83" s="59" t="s">
        <v>212</v>
      </c>
      <c r="F83" s="59">
        <v>100</v>
      </c>
      <c r="G83" s="59">
        <v>1</v>
      </c>
      <c r="H83" s="59">
        <v>1</v>
      </c>
      <c r="I83" s="59">
        <v>1</v>
      </c>
      <c r="J83" s="290">
        <f t="shared" si="5"/>
        <v>1</v>
      </c>
      <c r="K83" s="59"/>
      <c r="L83" s="59"/>
      <c r="M83" s="59" t="e">
        <f t="shared" si="6"/>
        <v>#DIV/0!</v>
      </c>
      <c r="N83" s="60"/>
    </row>
    <row r="84" spans="1:16" x14ac:dyDescent="0.25">
      <c r="A84" s="1003" t="s">
        <v>134</v>
      </c>
      <c r="B84" s="1028" t="s">
        <v>390</v>
      </c>
      <c r="C84" s="1028" t="s">
        <v>391</v>
      </c>
      <c r="D84" s="59" t="s">
        <v>392</v>
      </c>
      <c r="E84" s="59" t="s">
        <v>212</v>
      </c>
      <c r="F84" s="59">
        <v>100</v>
      </c>
      <c r="G84" s="59">
        <v>1</v>
      </c>
      <c r="H84" s="59">
        <v>1</v>
      </c>
      <c r="I84" s="59">
        <v>1</v>
      </c>
      <c r="J84" s="290">
        <f t="shared" si="5"/>
        <v>1</v>
      </c>
      <c r="K84" s="59"/>
      <c r="L84" s="59"/>
      <c r="M84" s="59" t="e">
        <f t="shared" si="6"/>
        <v>#DIV/0!</v>
      </c>
      <c r="N84" s="60"/>
    </row>
    <row r="85" spans="1:16" x14ac:dyDescent="0.25">
      <c r="A85" s="1004"/>
      <c r="B85" s="1029"/>
      <c r="C85" s="1029"/>
      <c r="D85" s="59" t="s">
        <v>393</v>
      </c>
      <c r="E85" s="59" t="s">
        <v>394</v>
      </c>
      <c r="F85" s="59">
        <v>0</v>
      </c>
      <c r="G85" s="59">
        <v>76.3</v>
      </c>
      <c r="H85" s="59">
        <v>71.924999999999997</v>
      </c>
      <c r="I85" s="59">
        <v>0</v>
      </c>
      <c r="J85" s="290">
        <f t="shared" si="5"/>
        <v>0</v>
      </c>
      <c r="K85" s="59"/>
      <c r="L85" s="59"/>
      <c r="M85" s="59" t="e">
        <f t="shared" si="6"/>
        <v>#DIV/0!</v>
      </c>
      <c r="N85" s="60"/>
    </row>
    <row r="86" spans="1:16" x14ac:dyDescent="0.25">
      <c r="A86" s="1005"/>
      <c r="B86" s="59" t="s">
        <v>395</v>
      </c>
      <c r="C86" s="59" t="s">
        <v>396</v>
      </c>
      <c r="D86" s="59" t="s">
        <v>397</v>
      </c>
      <c r="E86" s="59" t="s">
        <v>212</v>
      </c>
      <c r="F86" s="59">
        <v>100</v>
      </c>
      <c r="G86" s="59">
        <v>1</v>
      </c>
      <c r="H86" s="59">
        <v>1</v>
      </c>
      <c r="I86" s="59">
        <v>1</v>
      </c>
      <c r="J86" s="290">
        <f t="shared" si="5"/>
        <v>1</v>
      </c>
      <c r="K86" s="59"/>
      <c r="L86" s="59"/>
      <c r="M86" s="59" t="e">
        <f t="shared" si="6"/>
        <v>#DIV/0!</v>
      </c>
      <c r="N86" s="60"/>
    </row>
    <row r="87" spans="1:16" x14ac:dyDescent="0.25">
      <c r="A87" s="1003" t="s">
        <v>135</v>
      </c>
      <c r="B87" s="1028" t="s">
        <v>390</v>
      </c>
      <c r="C87" s="1028" t="s">
        <v>391</v>
      </c>
      <c r="D87" s="59" t="s">
        <v>392</v>
      </c>
      <c r="E87" s="59" t="s">
        <v>212</v>
      </c>
      <c r="F87" s="59">
        <v>100</v>
      </c>
      <c r="G87" s="59">
        <v>1</v>
      </c>
      <c r="H87" s="59">
        <v>1</v>
      </c>
      <c r="I87" s="59">
        <v>1</v>
      </c>
      <c r="J87" s="290">
        <f t="shared" si="5"/>
        <v>1</v>
      </c>
      <c r="K87" s="59"/>
      <c r="L87" s="59"/>
      <c r="M87" s="59" t="e">
        <f t="shared" si="6"/>
        <v>#DIV/0!</v>
      </c>
      <c r="N87" s="60"/>
    </row>
    <row r="88" spans="1:16" x14ac:dyDescent="0.25">
      <c r="A88" s="1004"/>
      <c r="B88" s="1029"/>
      <c r="C88" s="1029"/>
      <c r="D88" s="59" t="s">
        <v>393</v>
      </c>
      <c r="E88" s="59" t="s">
        <v>394</v>
      </c>
      <c r="F88" s="59">
        <v>0</v>
      </c>
      <c r="G88" s="59">
        <v>76.3</v>
      </c>
      <c r="H88" s="59">
        <v>71.924999999999997</v>
      </c>
      <c r="I88" s="59">
        <v>0</v>
      </c>
      <c r="J88" s="290">
        <f t="shared" si="5"/>
        <v>0</v>
      </c>
      <c r="K88" s="59"/>
      <c r="L88" s="59"/>
      <c r="M88" s="59" t="e">
        <f t="shared" si="6"/>
        <v>#DIV/0!</v>
      </c>
      <c r="N88" s="60"/>
    </row>
    <row r="89" spans="1:16" x14ac:dyDescent="0.25">
      <c r="A89" s="1005"/>
      <c r="B89" s="59" t="s">
        <v>395</v>
      </c>
      <c r="C89" s="59" t="s">
        <v>396</v>
      </c>
      <c r="D89" s="59" t="s">
        <v>397</v>
      </c>
      <c r="E89" s="59" t="s">
        <v>212</v>
      </c>
      <c r="F89" s="59">
        <v>100</v>
      </c>
      <c r="G89" s="59">
        <v>1</v>
      </c>
      <c r="H89" s="59">
        <v>1</v>
      </c>
      <c r="I89" s="59">
        <v>1</v>
      </c>
      <c r="J89" s="290">
        <f t="shared" si="5"/>
        <v>1</v>
      </c>
      <c r="K89" s="59"/>
      <c r="L89" s="59"/>
      <c r="M89" s="59" t="e">
        <f t="shared" si="6"/>
        <v>#DIV/0!</v>
      </c>
      <c r="N89" s="60"/>
    </row>
    <row r="90" spans="1:16" x14ac:dyDescent="0.25">
      <c r="A90" s="1003" t="s">
        <v>136</v>
      </c>
      <c r="B90" s="1028" t="s">
        <v>390</v>
      </c>
      <c r="C90" s="1028" t="s">
        <v>391</v>
      </c>
      <c r="D90" s="59" t="s">
        <v>392</v>
      </c>
      <c r="E90" s="59" t="s">
        <v>212</v>
      </c>
      <c r="F90" s="59">
        <v>100</v>
      </c>
      <c r="G90" s="59">
        <v>1</v>
      </c>
      <c r="H90" s="59">
        <v>1</v>
      </c>
      <c r="I90" s="59">
        <v>1</v>
      </c>
      <c r="J90" s="290">
        <f t="shared" si="5"/>
        <v>1</v>
      </c>
      <c r="K90" s="59"/>
      <c r="L90" s="59"/>
      <c r="M90" s="59" t="e">
        <f t="shared" si="6"/>
        <v>#DIV/0!</v>
      </c>
      <c r="N90" s="60"/>
    </row>
    <row r="91" spans="1:16" x14ac:dyDescent="0.25">
      <c r="A91" s="1004"/>
      <c r="B91" s="1029"/>
      <c r="C91" s="1029"/>
      <c r="D91" s="59" t="s">
        <v>393</v>
      </c>
      <c r="E91" s="59" t="s">
        <v>394</v>
      </c>
      <c r="F91" s="59">
        <v>0</v>
      </c>
      <c r="G91" s="59">
        <v>76.3</v>
      </c>
      <c r="H91" s="59">
        <v>71.924999999999997</v>
      </c>
      <c r="I91" s="59">
        <f>71.3+0.44</f>
        <v>71.739999999999995</v>
      </c>
      <c r="J91" s="290">
        <f t="shared" si="5"/>
        <v>0.99742787625999296</v>
      </c>
      <c r="K91" s="59"/>
      <c r="L91" s="59"/>
      <c r="M91" s="59" t="e">
        <f t="shared" si="6"/>
        <v>#DIV/0!</v>
      </c>
      <c r="N91" s="60"/>
    </row>
    <row r="92" spans="1:16" x14ac:dyDescent="0.25">
      <c r="A92" s="1005"/>
      <c r="B92" s="59" t="s">
        <v>395</v>
      </c>
      <c r="C92" s="59" t="s">
        <v>396</v>
      </c>
      <c r="D92" s="59" t="s">
        <v>397</v>
      </c>
      <c r="E92" s="59" t="s">
        <v>212</v>
      </c>
      <c r="F92" s="59">
        <v>100</v>
      </c>
      <c r="G92" s="59">
        <v>1</v>
      </c>
      <c r="H92" s="59">
        <v>1</v>
      </c>
      <c r="I92" s="59">
        <v>1</v>
      </c>
      <c r="J92" s="290">
        <f t="shared" si="5"/>
        <v>1</v>
      </c>
      <c r="K92" s="59"/>
      <c r="L92" s="59"/>
      <c r="M92" s="59" t="e">
        <f t="shared" si="6"/>
        <v>#DIV/0!</v>
      </c>
      <c r="N92" s="60"/>
    </row>
    <row r="93" spans="1:16" x14ac:dyDescent="0.25">
      <c r="A93" s="1003" t="s">
        <v>137</v>
      </c>
      <c r="B93" s="1028" t="s">
        <v>390</v>
      </c>
      <c r="C93" s="1028" t="s">
        <v>391</v>
      </c>
      <c r="D93" s="59" t="s">
        <v>392</v>
      </c>
      <c r="E93" s="59" t="s">
        <v>212</v>
      </c>
      <c r="F93" s="59">
        <v>100</v>
      </c>
      <c r="G93" s="59">
        <v>1</v>
      </c>
      <c r="H93" s="59">
        <v>1</v>
      </c>
      <c r="I93" s="59">
        <v>1</v>
      </c>
      <c r="J93" s="290">
        <f t="shared" si="5"/>
        <v>1</v>
      </c>
      <c r="K93" s="59"/>
      <c r="L93" s="59"/>
      <c r="M93" s="59" t="e">
        <f t="shared" si="6"/>
        <v>#DIV/0!</v>
      </c>
      <c r="N93" s="60" t="s">
        <v>398</v>
      </c>
      <c r="O93" s="605">
        <f>LEN(N93)</f>
        <v>155</v>
      </c>
      <c r="P93" s="605"/>
    </row>
    <row r="94" spans="1:16" x14ac:dyDescent="0.25">
      <c r="A94" s="1004"/>
      <c r="B94" s="1029"/>
      <c r="C94" s="1029"/>
      <c r="D94" s="59" t="s">
        <v>393</v>
      </c>
      <c r="E94" s="59" t="s">
        <v>394</v>
      </c>
      <c r="F94" s="59">
        <v>0</v>
      </c>
      <c r="G94" s="59">
        <v>76.3</v>
      </c>
      <c r="H94" s="59">
        <v>71.924999999999997</v>
      </c>
      <c r="I94" s="59">
        <f>71.3+0.59</f>
        <v>71.89</v>
      </c>
      <c r="J94" s="290">
        <f t="shared" si="5"/>
        <v>0.99951338199513384</v>
      </c>
      <c r="K94" s="59"/>
      <c r="L94" s="59"/>
      <c r="M94" s="59" t="e">
        <f t="shared" si="6"/>
        <v>#DIV/0!</v>
      </c>
      <c r="N94" s="60" t="s">
        <v>399</v>
      </c>
      <c r="O94" s="605">
        <f>LEN(N94)</f>
        <v>160</v>
      </c>
      <c r="P94" s="605"/>
    </row>
    <row r="95" spans="1:16" ht="15.75" thickBot="1" x14ac:dyDescent="0.3">
      <c r="A95" s="1006"/>
      <c r="B95" s="59" t="s">
        <v>395</v>
      </c>
      <c r="C95" s="59" t="s">
        <v>396</v>
      </c>
      <c r="D95" s="59" t="s">
        <v>397</v>
      </c>
      <c r="E95" s="59" t="s">
        <v>212</v>
      </c>
      <c r="F95" s="59">
        <v>100</v>
      </c>
      <c r="G95" s="59">
        <v>1</v>
      </c>
      <c r="H95" s="59">
        <v>1</v>
      </c>
      <c r="I95" s="59">
        <v>1</v>
      </c>
      <c r="J95" s="290">
        <f t="shared" si="5"/>
        <v>1</v>
      </c>
      <c r="K95" s="59"/>
      <c r="L95" s="59"/>
      <c r="M95" s="59" t="e">
        <f t="shared" si="6"/>
        <v>#DIV/0!</v>
      </c>
      <c r="N95" s="60"/>
      <c r="O95" s="605"/>
      <c r="P95" s="605"/>
    </row>
    <row r="96" spans="1:16" ht="15.75" thickBot="1" x14ac:dyDescent="0.3"/>
    <row r="97" spans="1:14" ht="20.25" x14ac:dyDescent="0.25">
      <c r="A97" s="1020" t="s">
        <v>217</v>
      </c>
      <c r="B97" s="1021"/>
      <c r="C97" s="1021"/>
      <c r="D97" s="1021"/>
      <c r="E97" s="1021"/>
      <c r="F97" s="1021"/>
      <c r="G97" s="1021"/>
      <c r="H97" s="1021"/>
      <c r="I97" s="1021"/>
      <c r="J97" s="1021"/>
      <c r="K97" s="1021"/>
      <c r="L97" s="1021"/>
      <c r="M97" s="1021"/>
      <c r="N97" s="1022"/>
    </row>
    <row r="98" spans="1:14" ht="44.25" customHeight="1" x14ac:dyDescent="0.25">
      <c r="A98" s="55" t="s">
        <v>50</v>
      </c>
      <c r="B98" s="56" t="s">
        <v>149</v>
      </c>
      <c r="C98" s="56" t="s">
        <v>150</v>
      </c>
      <c r="D98" s="56" t="s">
        <v>151</v>
      </c>
      <c r="E98" s="56" t="s">
        <v>152</v>
      </c>
      <c r="F98" s="56" t="s">
        <v>162</v>
      </c>
      <c r="G98" s="56" t="s">
        <v>154</v>
      </c>
      <c r="H98" s="56" t="s">
        <v>163</v>
      </c>
      <c r="I98" s="56" t="s">
        <v>164</v>
      </c>
      <c r="J98" s="64" t="s">
        <v>165</v>
      </c>
      <c r="K98" s="56" t="s">
        <v>158</v>
      </c>
      <c r="L98" s="56" t="s">
        <v>159</v>
      </c>
      <c r="M98" s="56" t="s">
        <v>160</v>
      </c>
      <c r="N98" s="57" t="s">
        <v>161</v>
      </c>
    </row>
    <row r="99" spans="1:14" x14ac:dyDescent="0.25">
      <c r="A99" s="1025" t="s">
        <v>139</v>
      </c>
      <c r="B99" s="1028" t="s">
        <v>390</v>
      </c>
      <c r="C99" s="1028" t="s">
        <v>391</v>
      </c>
      <c r="D99" s="59" t="s">
        <v>392</v>
      </c>
      <c r="E99" s="59" t="s">
        <v>212</v>
      </c>
      <c r="F99" s="59">
        <v>100</v>
      </c>
      <c r="G99" s="59">
        <v>1</v>
      </c>
      <c r="H99" s="59">
        <v>1</v>
      </c>
      <c r="I99" s="59">
        <v>0</v>
      </c>
      <c r="J99" s="290">
        <f t="shared" ref="J99:J134" si="7">I99/H99</f>
        <v>0</v>
      </c>
      <c r="K99" s="59"/>
      <c r="L99" s="59"/>
      <c r="M99" s="59" t="e">
        <f t="shared" ref="M99:M134" si="8">L99/K99</f>
        <v>#DIV/0!</v>
      </c>
      <c r="N99" s="607"/>
    </row>
    <row r="100" spans="1:14" x14ac:dyDescent="0.25">
      <c r="A100" s="1026"/>
      <c r="B100" s="1029"/>
      <c r="C100" s="1029"/>
      <c r="D100" s="59" t="s">
        <v>393</v>
      </c>
      <c r="E100" s="59" t="s">
        <v>394</v>
      </c>
      <c r="F100" s="59">
        <v>0</v>
      </c>
      <c r="G100" s="59">
        <v>76.3</v>
      </c>
      <c r="H100" s="59">
        <v>71.924999999999997</v>
      </c>
      <c r="I100" s="59">
        <v>0</v>
      </c>
      <c r="J100" s="290">
        <f t="shared" si="7"/>
        <v>0</v>
      </c>
      <c r="K100" s="59"/>
      <c r="L100" s="59"/>
      <c r="M100" s="59" t="e">
        <f t="shared" si="8"/>
        <v>#DIV/0!</v>
      </c>
      <c r="N100" s="607"/>
    </row>
    <row r="101" spans="1:14" x14ac:dyDescent="0.25">
      <c r="A101" s="1027"/>
      <c r="B101" s="59" t="s">
        <v>395</v>
      </c>
      <c r="C101" s="59" t="s">
        <v>396</v>
      </c>
      <c r="D101" s="59" t="s">
        <v>397</v>
      </c>
      <c r="E101" s="59" t="s">
        <v>212</v>
      </c>
      <c r="F101" s="59">
        <v>100</v>
      </c>
      <c r="G101" s="59">
        <v>1</v>
      </c>
      <c r="H101" s="59">
        <v>1</v>
      </c>
      <c r="I101" s="59">
        <v>0</v>
      </c>
      <c r="J101" s="290">
        <f t="shared" si="7"/>
        <v>0</v>
      </c>
      <c r="K101" s="59"/>
      <c r="L101" s="59"/>
      <c r="M101" s="59" t="e">
        <f t="shared" si="8"/>
        <v>#DIV/0!</v>
      </c>
      <c r="N101" s="607"/>
    </row>
    <row r="102" spans="1:14" x14ac:dyDescent="0.25">
      <c r="A102" s="1025" t="s">
        <v>140</v>
      </c>
      <c r="B102" s="1028" t="s">
        <v>390</v>
      </c>
      <c r="C102" s="1028" t="s">
        <v>391</v>
      </c>
      <c r="D102" s="59" t="s">
        <v>392</v>
      </c>
      <c r="E102" s="59" t="s">
        <v>212</v>
      </c>
      <c r="F102" s="59">
        <v>100</v>
      </c>
      <c r="G102" s="59">
        <v>1</v>
      </c>
      <c r="H102" s="59">
        <v>1</v>
      </c>
      <c r="I102" s="59">
        <v>1</v>
      </c>
      <c r="J102" s="290">
        <f t="shared" si="7"/>
        <v>1</v>
      </c>
      <c r="K102" s="59"/>
      <c r="L102" s="59"/>
      <c r="M102" s="59" t="e">
        <f t="shared" si="8"/>
        <v>#DIV/0!</v>
      </c>
      <c r="N102" s="607"/>
    </row>
    <row r="103" spans="1:14" x14ac:dyDescent="0.25">
      <c r="A103" s="1026"/>
      <c r="B103" s="1029"/>
      <c r="C103" s="1029"/>
      <c r="D103" s="59" t="s">
        <v>393</v>
      </c>
      <c r="E103" s="59" t="s">
        <v>394</v>
      </c>
      <c r="F103" s="59">
        <v>0</v>
      </c>
      <c r="G103" s="59">
        <v>76.3</v>
      </c>
      <c r="H103" s="59">
        <v>71.924999999999997</v>
      </c>
      <c r="I103" s="59">
        <v>0</v>
      </c>
      <c r="J103" s="290">
        <f t="shared" si="7"/>
        <v>0</v>
      </c>
      <c r="K103" s="59"/>
      <c r="L103" s="59"/>
      <c r="M103" s="59" t="e">
        <f t="shared" si="8"/>
        <v>#DIV/0!</v>
      </c>
      <c r="N103" s="607"/>
    </row>
    <row r="104" spans="1:14" x14ac:dyDescent="0.25">
      <c r="A104" s="1027"/>
      <c r="B104" s="59" t="s">
        <v>395</v>
      </c>
      <c r="C104" s="59" t="s">
        <v>396</v>
      </c>
      <c r="D104" s="59" t="s">
        <v>397</v>
      </c>
      <c r="E104" s="59" t="s">
        <v>212</v>
      </c>
      <c r="F104" s="59">
        <v>100</v>
      </c>
      <c r="G104" s="59">
        <v>1</v>
      </c>
      <c r="H104" s="59">
        <v>1</v>
      </c>
      <c r="I104" s="59">
        <v>1</v>
      </c>
      <c r="J104" s="290">
        <f t="shared" si="7"/>
        <v>1</v>
      </c>
      <c r="K104" s="59"/>
      <c r="L104" s="59"/>
      <c r="M104" s="59" t="e">
        <f t="shared" si="8"/>
        <v>#DIV/0!</v>
      </c>
      <c r="N104" s="607"/>
    </row>
    <row r="105" spans="1:14" x14ac:dyDescent="0.25">
      <c r="A105" s="1025" t="s">
        <v>141</v>
      </c>
      <c r="B105" s="1028" t="s">
        <v>390</v>
      </c>
      <c r="C105" s="1028" t="s">
        <v>391</v>
      </c>
      <c r="D105" s="59" t="s">
        <v>392</v>
      </c>
      <c r="E105" s="59" t="s">
        <v>212</v>
      </c>
      <c r="F105" s="59">
        <v>100</v>
      </c>
      <c r="G105" s="59">
        <v>1</v>
      </c>
      <c r="H105" s="59">
        <v>1</v>
      </c>
      <c r="I105" s="59">
        <v>1</v>
      </c>
      <c r="J105" s="290">
        <f t="shared" si="7"/>
        <v>1</v>
      </c>
      <c r="K105" s="59"/>
      <c r="L105" s="59"/>
      <c r="M105" s="59" t="e">
        <f t="shared" si="8"/>
        <v>#DIV/0!</v>
      </c>
      <c r="N105" s="607"/>
    </row>
    <row r="106" spans="1:14" x14ac:dyDescent="0.25">
      <c r="A106" s="1026"/>
      <c r="B106" s="1029"/>
      <c r="C106" s="1029"/>
      <c r="D106" s="59" t="s">
        <v>393</v>
      </c>
      <c r="E106" s="59" t="s">
        <v>394</v>
      </c>
      <c r="F106" s="59">
        <v>0</v>
      </c>
      <c r="G106" s="59">
        <v>76.3</v>
      </c>
      <c r="H106" s="59">
        <v>71.924999999999997</v>
      </c>
      <c r="I106" s="59">
        <v>0</v>
      </c>
      <c r="J106" s="290">
        <f t="shared" si="7"/>
        <v>0</v>
      </c>
      <c r="K106" s="59"/>
      <c r="L106" s="59"/>
      <c r="M106" s="59" t="e">
        <f t="shared" si="8"/>
        <v>#DIV/0!</v>
      </c>
      <c r="N106" s="607"/>
    </row>
    <row r="107" spans="1:14" x14ac:dyDescent="0.25">
      <c r="A107" s="1027"/>
      <c r="B107" s="59" t="s">
        <v>395</v>
      </c>
      <c r="C107" s="59" t="s">
        <v>396</v>
      </c>
      <c r="D107" s="59" t="s">
        <v>397</v>
      </c>
      <c r="E107" s="59" t="s">
        <v>212</v>
      </c>
      <c r="F107" s="59">
        <v>100</v>
      </c>
      <c r="G107" s="59">
        <v>1</v>
      </c>
      <c r="H107" s="59">
        <v>1</v>
      </c>
      <c r="I107" s="59">
        <v>1</v>
      </c>
      <c r="J107" s="290">
        <f t="shared" si="7"/>
        <v>1</v>
      </c>
      <c r="K107" s="59"/>
      <c r="L107" s="59"/>
      <c r="M107" s="59" t="e">
        <f t="shared" si="8"/>
        <v>#DIV/0!</v>
      </c>
      <c r="N107" s="607"/>
    </row>
    <row r="108" spans="1:14" x14ac:dyDescent="0.25">
      <c r="A108" s="1025" t="s">
        <v>142</v>
      </c>
      <c r="B108" s="1028" t="s">
        <v>390</v>
      </c>
      <c r="C108" s="1028" t="s">
        <v>391</v>
      </c>
      <c r="D108" s="59" t="s">
        <v>392</v>
      </c>
      <c r="E108" s="59" t="s">
        <v>212</v>
      </c>
      <c r="F108" s="59">
        <v>100</v>
      </c>
      <c r="G108" s="59">
        <v>1</v>
      </c>
      <c r="H108" s="59">
        <v>1</v>
      </c>
      <c r="I108" s="59">
        <v>1</v>
      </c>
      <c r="J108" s="290">
        <f t="shared" si="7"/>
        <v>1</v>
      </c>
      <c r="K108" s="59"/>
      <c r="L108" s="59"/>
      <c r="M108" s="59" t="e">
        <f t="shared" si="8"/>
        <v>#DIV/0!</v>
      </c>
      <c r="N108" s="607"/>
    </row>
    <row r="109" spans="1:14" x14ac:dyDescent="0.25">
      <c r="A109" s="1026"/>
      <c r="B109" s="1029"/>
      <c r="C109" s="1029"/>
      <c r="D109" s="59" t="s">
        <v>393</v>
      </c>
      <c r="E109" s="59" t="s">
        <v>394</v>
      </c>
      <c r="F109" s="59">
        <v>0</v>
      </c>
      <c r="G109" s="59">
        <v>76.3</v>
      </c>
      <c r="H109" s="59">
        <v>71.924999999999997</v>
      </c>
      <c r="I109" s="59">
        <v>0</v>
      </c>
      <c r="J109" s="290">
        <f t="shared" si="7"/>
        <v>0</v>
      </c>
      <c r="K109" s="59"/>
      <c r="L109" s="59"/>
      <c r="M109" s="59" t="e">
        <f t="shared" si="8"/>
        <v>#DIV/0!</v>
      </c>
      <c r="N109" s="607"/>
    </row>
    <row r="110" spans="1:14" x14ac:dyDescent="0.25">
      <c r="A110" s="1027"/>
      <c r="B110" s="59" t="s">
        <v>395</v>
      </c>
      <c r="C110" s="59" t="s">
        <v>396</v>
      </c>
      <c r="D110" s="59" t="s">
        <v>397</v>
      </c>
      <c r="E110" s="59" t="s">
        <v>212</v>
      </c>
      <c r="F110" s="59">
        <v>100</v>
      </c>
      <c r="G110" s="59">
        <v>1</v>
      </c>
      <c r="H110" s="59">
        <v>1</v>
      </c>
      <c r="I110" s="59">
        <v>1</v>
      </c>
      <c r="J110" s="290">
        <f t="shared" si="7"/>
        <v>1</v>
      </c>
      <c r="K110" s="59"/>
      <c r="L110" s="59"/>
      <c r="M110" s="59" t="e">
        <f t="shared" si="8"/>
        <v>#DIV/0!</v>
      </c>
      <c r="N110" s="607"/>
    </row>
    <row r="111" spans="1:14" x14ac:dyDescent="0.25">
      <c r="A111" s="1025" t="s">
        <v>143</v>
      </c>
      <c r="B111" s="1028" t="s">
        <v>390</v>
      </c>
      <c r="C111" s="1028" t="s">
        <v>391</v>
      </c>
      <c r="D111" s="59" t="s">
        <v>392</v>
      </c>
      <c r="E111" s="59" t="s">
        <v>212</v>
      </c>
      <c r="F111" s="59">
        <v>100</v>
      </c>
      <c r="G111" s="59">
        <v>1</v>
      </c>
      <c r="H111" s="59">
        <v>1</v>
      </c>
      <c r="I111" s="59">
        <v>1</v>
      </c>
      <c r="J111" s="290">
        <f t="shared" si="7"/>
        <v>1</v>
      </c>
      <c r="K111" s="59"/>
      <c r="L111" s="59"/>
      <c r="M111" s="59" t="e">
        <f t="shared" si="8"/>
        <v>#DIV/0!</v>
      </c>
      <c r="N111" s="607"/>
    </row>
    <row r="112" spans="1:14" x14ac:dyDescent="0.25">
      <c r="A112" s="1026"/>
      <c r="B112" s="1029"/>
      <c r="C112" s="1029"/>
      <c r="D112" s="59" t="s">
        <v>393</v>
      </c>
      <c r="E112" s="59" t="s">
        <v>394</v>
      </c>
      <c r="F112" s="59">
        <v>0</v>
      </c>
      <c r="G112" s="59">
        <v>76.3</v>
      </c>
      <c r="H112" s="59">
        <v>71.924999999999997</v>
      </c>
      <c r="I112" s="59">
        <v>93.1</v>
      </c>
      <c r="J112" s="290">
        <f t="shared" si="7"/>
        <v>1.2944038929440389</v>
      </c>
      <c r="K112" s="59"/>
      <c r="L112" s="59"/>
      <c r="M112" s="59" t="e">
        <f t="shared" si="8"/>
        <v>#DIV/0!</v>
      </c>
      <c r="N112" s="607"/>
    </row>
    <row r="113" spans="1:14" x14ac:dyDescent="0.25">
      <c r="A113" s="1027"/>
      <c r="B113" s="59" t="s">
        <v>395</v>
      </c>
      <c r="C113" s="59" t="s">
        <v>396</v>
      </c>
      <c r="D113" s="59" t="s">
        <v>397</v>
      </c>
      <c r="E113" s="59" t="s">
        <v>212</v>
      </c>
      <c r="F113" s="59">
        <v>100</v>
      </c>
      <c r="G113" s="59">
        <v>1</v>
      </c>
      <c r="H113" s="59">
        <v>1</v>
      </c>
      <c r="I113" s="59">
        <v>1</v>
      </c>
      <c r="J113" s="290">
        <f t="shared" si="7"/>
        <v>1</v>
      </c>
      <c r="K113" s="59"/>
      <c r="L113" s="59"/>
      <c r="M113" s="59" t="e">
        <f t="shared" si="8"/>
        <v>#DIV/0!</v>
      </c>
      <c r="N113" s="607"/>
    </row>
    <row r="114" spans="1:14" x14ac:dyDescent="0.25">
      <c r="A114" s="1025" t="s">
        <v>144</v>
      </c>
      <c r="B114" s="1028" t="s">
        <v>390</v>
      </c>
      <c r="C114" s="1028" t="s">
        <v>391</v>
      </c>
      <c r="D114" s="59" t="s">
        <v>392</v>
      </c>
      <c r="E114" s="59" t="s">
        <v>212</v>
      </c>
      <c r="F114" s="59">
        <v>100</v>
      </c>
      <c r="G114" s="59">
        <v>1</v>
      </c>
      <c r="H114" s="59">
        <v>1</v>
      </c>
      <c r="I114" s="59">
        <v>1</v>
      </c>
      <c r="J114" s="290">
        <f t="shared" si="7"/>
        <v>1</v>
      </c>
      <c r="K114" s="59"/>
      <c r="L114" s="59"/>
      <c r="M114" s="59" t="e">
        <f t="shared" si="8"/>
        <v>#DIV/0!</v>
      </c>
      <c r="N114" s="607"/>
    </row>
    <row r="115" spans="1:14" x14ac:dyDescent="0.25">
      <c r="A115" s="1026"/>
      <c r="B115" s="1029"/>
      <c r="C115" s="1029"/>
      <c r="D115" s="59" t="s">
        <v>393</v>
      </c>
      <c r="E115" s="59" t="s">
        <v>394</v>
      </c>
      <c r="F115" s="59">
        <v>0</v>
      </c>
      <c r="G115" s="59">
        <v>76.3</v>
      </c>
      <c r="H115" s="59">
        <v>71.924999999999997</v>
      </c>
      <c r="I115" s="59">
        <v>93.1</v>
      </c>
      <c r="J115" s="290">
        <f t="shared" si="7"/>
        <v>1.2944038929440389</v>
      </c>
      <c r="K115" s="59"/>
      <c r="L115" s="59"/>
      <c r="M115" s="59" t="e">
        <f t="shared" si="8"/>
        <v>#DIV/0!</v>
      </c>
      <c r="N115" s="607"/>
    </row>
    <row r="116" spans="1:14" x14ac:dyDescent="0.25">
      <c r="A116" s="1027"/>
      <c r="B116" s="59" t="s">
        <v>395</v>
      </c>
      <c r="C116" s="59" t="s">
        <v>396</v>
      </c>
      <c r="D116" s="59" t="s">
        <v>397</v>
      </c>
      <c r="E116" s="59" t="s">
        <v>212</v>
      </c>
      <c r="F116" s="59">
        <v>100</v>
      </c>
      <c r="G116" s="59">
        <v>1</v>
      </c>
      <c r="H116" s="59">
        <v>1</v>
      </c>
      <c r="I116" s="59">
        <v>1</v>
      </c>
      <c r="J116" s="290">
        <f t="shared" si="7"/>
        <v>1</v>
      </c>
      <c r="K116" s="59"/>
      <c r="L116" s="59"/>
      <c r="M116" s="59" t="e">
        <f t="shared" si="8"/>
        <v>#DIV/0!</v>
      </c>
      <c r="N116" s="607"/>
    </row>
    <row r="117" spans="1:14" x14ac:dyDescent="0.25">
      <c r="A117" s="1025" t="s">
        <v>132</v>
      </c>
      <c r="B117" s="1028" t="s">
        <v>390</v>
      </c>
      <c r="C117" s="1028" t="s">
        <v>391</v>
      </c>
      <c r="D117" s="59" t="s">
        <v>392</v>
      </c>
      <c r="E117" s="59" t="s">
        <v>212</v>
      </c>
      <c r="F117" s="59">
        <v>100</v>
      </c>
      <c r="G117" s="59">
        <v>1</v>
      </c>
      <c r="H117" s="59">
        <v>1</v>
      </c>
      <c r="I117" s="59">
        <v>1</v>
      </c>
      <c r="J117" s="290">
        <f t="shared" si="7"/>
        <v>1</v>
      </c>
      <c r="K117" s="59"/>
      <c r="L117" s="59"/>
      <c r="M117" s="59" t="e">
        <f t="shared" si="8"/>
        <v>#DIV/0!</v>
      </c>
      <c r="N117" s="607"/>
    </row>
    <row r="118" spans="1:14" x14ac:dyDescent="0.25">
      <c r="A118" s="1026"/>
      <c r="B118" s="1029"/>
      <c r="C118" s="1029"/>
      <c r="D118" s="59" t="s">
        <v>393</v>
      </c>
      <c r="E118" s="59" t="s">
        <v>394</v>
      </c>
      <c r="F118" s="59">
        <v>0</v>
      </c>
      <c r="G118" s="59">
        <v>76.3</v>
      </c>
      <c r="H118" s="59">
        <v>71.924999999999997</v>
      </c>
      <c r="I118" s="59">
        <v>93.9</v>
      </c>
      <c r="J118" s="290">
        <f t="shared" si="7"/>
        <v>1.3055265901981232</v>
      </c>
      <c r="K118" s="59"/>
      <c r="L118" s="59"/>
      <c r="M118" s="59" t="e">
        <f t="shared" si="8"/>
        <v>#DIV/0!</v>
      </c>
      <c r="N118" s="607"/>
    </row>
    <row r="119" spans="1:14" x14ac:dyDescent="0.25">
      <c r="A119" s="1027"/>
      <c r="B119" s="59" t="s">
        <v>395</v>
      </c>
      <c r="C119" s="59" t="s">
        <v>396</v>
      </c>
      <c r="D119" s="59" t="s">
        <v>397</v>
      </c>
      <c r="E119" s="59" t="s">
        <v>212</v>
      </c>
      <c r="F119" s="59">
        <v>100</v>
      </c>
      <c r="G119" s="59">
        <v>1</v>
      </c>
      <c r="H119" s="59">
        <v>1</v>
      </c>
      <c r="I119" s="59">
        <v>1</v>
      </c>
      <c r="J119" s="290">
        <f t="shared" si="7"/>
        <v>1</v>
      </c>
      <c r="K119" s="59"/>
      <c r="L119" s="59"/>
      <c r="M119" s="59" t="e">
        <f t="shared" si="8"/>
        <v>#DIV/0!</v>
      </c>
      <c r="N119" s="607"/>
    </row>
    <row r="120" spans="1:14" ht="16.5" customHeight="1" x14ac:dyDescent="0.25">
      <c r="A120" s="1025" t="s">
        <v>133</v>
      </c>
      <c r="B120" s="1028" t="s">
        <v>390</v>
      </c>
      <c r="C120" s="1028" t="s">
        <v>391</v>
      </c>
      <c r="D120" s="59" t="s">
        <v>392</v>
      </c>
      <c r="E120" s="59" t="s">
        <v>212</v>
      </c>
      <c r="F120" s="59">
        <v>100</v>
      </c>
      <c r="G120" s="59">
        <v>1</v>
      </c>
      <c r="H120" s="59">
        <v>1</v>
      </c>
      <c r="I120" s="59">
        <v>1</v>
      </c>
      <c r="J120" s="290">
        <f t="shared" si="7"/>
        <v>1</v>
      </c>
      <c r="K120" s="59"/>
      <c r="L120" s="59"/>
      <c r="M120" s="59" t="e">
        <f t="shared" si="8"/>
        <v>#DIV/0!</v>
      </c>
      <c r="N120" s="606"/>
    </row>
    <row r="121" spans="1:14" ht="16.5" customHeight="1" x14ac:dyDescent="0.25">
      <c r="A121" s="1026"/>
      <c r="B121" s="1029"/>
      <c r="C121" s="1029"/>
      <c r="D121" s="59" t="s">
        <v>393</v>
      </c>
      <c r="E121" s="59" t="s">
        <v>394</v>
      </c>
      <c r="F121" s="59">
        <v>0</v>
      </c>
      <c r="G121" s="59">
        <v>76.3</v>
      </c>
      <c r="H121" s="59">
        <v>71.924999999999997</v>
      </c>
      <c r="I121" s="59">
        <v>93.9</v>
      </c>
      <c r="J121" s="290">
        <f t="shared" si="7"/>
        <v>1.3055265901981232</v>
      </c>
      <c r="K121" s="59"/>
      <c r="L121" s="59"/>
      <c r="M121" s="59" t="e">
        <f t="shared" si="8"/>
        <v>#DIV/0!</v>
      </c>
      <c r="N121" s="606"/>
    </row>
    <row r="122" spans="1:14" ht="16.5" customHeight="1" x14ac:dyDescent="0.25">
      <c r="A122" s="1027"/>
      <c r="B122" s="59" t="s">
        <v>395</v>
      </c>
      <c r="C122" s="59" t="s">
        <v>396</v>
      </c>
      <c r="D122" s="59" t="s">
        <v>397</v>
      </c>
      <c r="E122" s="59" t="s">
        <v>212</v>
      </c>
      <c r="F122" s="59">
        <v>100</v>
      </c>
      <c r="G122" s="59">
        <v>1</v>
      </c>
      <c r="H122" s="59">
        <v>1</v>
      </c>
      <c r="I122" s="59">
        <v>1</v>
      </c>
      <c r="J122" s="290">
        <f t="shared" si="7"/>
        <v>1</v>
      </c>
      <c r="K122" s="59"/>
      <c r="L122" s="59"/>
      <c r="M122" s="59" t="e">
        <f t="shared" si="8"/>
        <v>#DIV/0!</v>
      </c>
      <c r="N122" s="606"/>
    </row>
    <row r="123" spans="1:14" ht="16.5" customHeight="1" x14ac:dyDescent="0.25">
      <c r="A123" s="1025" t="s">
        <v>134</v>
      </c>
      <c r="B123" s="1028" t="s">
        <v>390</v>
      </c>
      <c r="C123" s="1028" t="s">
        <v>391</v>
      </c>
      <c r="D123" s="59" t="s">
        <v>392</v>
      </c>
      <c r="E123" s="59" t="s">
        <v>212</v>
      </c>
      <c r="F123" s="59">
        <v>100</v>
      </c>
      <c r="G123" s="59">
        <v>1</v>
      </c>
      <c r="H123" s="59">
        <v>1</v>
      </c>
      <c r="I123" s="59">
        <v>1</v>
      </c>
      <c r="J123" s="290">
        <f t="shared" si="7"/>
        <v>1</v>
      </c>
      <c r="K123" s="59"/>
      <c r="L123" s="59"/>
      <c r="M123" s="59" t="e">
        <f t="shared" si="8"/>
        <v>#DIV/0!</v>
      </c>
      <c r="N123" s="606"/>
    </row>
    <row r="124" spans="1:14" ht="16.5" customHeight="1" x14ac:dyDescent="0.25">
      <c r="A124" s="1026"/>
      <c r="B124" s="1029"/>
      <c r="C124" s="1029"/>
      <c r="D124" s="59" t="s">
        <v>393</v>
      </c>
      <c r="E124" s="59" t="s">
        <v>394</v>
      </c>
      <c r="F124" s="59">
        <v>0</v>
      </c>
      <c r="G124" s="59">
        <v>76.3</v>
      </c>
      <c r="H124" s="59">
        <v>71.924999999999997</v>
      </c>
      <c r="I124" s="59">
        <v>93.9</v>
      </c>
      <c r="J124" s="290">
        <f t="shared" si="7"/>
        <v>1.3055265901981232</v>
      </c>
      <c r="K124" s="59"/>
      <c r="L124" s="59"/>
      <c r="M124" s="59" t="e">
        <f t="shared" si="8"/>
        <v>#DIV/0!</v>
      </c>
      <c r="N124" s="60"/>
    </row>
    <row r="125" spans="1:14" ht="16.5" customHeight="1" x14ac:dyDescent="0.25">
      <c r="A125" s="1027"/>
      <c r="B125" s="59" t="s">
        <v>395</v>
      </c>
      <c r="C125" s="59" t="s">
        <v>396</v>
      </c>
      <c r="D125" s="59" t="s">
        <v>397</v>
      </c>
      <c r="E125" s="59" t="s">
        <v>212</v>
      </c>
      <c r="F125" s="59">
        <v>100</v>
      </c>
      <c r="G125" s="59">
        <v>1</v>
      </c>
      <c r="H125" s="59">
        <v>1</v>
      </c>
      <c r="I125" s="59">
        <v>1</v>
      </c>
      <c r="J125" s="290">
        <f t="shared" si="7"/>
        <v>1</v>
      </c>
      <c r="K125" s="59"/>
      <c r="L125" s="59"/>
      <c r="M125" s="59" t="e">
        <f t="shared" si="8"/>
        <v>#DIV/0!</v>
      </c>
      <c r="N125" s="60"/>
    </row>
    <row r="126" spans="1:14" ht="16.5" customHeight="1" x14ac:dyDescent="0.25">
      <c r="A126" s="1025" t="s">
        <v>135</v>
      </c>
      <c r="B126" s="1028" t="s">
        <v>390</v>
      </c>
      <c r="C126" s="1028" t="s">
        <v>391</v>
      </c>
      <c r="D126" s="59" t="s">
        <v>392</v>
      </c>
      <c r="E126" s="59" t="s">
        <v>212</v>
      </c>
      <c r="F126" s="59">
        <v>100</v>
      </c>
      <c r="G126" s="59">
        <v>1</v>
      </c>
      <c r="H126" s="59">
        <v>1</v>
      </c>
      <c r="I126" s="59">
        <v>1</v>
      </c>
      <c r="J126" s="290">
        <f>I126/H126</f>
        <v>1</v>
      </c>
      <c r="K126" s="59"/>
      <c r="L126" s="59"/>
      <c r="M126" s="59" t="e">
        <f>L126/K126</f>
        <v>#DIV/0!</v>
      </c>
      <c r="N126" s="60"/>
    </row>
    <row r="127" spans="1:14" ht="16.5" customHeight="1" x14ac:dyDescent="0.25">
      <c r="A127" s="1026"/>
      <c r="B127" s="1029"/>
      <c r="C127" s="1029"/>
      <c r="D127" s="59" t="s">
        <v>393</v>
      </c>
      <c r="E127" s="59" t="s">
        <v>394</v>
      </c>
      <c r="F127" s="59">
        <v>0</v>
      </c>
      <c r="G127" s="59">
        <v>76.3</v>
      </c>
      <c r="H127" s="59">
        <v>71.924999999999997</v>
      </c>
      <c r="I127" s="59">
        <v>93.9</v>
      </c>
      <c r="J127" s="290">
        <f>I127/H127</f>
        <v>1.3055265901981232</v>
      </c>
      <c r="K127" s="59"/>
      <c r="L127" s="59"/>
      <c r="M127" s="59" t="e">
        <f>L127/K127</f>
        <v>#DIV/0!</v>
      </c>
      <c r="N127" s="60"/>
    </row>
    <row r="128" spans="1:14" ht="16.5" customHeight="1" x14ac:dyDescent="0.25">
      <c r="A128" s="1027"/>
      <c r="B128" s="59" t="s">
        <v>395</v>
      </c>
      <c r="C128" s="59" t="s">
        <v>396</v>
      </c>
      <c r="D128" s="59" t="s">
        <v>397</v>
      </c>
      <c r="E128" s="59" t="s">
        <v>212</v>
      </c>
      <c r="F128" s="59">
        <v>100</v>
      </c>
      <c r="G128" s="59">
        <v>1</v>
      </c>
      <c r="H128" s="59">
        <v>1</v>
      </c>
      <c r="I128" s="59">
        <v>1</v>
      </c>
      <c r="J128" s="290">
        <f>I128/H128</f>
        <v>1</v>
      </c>
      <c r="K128" s="59"/>
      <c r="L128" s="59"/>
      <c r="M128" s="59" t="e">
        <f>L128/K128</f>
        <v>#DIV/0!</v>
      </c>
      <c r="N128" s="60"/>
    </row>
    <row r="129" spans="1:14" x14ac:dyDescent="0.25">
      <c r="A129" s="1025" t="s">
        <v>136</v>
      </c>
      <c r="B129" s="1028" t="s">
        <v>390</v>
      </c>
      <c r="C129" s="1028" t="s">
        <v>391</v>
      </c>
      <c r="D129" s="59" t="s">
        <v>392</v>
      </c>
      <c r="E129" s="59" t="s">
        <v>212</v>
      </c>
      <c r="F129" s="59">
        <v>100</v>
      </c>
      <c r="G129" s="59">
        <v>1</v>
      </c>
      <c r="H129" s="59">
        <v>1</v>
      </c>
      <c r="I129" s="59">
        <v>1</v>
      </c>
      <c r="J129" s="290">
        <f t="shared" si="7"/>
        <v>1</v>
      </c>
      <c r="K129" s="59"/>
      <c r="L129" s="59"/>
      <c r="M129" s="59" t="e">
        <f t="shared" si="8"/>
        <v>#DIV/0!</v>
      </c>
      <c r="N129" s="60"/>
    </row>
    <row r="130" spans="1:14" x14ac:dyDescent="0.25">
      <c r="A130" s="1026"/>
      <c r="B130" s="1029"/>
      <c r="C130" s="1029"/>
      <c r="D130" s="59" t="s">
        <v>393</v>
      </c>
      <c r="E130" s="59" t="s">
        <v>394</v>
      </c>
      <c r="F130" s="59">
        <v>0</v>
      </c>
      <c r="G130" s="59">
        <v>76.3</v>
      </c>
      <c r="H130" s="59">
        <v>71.924999999999997</v>
      </c>
      <c r="I130" s="59">
        <v>93.9</v>
      </c>
      <c r="J130" s="290">
        <f t="shared" si="7"/>
        <v>1.3055265901981232</v>
      </c>
      <c r="K130" s="59"/>
      <c r="L130" s="59"/>
      <c r="M130" s="59" t="e">
        <f t="shared" si="8"/>
        <v>#DIV/0!</v>
      </c>
      <c r="N130" s="60"/>
    </row>
    <row r="131" spans="1:14" x14ac:dyDescent="0.25">
      <c r="A131" s="1027"/>
      <c r="B131" s="59" t="s">
        <v>395</v>
      </c>
      <c r="C131" s="59" t="s">
        <v>396</v>
      </c>
      <c r="D131" s="59" t="s">
        <v>397</v>
      </c>
      <c r="E131" s="59" t="s">
        <v>212</v>
      </c>
      <c r="F131" s="59">
        <v>100</v>
      </c>
      <c r="G131" s="59">
        <v>1</v>
      </c>
      <c r="H131" s="59">
        <v>1</v>
      </c>
      <c r="I131" s="59">
        <v>1</v>
      </c>
      <c r="J131" s="290">
        <f t="shared" si="7"/>
        <v>1</v>
      </c>
      <c r="K131" s="59"/>
      <c r="L131" s="59"/>
      <c r="M131" s="59" t="e">
        <f t="shared" si="8"/>
        <v>#DIV/0!</v>
      </c>
      <c r="N131" s="60"/>
    </row>
    <row r="132" spans="1:14" x14ac:dyDescent="0.25">
      <c r="A132" s="1025" t="s">
        <v>137</v>
      </c>
      <c r="B132" s="1028" t="s">
        <v>390</v>
      </c>
      <c r="C132" s="1028" t="s">
        <v>391</v>
      </c>
      <c r="D132" s="59" t="s">
        <v>392</v>
      </c>
      <c r="E132" s="59" t="s">
        <v>212</v>
      </c>
      <c r="F132" s="59">
        <v>100</v>
      </c>
      <c r="G132" s="59">
        <v>1</v>
      </c>
      <c r="H132" s="59">
        <v>1</v>
      </c>
      <c r="I132" s="59">
        <v>1</v>
      </c>
      <c r="J132" s="290">
        <f t="shared" si="7"/>
        <v>1</v>
      </c>
      <c r="K132" s="59"/>
      <c r="L132" s="59"/>
      <c r="M132" s="59" t="e">
        <f t="shared" si="8"/>
        <v>#DIV/0!</v>
      </c>
      <c r="N132" s="60"/>
    </row>
    <row r="133" spans="1:14" x14ac:dyDescent="0.25">
      <c r="A133" s="1026"/>
      <c r="B133" s="1029"/>
      <c r="C133" s="1029"/>
      <c r="D133" s="59" t="s">
        <v>393</v>
      </c>
      <c r="E133" s="59" t="s">
        <v>394</v>
      </c>
      <c r="F133" s="59">
        <v>0</v>
      </c>
      <c r="G133" s="59">
        <v>76.3</v>
      </c>
      <c r="H133" s="59">
        <v>94.6</v>
      </c>
      <c r="I133" s="59">
        <v>93.9</v>
      </c>
      <c r="J133" s="290">
        <f t="shared" si="7"/>
        <v>0.99260042283298111</v>
      </c>
      <c r="K133" s="59"/>
      <c r="L133" s="59"/>
      <c r="M133" s="59" t="e">
        <f t="shared" si="8"/>
        <v>#DIV/0!</v>
      </c>
      <c r="N133" s="60"/>
    </row>
    <row r="134" spans="1:14" ht="15.75" thickBot="1" x14ac:dyDescent="0.3">
      <c r="A134" s="1027"/>
      <c r="B134" s="59" t="s">
        <v>395</v>
      </c>
      <c r="C134" s="59" t="s">
        <v>396</v>
      </c>
      <c r="D134" s="59" t="s">
        <v>397</v>
      </c>
      <c r="E134" s="59" t="s">
        <v>212</v>
      </c>
      <c r="F134" s="59">
        <v>100</v>
      </c>
      <c r="G134" s="59">
        <v>1</v>
      </c>
      <c r="H134" s="59">
        <v>1</v>
      </c>
      <c r="I134" s="59">
        <v>1</v>
      </c>
      <c r="J134" s="290">
        <f t="shared" si="7"/>
        <v>1</v>
      </c>
      <c r="K134" s="59"/>
      <c r="L134" s="59"/>
      <c r="M134" s="59" t="e">
        <f t="shared" si="8"/>
        <v>#DIV/0!</v>
      </c>
      <c r="N134" s="65"/>
    </row>
    <row r="136" spans="1:14" ht="20.25" hidden="1" x14ac:dyDescent="0.25">
      <c r="A136" s="1020" t="s">
        <v>166</v>
      </c>
      <c r="B136" s="1021"/>
      <c r="C136" s="1021"/>
      <c r="D136" s="1021"/>
      <c r="E136" s="1021"/>
      <c r="F136" s="1021"/>
      <c r="G136" s="1021"/>
      <c r="H136" s="1021"/>
      <c r="I136" s="1021"/>
      <c r="J136" s="1021"/>
      <c r="K136" s="1021"/>
      <c r="L136" s="1021"/>
      <c r="M136" s="1021"/>
      <c r="N136" s="1022"/>
    </row>
    <row r="137" spans="1:14" ht="44.25" hidden="1" customHeight="1" x14ac:dyDescent="0.25">
      <c r="A137" s="55" t="s">
        <v>62</v>
      </c>
      <c r="B137" s="56" t="s">
        <v>149</v>
      </c>
      <c r="C137" s="56" t="s">
        <v>150</v>
      </c>
      <c r="D137" s="56" t="s">
        <v>151</v>
      </c>
      <c r="E137" s="56" t="s">
        <v>152</v>
      </c>
      <c r="F137" s="56" t="s">
        <v>167</v>
      </c>
      <c r="G137" s="56" t="s">
        <v>154</v>
      </c>
      <c r="H137" s="56" t="s">
        <v>168</v>
      </c>
      <c r="I137" s="56" t="s">
        <v>169</v>
      </c>
      <c r="J137" s="64" t="s">
        <v>170</v>
      </c>
      <c r="K137" s="56" t="s">
        <v>158</v>
      </c>
      <c r="L137" s="56" t="s">
        <v>159</v>
      </c>
      <c r="M137" s="56" t="s">
        <v>160</v>
      </c>
      <c r="N137" s="57" t="s">
        <v>161</v>
      </c>
    </row>
    <row r="138" spans="1:14" ht="16.5" hidden="1" customHeight="1" x14ac:dyDescent="0.25">
      <c r="A138" s="62" t="s">
        <v>139</v>
      </c>
      <c r="B138" s="59"/>
      <c r="C138" s="59"/>
      <c r="D138" s="59"/>
      <c r="E138" s="59"/>
      <c r="F138" s="59"/>
      <c r="G138" s="59"/>
      <c r="H138" s="59"/>
      <c r="I138" s="59"/>
      <c r="J138" s="59" t="e">
        <f t="shared" ref="J138:J149" si="9">I138/H138</f>
        <v>#DIV/0!</v>
      </c>
      <c r="K138" s="59"/>
      <c r="L138" s="59"/>
      <c r="M138" s="59" t="e">
        <f t="shared" ref="M138:M149" si="10">L138/K138</f>
        <v>#DIV/0!</v>
      </c>
      <c r="N138" s="60"/>
    </row>
    <row r="139" spans="1:14" ht="16.5" hidden="1" customHeight="1" x14ac:dyDescent="0.25">
      <c r="A139" s="62" t="s">
        <v>140</v>
      </c>
      <c r="B139" s="59"/>
      <c r="C139" s="59"/>
      <c r="D139" s="59"/>
      <c r="E139" s="59"/>
      <c r="F139" s="59"/>
      <c r="G139" s="59"/>
      <c r="H139" s="59"/>
      <c r="I139" s="59"/>
      <c r="J139" s="59" t="e">
        <f t="shared" si="9"/>
        <v>#DIV/0!</v>
      </c>
      <c r="K139" s="59"/>
      <c r="L139" s="59"/>
      <c r="M139" s="59" t="e">
        <f t="shared" si="10"/>
        <v>#DIV/0!</v>
      </c>
      <c r="N139" s="60"/>
    </row>
    <row r="140" spans="1:14" ht="16.5" hidden="1" customHeight="1" x14ac:dyDescent="0.25">
      <c r="A140" s="62" t="s">
        <v>141</v>
      </c>
      <c r="B140" s="59"/>
      <c r="C140" s="59"/>
      <c r="D140" s="59"/>
      <c r="E140" s="59"/>
      <c r="F140" s="59"/>
      <c r="G140" s="59"/>
      <c r="H140" s="59"/>
      <c r="I140" s="59"/>
      <c r="J140" s="59" t="e">
        <f t="shared" si="9"/>
        <v>#DIV/0!</v>
      </c>
      <c r="K140" s="59"/>
      <c r="L140" s="59"/>
      <c r="M140" s="59" t="e">
        <f t="shared" si="10"/>
        <v>#DIV/0!</v>
      </c>
      <c r="N140" s="60"/>
    </row>
    <row r="141" spans="1:14" ht="16.5" hidden="1" customHeight="1" x14ac:dyDescent="0.25">
      <c r="A141" s="62" t="s">
        <v>142</v>
      </c>
      <c r="B141" s="59"/>
      <c r="C141" s="59"/>
      <c r="D141" s="59"/>
      <c r="E141" s="59"/>
      <c r="F141" s="59"/>
      <c r="G141" s="59"/>
      <c r="H141" s="59"/>
      <c r="I141" s="59"/>
      <c r="J141" s="59" t="e">
        <f t="shared" si="9"/>
        <v>#DIV/0!</v>
      </c>
      <c r="K141" s="59"/>
      <c r="L141" s="59"/>
      <c r="M141" s="59" t="e">
        <f t="shared" si="10"/>
        <v>#DIV/0!</v>
      </c>
      <c r="N141" s="60"/>
    </row>
    <row r="142" spans="1:14" ht="16.5" hidden="1" customHeight="1" x14ac:dyDescent="0.25">
      <c r="A142" s="62" t="s">
        <v>143</v>
      </c>
      <c r="B142" s="59"/>
      <c r="C142" s="59"/>
      <c r="D142" s="59"/>
      <c r="E142" s="59"/>
      <c r="F142" s="59"/>
      <c r="G142" s="59"/>
      <c r="H142" s="59"/>
      <c r="I142" s="59"/>
      <c r="J142" s="59" t="e">
        <f t="shared" si="9"/>
        <v>#DIV/0!</v>
      </c>
      <c r="K142" s="59"/>
      <c r="L142" s="59"/>
      <c r="M142" s="59" t="e">
        <f t="shared" si="10"/>
        <v>#DIV/0!</v>
      </c>
      <c r="N142" s="60"/>
    </row>
    <row r="143" spans="1:14" ht="16.5" hidden="1" customHeight="1" x14ac:dyDescent="0.25">
      <c r="A143" s="62" t="s">
        <v>144</v>
      </c>
      <c r="B143" s="59"/>
      <c r="C143" s="59"/>
      <c r="D143" s="59"/>
      <c r="E143" s="59"/>
      <c r="F143" s="59"/>
      <c r="G143" s="59"/>
      <c r="H143" s="59"/>
      <c r="I143" s="59"/>
      <c r="J143" s="59" t="e">
        <f t="shared" si="9"/>
        <v>#DIV/0!</v>
      </c>
      <c r="K143" s="59"/>
      <c r="L143" s="59"/>
      <c r="M143" s="59" t="e">
        <f t="shared" si="10"/>
        <v>#DIV/0!</v>
      </c>
      <c r="N143" s="60"/>
    </row>
    <row r="144" spans="1:14" hidden="1" x14ac:dyDescent="0.25">
      <c r="A144" s="62" t="s">
        <v>132</v>
      </c>
      <c r="B144" s="59"/>
      <c r="C144" s="59"/>
      <c r="D144" s="59"/>
      <c r="E144" s="59"/>
      <c r="F144" s="59"/>
      <c r="G144" s="59"/>
      <c r="H144" s="59"/>
      <c r="I144" s="59"/>
      <c r="J144" s="59" t="e">
        <f t="shared" si="9"/>
        <v>#DIV/0!</v>
      </c>
      <c r="K144" s="59"/>
      <c r="L144" s="59"/>
      <c r="M144" s="59" t="e">
        <f t="shared" si="10"/>
        <v>#DIV/0!</v>
      </c>
      <c r="N144" s="60"/>
    </row>
    <row r="145" spans="1:14" hidden="1" x14ac:dyDescent="0.25">
      <c r="A145" s="62" t="s">
        <v>133</v>
      </c>
      <c r="B145" s="59"/>
      <c r="C145" s="59"/>
      <c r="D145" s="59"/>
      <c r="E145" s="59"/>
      <c r="F145" s="59"/>
      <c r="G145" s="59"/>
      <c r="H145" s="59"/>
      <c r="I145" s="59"/>
      <c r="J145" s="59" t="e">
        <f t="shared" si="9"/>
        <v>#DIV/0!</v>
      </c>
      <c r="K145" s="59"/>
      <c r="L145" s="59"/>
      <c r="M145" s="59" t="e">
        <f t="shared" si="10"/>
        <v>#DIV/0!</v>
      </c>
      <c r="N145" s="60"/>
    </row>
    <row r="146" spans="1:14" hidden="1" x14ac:dyDescent="0.25">
      <c r="A146" s="62" t="s">
        <v>134</v>
      </c>
      <c r="B146" s="59"/>
      <c r="C146" s="59"/>
      <c r="D146" s="59"/>
      <c r="E146" s="59"/>
      <c r="F146" s="59"/>
      <c r="G146" s="59"/>
      <c r="H146" s="59"/>
      <c r="I146" s="59"/>
      <c r="J146" s="59" t="e">
        <f t="shared" si="9"/>
        <v>#DIV/0!</v>
      </c>
      <c r="K146" s="59"/>
      <c r="L146" s="59"/>
      <c r="M146" s="59" t="e">
        <f t="shared" si="10"/>
        <v>#DIV/0!</v>
      </c>
      <c r="N146" s="60"/>
    </row>
    <row r="147" spans="1:14" hidden="1" x14ac:dyDescent="0.25">
      <c r="A147" s="62" t="s">
        <v>135</v>
      </c>
      <c r="B147" s="59"/>
      <c r="C147" s="59"/>
      <c r="D147" s="59"/>
      <c r="E147" s="59"/>
      <c r="F147" s="59"/>
      <c r="G147" s="59"/>
      <c r="H147" s="59"/>
      <c r="I147" s="59"/>
      <c r="J147" s="59" t="e">
        <f t="shared" si="9"/>
        <v>#DIV/0!</v>
      </c>
      <c r="K147" s="59"/>
      <c r="L147" s="59"/>
      <c r="M147" s="59" t="e">
        <f t="shared" si="10"/>
        <v>#DIV/0!</v>
      </c>
      <c r="N147" s="60"/>
    </row>
    <row r="148" spans="1:14" hidden="1" x14ac:dyDescent="0.25">
      <c r="A148" s="62" t="s">
        <v>136</v>
      </c>
      <c r="B148" s="59"/>
      <c r="C148" s="59"/>
      <c r="D148" s="59"/>
      <c r="E148" s="59"/>
      <c r="F148" s="59"/>
      <c r="G148" s="59"/>
      <c r="H148" s="59"/>
      <c r="I148" s="59"/>
      <c r="J148" s="59" t="e">
        <f t="shared" si="9"/>
        <v>#DIV/0!</v>
      </c>
      <c r="K148" s="59"/>
      <c r="L148" s="59"/>
      <c r="M148" s="59" t="e">
        <f t="shared" si="10"/>
        <v>#DIV/0!</v>
      </c>
      <c r="N148" s="60"/>
    </row>
    <row r="149" spans="1:14" ht="15.75" hidden="1" thickBot="1" x14ac:dyDescent="0.3">
      <c r="A149" s="63" t="s">
        <v>137</v>
      </c>
      <c r="B149" s="61"/>
      <c r="C149" s="61"/>
      <c r="D149" s="61"/>
      <c r="E149" s="61"/>
      <c r="F149" s="61"/>
      <c r="G149" s="61"/>
      <c r="H149" s="61"/>
      <c r="I149" s="61"/>
      <c r="J149" s="61" t="e">
        <f t="shared" si="9"/>
        <v>#DIV/0!</v>
      </c>
      <c r="K149" s="61"/>
      <c r="L149" s="61"/>
      <c r="M149" s="61" t="e">
        <f t="shared" si="10"/>
        <v>#DIV/0!</v>
      </c>
      <c r="N149" s="65"/>
    </row>
    <row r="150" spans="1:14" hidden="1" x14ac:dyDescent="0.25"/>
    <row r="151" spans="1:14" ht="20.25" hidden="1" x14ac:dyDescent="0.25">
      <c r="A151" s="1020" t="s">
        <v>171</v>
      </c>
      <c r="B151" s="1021"/>
      <c r="C151" s="1021"/>
      <c r="D151" s="1021"/>
      <c r="E151" s="1021"/>
      <c r="F151" s="1021"/>
      <c r="G151" s="1021"/>
      <c r="H151" s="1021"/>
      <c r="I151" s="1021"/>
      <c r="J151" s="1021"/>
      <c r="K151" s="1021"/>
      <c r="L151" s="1021"/>
      <c r="M151" s="1021"/>
      <c r="N151" s="1022"/>
    </row>
    <row r="152" spans="1:14" ht="44.25" hidden="1" customHeight="1" x14ac:dyDescent="0.25">
      <c r="A152" s="55" t="s">
        <v>63</v>
      </c>
      <c r="B152" s="56" t="s">
        <v>149</v>
      </c>
      <c r="C152" s="56" t="s">
        <v>150</v>
      </c>
      <c r="D152" s="56" t="s">
        <v>151</v>
      </c>
      <c r="E152" s="56" t="s">
        <v>152</v>
      </c>
      <c r="F152" s="56" t="s">
        <v>172</v>
      </c>
      <c r="G152" s="56" t="s">
        <v>154</v>
      </c>
      <c r="H152" s="56" t="s">
        <v>173</v>
      </c>
      <c r="I152" s="56" t="s">
        <v>174</v>
      </c>
      <c r="J152" s="64" t="s">
        <v>175</v>
      </c>
      <c r="K152" s="56" t="s">
        <v>158</v>
      </c>
      <c r="L152" s="56" t="s">
        <v>159</v>
      </c>
      <c r="M152" s="56" t="s">
        <v>160</v>
      </c>
      <c r="N152" s="57" t="s">
        <v>161</v>
      </c>
    </row>
    <row r="153" spans="1:14" ht="16.5" hidden="1" customHeight="1" x14ac:dyDescent="0.25">
      <c r="A153" s="62" t="s">
        <v>139</v>
      </c>
      <c r="B153" s="59"/>
      <c r="C153" s="59"/>
      <c r="D153" s="59"/>
      <c r="E153" s="59"/>
      <c r="F153" s="59"/>
      <c r="G153" s="59"/>
      <c r="H153" s="59"/>
      <c r="I153" s="59"/>
      <c r="J153" s="59" t="e">
        <f t="shared" ref="J153:J164" si="11">I153/H153</f>
        <v>#DIV/0!</v>
      </c>
      <c r="K153" s="59"/>
      <c r="L153" s="59"/>
      <c r="M153" s="59" t="e">
        <f t="shared" ref="M153:M164" si="12">L153/K153</f>
        <v>#DIV/0!</v>
      </c>
      <c r="N153" s="60"/>
    </row>
    <row r="154" spans="1:14" ht="16.5" hidden="1" customHeight="1" x14ac:dyDescent="0.25">
      <c r="A154" s="62" t="s">
        <v>140</v>
      </c>
      <c r="B154" s="59"/>
      <c r="C154" s="59"/>
      <c r="D154" s="59"/>
      <c r="E154" s="59"/>
      <c r="F154" s="59"/>
      <c r="G154" s="59"/>
      <c r="H154" s="59"/>
      <c r="I154" s="59"/>
      <c r="J154" s="59" t="e">
        <f t="shared" si="11"/>
        <v>#DIV/0!</v>
      </c>
      <c r="K154" s="59"/>
      <c r="L154" s="59"/>
      <c r="M154" s="59" t="e">
        <f t="shared" si="12"/>
        <v>#DIV/0!</v>
      </c>
      <c r="N154" s="60"/>
    </row>
    <row r="155" spans="1:14" ht="16.5" hidden="1" customHeight="1" x14ac:dyDescent="0.25">
      <c r="A155" s="62" t="s">
        <v>141</v>
      </c>
      <c r="B155" s="59"/>
      <c r="C155" s="59"/>
      <c r="D155" s="59"/>
      <c r="E155" s="59"/>
      <c r="F155" s="59"/>
      <c r="G155" s="59"/>
      <c r="H155" s="59"/>
      <c r="I155" s="59"/>
      <c r="J155" s="59" t="e">
        <f t="shared" si="11"/>
        <v>#DIV/0!</v>
      </c>
      <c r="K155" s="59"/>
      <c r="L155" s="59"/>
      <c r="M155" s="59" t="e">
        <f t="shared" si="12"/>
        <v>#DIV/0!</v>
      </c>
      <c r="N155" s="60"/>
    </row>
    <row r="156" spans="1:14" ht="16.5" hidden="1" customHeight="1" x14ac:dyDescent="0.25">
      <c r="A156" s="62" t="s">
        <v>142</v>
      </c>
      <c r="B156" s="59"/>
      <c r="C156" s="59"/>
      <c r="D156" s="59"/>
      <c r="E156" s="59"/>
      <c r="F156" s="59"/>
      <c r="G156" s="59"/>
      <c r="H156" s="59"/>
      <c r="I156" s="59"/>
      <c r="J156" s="59" t="e">
        <f t="shared" si="11"/>
        <v>#DIV/0!</v>
      </c>
      <c r="K156" s="59"/>
      <c r="L156" s="59"/>
      <c r="M156" s="59" t="e">
        <f t="shared" si="12"/>
        <v>#DIV/0!</v>
      </c>
      <c r="N156" s="60"/>
    </row>
    <row r="157" spans="1:14" ht="16.5" hidden="1" customHeight="1" x14ac:dyDescent="0.25">
      <c r="A157" s="62" t="s">
        <v>143</v>
      </c>
      <c r="B157" s="59"/>
      <c r="C157" s="59"/>
      <c r="D157" s="59"/>
      <c r="E157" s="59"/>
      <c r="F157" s="59"/>
      <c r="G157" s="59"/>
      <c r="H157" s="59"/>
      <c r="I157" s="59"/>
      <c r="J157" s="59" t="e">
        <f t="shared" si="11"/>
        <v>#DIV/0!</v>
      </c>
      <c r="K157" s="59"/>
      <c r="L157" s="59"/>
      <c r="M157" s="59" t="e">
        <f t="shared" si="12"/>
        <v>#DIV/0!</v>
      </c>
      <c r="N157" s="60"/>
    </row>
    <row r="158" spans="1:14" ht="16.5" hidden="1" customHeight="1" x14ac:dyDescent="0.25">
      <c r="A158" s="62" t="s">
        <v>144</v>
      </c>
      <c r="B158" s="59"/>
      <c r="C158" s="59"/>
      <c r="D158" s="59"/>
      <c r="E158" s="59"/>
      <c r="F158" s="59"/>
      <c r="G158" s="59"/>
      <c r="H158" s="59"/>
      <c r="I158" s="59"/>
      <c r="J158" s="59" t="e">
        <f t="shared" si="11"/>
        <v>#DIV/0!</v>
      </c>
      <c r="K158" s="59"/>
      <c r="L158" s="59"/>
      <c r="M158" s="59" t="e">
        <f t="shared" si="12"/>
        <v>#DIV/0!</v>
      </c>
      <c r="N158" s="60"/>
    </row>
    <row r="159" spans="1:14" hidden="1" x14ac:dyDescent="0.25">
      <c r="A159" s="62" t="s">
        <v>132</v>
      </c>
      <c r="B159" s="59"/>
      <c r="C159" s="59"/>
      <c r="D159" s="59"/>
      <c r="E159" s="59"/>
      <c r="F159" s="59"/>
      <c r="G159" s="59"/>
      <c r="H159" s="59"/>
      <c r="I159" s="59"/>
      <c r="J159" s="59" t="e">
        <f t="shared" si="11"/>
        <v>#DIV/0!</v>
      </c>
      <c r="K159" s="59"/>
      <c r="L159" s="59"/>
      <c r="M159" s="59" t="e">
        <f t="shared" si="12"/>
        <v>#DIV/0!</v>
      </c>
      <c r="N159" s="60"/>
    </row>
    <row r="160" spans="1:14" hidden="1" x14ac:dyDescent="0.25">
      <c r="A160" s="62" t="s">
        <v>133</v>
      </c>
      <c r="B160" s="59"/>
      <c r="C160" s="59"/>
      <c r="D160" s="59"/>
      <c r="E160" s="59"/>
      <c r="F160" s="59"/>
      <c r="G160" s="59"/>
      <c r="H160" s="59"/>
      <c r="I160" s="59"/>
      <c r="J160" s="59" t="e">
        <f t="shared" si="11"/>
        <v>#DIV/0!</v>
      </c>
      <c r="K160" s="59"/>
      <c r="L160" s="59"/>
      <c r="M160" s="59" t="e">
        <f t="shared" si="12"/>
        <v>#DIV/0!</v>
      </c>
      <c r="N160" s="60"/>
    </row>
    <row r="161" spans="1:14" hidden="1" x14ac:dyDescent="0.25">
      <c r="A161" s="62" t="s">
        <v>134</v>
      </c>
      <c r="B161" s="59"/>
      <c r="C161" s="59"/>
      <c r="D161" s="59"/>
      <c r="E161" s="59"/>
      <c r="F161" s="59"/>
      <c r="G161" s="59"/>
      <c r="H161" s="59"/>
      <c r="I161" s="59"/>
      <c r="J161" s="59" t="e">
        <f t="shared" si="11"/>
        <v>#DIV/0!</v>
      </c>
      <c r="K161" s="59"/>
      <c r="L161" s="59"/>
      <c r="M161" s="59" t="e">
        <f t="shared" si="12"/>
        <v>#DIV/0!</v>
      </c>
      <c r="N161" s="60"/>
    </row>
    <row r="162" spans="1:14" hidden="1" x14ac:dyDescent="0.25">
      <c r="A162" s="62" t="s">
        <v>135</v>
      </c>
      <c r="B162" s="59"/>
      <c r="C162" s="59"/>
      <c r="D162" s="59"/>
      <c r="E162" s="59"/>
      <c r="F162" s="59"/>
      <c r="G162" s="59"/>
      <c r="H162" s="59"/>
      <c r="I162" s="59"/>
      <c r="J162" s="59" t="e">
        <f t="shared" si="11"/>
        <v>#DIV/0!</v>
      </c>
      <c r="K162" s="59"/>
      <c r="L162" s="59"/>
      <c r="M162" s="59" t="e">
        <f t="shared" si="12"/>
        <v>#DIV/0!</v>
      </c>
      <c r="N162" s="60"/>
    </row>
    <row r="163" spans="1:14" hidden="1" x14ac:dyDescent="0.25">
      <c r="A163" s="62" t="s">
        <v>136</v>
      </c>
      <c r="B163" s="59"/>
      <c r="C163" s="59"/>
      <c r="D163" s="59"/>
      <c r="E163" s="59"/>
      <c r="F163" s="59"/>
      <c r="G163" s="59"/>
      <c r="H163" s="59"/>
      <c r="I163" s="59"/>
      <c r="J163" s="59" t="e">
        <f t="shared" si="11"/>
        <v>#DIV/0!</v>
      </c>
      <c r="K163" s="59"/>
      <c r="L163" s="59"/>
      <c r="M163" s="59" t="e">
        <f t="shared" si="12"/>
        <v>#DIV/0!</v>
      </c>
      <c r="N163" s="60"/>
    </row>
    <row r="164" spans="1:14" ht="15.75" hidden="1" thickBot="1" x14ac:dyDescent="0.3">
      <c r="A164" s="63" t="s">
        <v>137</v>
      </c>
      <c r="B164" s="61"/>
      <c r="C164" s="61"/>
      <c r="D164" s="61"/>
      <c r="E164" s="61"/>
      <c r="F164" s="61"/>
      <c r="G164" s="61"/>
      <c r="H164" s="61"/>
      <c r="I164" s="61"/>
      <c r="J164" s="61" t="e">
        <f t="shared" si="11"/>
        <v>#DIV/0!</v>
      </c>
      <c r="K164" s="61"/>
      <c r="L164" s="61"/>
      <c r="M164" s="61" t="e">
        <f t="shared" si="12"/>
        <v>#DIV/0!</v>
      </c>
      <c r="N164" s="65"/>
    </row>
    <row r="165" spans="1:14" hidden="1" x14ac:dyDescent="0.25"/>
    <row r="166" spans="1:14" ht="20.25" hidden="1" x14ac:dyDescent="0.25">
      <c r="A166" s="1020" t="s">
        <v>176</v>
      </c>
      <c r="B166" s="1021"/>
      <c r="C166" s="1021"/>
      <c r="D166" s="1021"/>
      <c r="E166" s="1021"/>
      <c r="F166" s="1021"/>
      <c r="G166" s="1021"/>
      <c r="H166" s="1021"/>
      <c r="I166" s="1021"/>
      <c r="J166" s="1021"/>
      <c r="K166" s="1021"/>
      <c r="L166" s="1021"/>
      <c r="M166" s="1021"/>
      <c r="N166" s="1022"/>
    </row>
    <row r="167" spans="1:14" ht="44.25" hidden="1" customHeight="1" x14ac:dyDescent="0.25">
      <c r="A167" s="55" t="s">
        <v>64</v>
      </c>
      <c r="B167" s="56" t="s">
        <v>149</v>
      </c>
      <c r="C167" s="56" t="s">
        <v>150</v>
      </c>
      <c r="D167" s="56" t="s">
        <v>151</v>
      </c>
      <c r="E167" s="56" t="s">
        <v>152</v>
      </c>
      <c r="F167" s="56" t="s">
        <v>177</v>
      </c>
      <c r="G167" s="56" t="s">
        <v>154</v>
      </c>
      <c r="H167" s="56" t="s">
        <v>178</v>
      </c>
      <c r="I167" s="56" t="s">
        <v>179</v>
      </c>
      <c r="J167" s="64" t="s">
        <v>180</v>
      </c>
      <c r="K167" s="56" t="s">
        <v>158</v>
      </c>
      <c r="L167" s="56" t="s">
        <v>159</v>
      </c>
      <c r="M167" s="56" t="s">
        <v>160</v>
      </c>
      <c r="N167" s="57" t="s">
        <v>161</v>
      </c>
    </row>
    <row r="168" spans="1:14" ht="16.5" hidden="1" customHeight="1" x14ac:dyDescent="0.25">
      <c r="A168" s="62" t="s">
        <v>139</v>
      </c>
      <c r="B168" s="59"/>
      <c r="C168" s="59"/>
      <c r="D168" s="59"/>
      <c r="E168" s="59"/>
      <c r="F168" s="59"/>
      <c r="G168" s="59"/>
      <c r="H168" s="59"/>
      <c r="I168" s="59"/>
      <c r="J168" s="59" t="e">
        <f t="shared" ref="J168:J179" si="13">I168/H168</f>
        <v>#DIV/0!</v>
      </c>
      <c r="K168" s="59"/>
      <c r="L168" s="59"/>
      <c r="M168" s="59" t="e">
        <f t="shared" ref="M168:M179" si="14">L168/K168</f>
        <v>#DIV/0!</v>
      </c>
      <c r="N168" s="60"/>
    </row>
    <row r="169" spans="1:14" ht="16.5" hidden="1" customHeight="1" x14ac:dyDescent="0.25">
      <c r="A169" s="62" t="s">
        <v>140</v>
      </c>
      <c r="B169" s="59"/>
      <c r="C169" s="59"/>
      <c r="D169" s="59"/>
      <c r="E169" s="59"/>
      <c r="F169" s="59"/>
      <c r="G169" s="59"/>
      <c r="H169" s="59"/>
      <c r="I169" s="59"/>
      <c r="J169" s="59" t="e">
        <f t="shared" si="13"/>
        <v>#DIV/0!</v>
      </c>
      <c r="K169" s="59"/>
      <c r="L169" s="59"/>
      <c r="M169" s="59" t="e">
        <f t="shared" si="14"/>
        <v>#DIV/0!</v>
      </c>
      <c r="N169" s="60"/>
    </row>
    <row r="170" spans="1:14" ht="16.5" hidden="1" customHeight="1" x14ac:dyDescent="0.25">
      <c r="A170" s="62" t="s">
        <v>141</v>
      </c>
      <c r="B170" s="59"/>
      <c r="C170" s="59"/>
      <c r="D170" s="59"/>
      <c r="E170" s="59"/>
      <c r="F170" s="59"/>
      <c r="G170" s="59"/>
      <c r="H170" s="59"/>
      <c r="I170" s="59"/>
      <c r="J170" s="59" t="e">
        <f t="shared" si="13"/>
        <v>#DIV/0!</v>
      </c>
      <c r="K170" s="59"/>
      <c r="L170" s="59"/>
      <c r="M170" s="59" t="e">
        <f t="shared" si="14"/>
        <v>#DIV/0!</v>
      </c>
      <c r="N170" s="60"/>
    </row>
    <row r="171" spans="1:14" ht="16.5" hidden="1" customHeight="1" x14ac:dyDescent="0.25">
      <c r="A171" s="62" t="s">
        <v>142</v>
      </c>
      <c r="B171" s="59"/>
      <c r="C171" s="59"/>
      <c r="D171" s="59"/>
      <c r="E171" s="59"/>
      <c r="F171" s="59"/>
      <c r="G171" s="59"/>
      <c r="H171" s="59"/>
      <c r="I171" s="59"/>
      <c r="J171" s="59" t="e">
        <f t="shared" si="13"/>
        <v>#DIV/0!</v>
      </c>
      <c r="K171" s="59"/>
      <c r="L171" s="59"/>
      <c r="M171" s="59" t="e">
        <f t="shared" si="14"/>
        <v>#DIV/0!</v>
      </c>
      <c r="N171" s="60"/>
    </row>
    <row r="172" spans="1:14" ht="16.5" hidden="1" customHeight="1" x14ac:dyDescent="0.25">
      <c r="A172" s="62" t="s">
        <v>143</v>
      </c>
      <c r="B172" s="59"/>
      <c r="C172" s="59"/>
      <c r="D172" s="59"/>
      <c r="E172" s="59"/>
      <c r="F172" s="59"/>
      <c r="G172" s="59"/>
      <c r="H172" s="59"/>
      <c r="I172" s="59"/>
      <c r="J172" s="59" t="e">
        <f t="shared" si="13"/>
        <v>#DIV/0!</v>
      </c>
      <c r="K172" s="59"/>
      <c r="L172" s="59"/>
      <c r="M172" s="59" t="e">
        <f t="shared" si="14"/>
        <v>#DIV/0!</v>
      </c>
      <c r="N172" s="60"/>
    </row>
    <row r="173" spans="1:14" ht="16.5" hidden="1" customHeight="1" x14ac:dyDescent="0.25">
      <c r="A173" s="62" t="s">
        <v>144</v>
      </c>
      <c r="B173" s="59"/>
      <c r="C173" s="59"/>
      <c r="D173" s="59"/>
      <c r="E173" s="59"/>
      <c r="F173" s="59"/>
      <c r="G173" s="59"/>
      <c r="H173" s="59"/>
      <c r="I173" s="59"/>
      <c r="J173" s="59" t="e">
        <f t="shared" si="13"/>
        <v>#DIV/0!</v>
      </c>
      <c r="K173" s="59"/>
      <c r="L173" s="59"/>
      <c r="M173" s="59" t="e">
        <f t="shared" si="14"/>
        <v>#DIV/0!</v>
      </c>
      <c r="N173" s="60"/>
    </row>
    <row r="174" spans="1:14" hidden="1" x14ac:dyDescent="0.25">
      <c r="A174" s="62" t="s">
        <v>132</v>
      </c>
      <c r="B174" s="59"/>
      <c r="C174" s="59"/>
      <c r="D174" s="59"/>
      <c r="E174" s="59"/>
      <c r="F174" s="59"/>
      <c r="G174" s="59"/>
      <c r="H174" s="59"/>
      <c r="I174" s="59"/>
      <c r="J174" s="59" t="e">
        <f t="shared" si="13"/>
        <v>#DIV/0!</v>
      </c>
      <c r="K174" s="59"/>
      <c r="L174" s="59"/>
      <c r="M174" s="59" t="e">
        <f t="shared" si="14"/>
        <v>#DIV/0!</v>
      </c>
      <c r="N174" s="60"/>
    </row>
    <row r="175" spans="1:14" hidden="1" x14ac:dyDescent="0.25">
      <c r="A175" s="62" t="s">
        <v>133</v>
      </c>
      <c r="B175" s="59"/>
      <c r="C175" s="59"/>
      <c r="D175" s="59"/>
      <c r="E175" s="59"/>
      <c r="F175" s="59"/>
      <c r="G175" s="59"/>
      <c r="H175" s="59"/>
      <c r="I175" s="59"/>
      <c r="J175" s="59" t="e">
        <f t="shared" si="13"/>
        <v>#DIV/0!</v>
      </c>
      <c r="K175" s="59"/>
      <c r="L175" s="59"/>
      <c r="M175" s="59" t="e">
        <f t="shared" si="14"/>
        <v>#DIV/0!</v>
      </c>
      <c r="N175" s="60"/>
    </row>
    <row r="176" spans="1:14" hidden="1" x14ac:dyDescent="0.25">
      <c r="A176" s="62" t="s">
        <v>134</v>
      </c>
      <c r="B176" s="59"/>
      <c r="C176" s="59"/>
      <c r="D176" s="59"/>
      <c r="E176" s="59"/>
      <c r="F176" s="59"/>
      <c r="G176" s="59"/>
      <c r="H176" s="59"/>
      <c r="I176" s="59"/>
      <c r="J176" s="59" t="e">
        <f t="shared" si="13"/>
        <v>#DIV/0!</v>
      </c>
      <c r="K176" s="59"/>
      <c r="L176" s="59"/>
      <c r="M176" s="59" t="e">
        <f t="shared" si="14"/>
        <v>#DIV/0!</v>
      </c>
      <c r="N176" s="60"/>
    </row>
    <row r="177" spans="1:14" hidden="1" x14ac:dyDescent="0.25">
      <c r="A177" s="62" t="s">
        <v>135</v>
      </c>
      <c r="B177" s="59"/>
      <c r="C177" s="59"/>
      <c r="D177" s="59"/>
      <c r="E177" s="59"/>
      <c r="F177" s="59"/>
      <c r="G177" s="59"/>
      <c r="H177" s="59"/>
      <c r="I177" s="59"/>
      <c r="J177" s="59" t="e">
        <f t="shared" si="13"/>
        <v>#DIV/0!</v>
      </c>
      <c r="K177" s="59"/>
      <c r="L177" s="59"/>
      <c r="M177" s="59" t="e">
        <f t="shared" si="14"/>
        <v>#DIV/0!</v>
      </c>
      <c r="N177" s="60"/>
    </row>
    <row r="178" spans="1:14" hidden="1" x14ac:dyDescent="0.25">
      <c r="A178" s="62" t="s">
        <v>136</v>
      </c>
      <c r="B178" s="59"/>
      <c r="C178" s="59"/>
      <c r="D178" s="59"/>
      <c r="E178" s="59"/>
      <c r="F178" s="59"/>
      <c r="G178" s="59"/>
      <c r="H178" s="59"/>
      <c r="I178" s="59"/>
      <c r="J178" s="59" t="e">
        <f t="shared" si="13"/>
        <v>#DIV/0!</v>
      </c>
      <c r="K178" s="59"/>
      <c r="L178" s="59"/>
      <c r="M178" s="59" t="e">
        <f t="shared" si="14"/>
        <v>#DIV/0!</v>
      </c>
      <c r="N178" s="60"/>
    </row>
    <row r="179" spans="1:14" ht="15.75" hidden="1" thickBot="1" x14ac:dyDescent="0.3">
      <c r="A179" s="63" t="s">
        <v>137</v>
      </c>
      <c r="B179" s="61"/>
      <c r="C179" s="61"/>
      <c r="D179" s="61"/>
      <c r="E179" s="61"/>
      <c r="F179" s="61"/>
      <c r="G179" s="61"/>
      <c r="H179" s="61"/>
      <c r="I179" s="61"/>
      <c r="J179" s="61" t="e">
        <f t="shared" si="13"/>
        <v>#DIV/0!</v>
      </c>
      <c r="K179" s="61"/>
      <c r="L179" s="61"/>
      <c r="M179" s="61" t="e">
        <f t="shared" si="14"/>
        <v>#DIV/0!</v>
      </c>
      <c r="N179" s="65"/>
    </row>
    <row r="181" spans="1:14" ht="15.75" thickBot="1" x14ac:dyDescent="0.3"/>
    <row r="182" spans="1:14" ht="26.25" customHeight="1" x14ac:dyDescent="0.3">
      <c r="A182" s="1007" t="s">
        <v>181</v>
      </c>
      <c r="B182" s="1008"/>
      <c r="C182" s="1008"/>
      <c r="D182" s="1008"/>
      <c r="E182" s="1008"/>
      <c r="F182" s="1008"/>
      <c r="G182" s="1009"/>
    </row>
    <row r="183" spans="1:14" ht="39" thickBot="1" x14ac:dyDescent="0.3">
      <c r="A183" s="78" t="s">
        <v>49</v>
      </c>
      <c r="B183" s="79" t="s">
        <v>149</v>
      </c>
      <c r="C183" s="79" t="s">
        <v>150</v>
      </c>
      <c r="D183" s="79" t="s">
        <v>182</v>
      </c>
      <c r="E183" s="79" t="s">
        <v>183</v>
      </c>
      <c r="F183" s="79" t="s">
        <v>184</v>
      </c>
      <c r="G183" s="80" t="s">
        <v>185</v>
      </c>
    </row>
    <row r="184" spans="1:14" x14ac:dyDescent="0.25">
      <c r="A184" s="1023" t="s">
        <v>132</v>
      </c>
      <c r="B184" s="1024" t="s">
        <v>390</v>
      </c>
      <c r="C184" s="1024" t="s">
        <v>400</v>
      </c>
      <c r="D184" s="82" t="s">
        <v>401</v>
      </c>
      <c r="E184" s="291">
        <v>199025000</v>
      </c>
      <c r="F184" s="291">
        <v>0</v>
      </c>
      <c r="G184" s="83"/>
    </row>
    <row r="185" spans="1:14" x14ac:dyDescent="0.25">
      <c r="A185" s="1015"/>
      <c r="B185" s="1018"/>
      <c r="C185" s="1018"/>
      <c r="D185" s="68" t="s">
        <v>402</v>
      </c>
      <c r="E185" s="292">
        <v>892352000</v>
      </c>
      <c r="F185" s="292">
        <v>106770000</v>
      </c>
      <c r="G185" s="69"/>
    </row>
    <row r="186" spans="1:14" x14ac:dyDescent="0.25">
      <c r="A186" s="1015"/>
      <c r="B186" s="1019"/>
      <c r="C186" s="1019"/>
      <c r="D186" s="68" t="s">
        <v>403</v>
      </c>
      <c r="E186" s="292">
        <v>302855000</v>
      </c>
      <c r="F186" s="292">
        <v>0</v>
      </c>
      <c r="G186" s="69"/>
    </row>
    <row r="187" spans="1:14" x14ac:dyDescent="0.25">
      <c r="A187" s="1016"/>
      <c r="B187" s="293" t="s">
        <v>395</v>
      </c>
      <c r="C187" s="293" t="s">
        <v>404</v>
      </c>
      <c r="D187" s="68" t="s">
        <v>405</v>
      </c>
      <c r="E187" s="292">
        <v>275768000</v>
      </c>
      <c r="F187" s="292">
        <v>105470000</v>
      </c>
      <c r="G187" s="69"/>
    </row>
    <row r="188" spans="1:14" x14ac:dyDescent="0.25">
      <c r="A188" s="1014" t="s">
        <v>133</v>
      </c>
      <c r="B188" s="1017" t="s">
        <v>390</v>
      </c>
      <c r="C188" s="1017" t="s">
        <v>400</v>
      </c>
      <c r="D188" s="68" t="s">
        <v>401</v>
      </c>
      <c r="E188" s="292">
        <v>199025000</v>
      </c>
      <c r="F188" s="292">
        <v>158324000</v>
      </c>
      <c r="G188" s="69"/>
    </row>
    <row r="189" spans="1:14" x14ac:dyDescent="0.25">
      <c r="A189" s="1015"/>
      <c r="B189" s="1018"/>
      <c r="C189" s="1018"/>
      <c r="D189" s="68" t="s">
        <v>402</v>
      </c>
      <c r="E189" s="292">
        <v>892352000</v>
      </c>
      <c r="F189" s="292">
        <v>523535949</v>
      </c>
      <c r="G189" s="69"/>
    </row>
    <row r="190" spans="1:14" x14ac:dyDescent="0.25">
      <c r="A190" s="1015"/>
      <c r="B190" s="1019"/>
      <c r="C190" s="1019"/>
      <c r="D190" s="68" t="s">
        <v>403</v>
      </c>
      <c r="E190" s="292">
        <v>302855000</v>
      </c>
      <c r="F190" s="292">
        <v>176784000</v>
      </c>
      <c r="G190" s="69"/>
    </row>
    <row r="191" spans="1:14" x14ac:dyDescent="0.25">
      <c r="A191" s="1016"/>
      <c r="B191" s="293" t="s">
        <v>395</v>
      </c>
      <c r="C191" s="293" t="s">
        <v>404</v>
      </c>
      <c r="D191" s="68" t="s">
        <v>405</v>
      </c>
      <c r="E191" s="292">
        <v>275768000</v>
      </c>
      <c r="F191" s="292">
        <v>173474000</v>
      </c>
      <c r="G191" s="69"/>
    </row>
    <row r="192" spans="1:14" x14ac:dyDescent="0.25">
      <c r="A192" s="1013" t="s">
        <v>134</v>
      </c>
      <c r="B192" s="1012" t="s">
        <v>390</v>
      </c>
      <c r="C192" s="1012" t="s">
        <v>400</v>
      </c>
      <c r="D192" s="68" t="s">
        <v>401</v>
      </c>
      <c r="E192" s="292">
        <v>199025000</v>
      </c>
      <c r="F192" s="292">
        <v>158324000</v>
      </c>
      <c r="G192" s="69"/>
    </row>
    <row r="193" spans="1:8" x14ac:dyDescent="0.25">
      <c r="A193" s="1013"/>
      <c r="B193" s="1012"/>
      <c r="C193" s="1012"/>
      <c r="D193" s="68" t="s">
        <v>402</v>
      </c>
      <c r="E193" s="292">
        <v>892352000</v>
      </c>
      <c r="F193" s="292">
        <v>562706949</v>
      </c>
      <c r="G193" s="69"/>
    </row>
    <row r="194" spans="1:8" x14ac:dyDescent="0.25">
      <c r="A194" s="1013"/>
      <c r="B194" s="1012"/>
      <c r="C194" s="1012"/>
      <c r="D194" s="68" t="s">
        <v>403</v>
      </c>
      <c r="E194" s="292">
        <v>302855000</v>
      </c>
      <c r="F194" s="292">
        <v>176784000</v>
      </c>
      <c r="G194" s="69"/>
    </row>
    <row r="195" spans="1:8" x14ac:dyDescent="0.25">
      <c r="A195" s="1013"/>
      <c r="B195" s="293" t="s">
        <v>395</v>
      </c>
      <c r="C195" s="293" t="s">
        <v>404</v>
      </c>
      <c r="D195" s="68" t="s">
        <v>405</v>
      </c>
      <c r="E195" s="292">
        <v>275768000</v>
      </c>
      <c r="F195" s="292">
        <v>173474000</v>
      </c>
      <c r="G195" s="69"/>
    </row>
    <row r="196" spans="1:8" x14ac:dyDescent="0.25">
      <c r="A196" s="1013" t="s">
        <v>135</v>
      </c>
      <c r="B196" s="1012" t="s">
        <v>390</v>
      </c>
      <c r="C196" s="1012" t="s">
        <v>400</v>
      </c>
      <c r="D196" s="68" t="s">
        <v>401</v>
      </c>
      <c r="E196" s="292">
        <v>199025000</v>
      </c>
      <c r="F196" s="292">
        <v>158324000</v>
      </c>
      <c r="G196" s="69"/>
    </row>
    <row r="197" spans="1:8" x14ac:dyDescent="0.25">
      <c r="A197" s="1013"/>
      <c r="B197" s="1012"/>
      <c r="C197" s="1012"/>
      <c r="D197" s="68" t="s">
        <v>402</v>
      </c>
      <c r="E197" s="292">
        <v>892352000</v>
      </c>
      <c r="F197" s="292">
        <v>562706949</v>
      </c>
      <c r="G197" s="69"/>
    </row>
    <row r="198" spans="1:8" x14ac:dyDescent="0.25">
      <c r="A198" s="1013"/>
      <c r="B198" s="1012"/>
      <c r="C198" s="1012"/>
      <c r="D198" s="68" t="s">
        <v>403</v>
      </c>
      <c r="E198" s="292">
        <v>302855000</v>
      </c>
      <c r="F198" s="292">
        <v>176784000</v>
      </c>
      <c r="G198" s="69"/>
    </row>
    <row r="199" spans="1:8" x14ac:dyDescent="0.25">
      <c r="A199" s="1013"/>
      <c r="B199" s="293" t="s">
        <v>395</v>
      </c>
      <c r="C199" s="293" t="s">
        <v>404</v>
      </c>
      <c r="D199" s="68" t="s">
        <v>405</v>
      </c>
      <c r="E199" s="292">
        <v>275768000</v>
      </c>
      <c r="F199" s="292">
        <v>173474000</v>
      </c>
      <c r="G199" s="69"/>
    </row>
    <row r="200" spans="1:8" x14ac:dyDescent="0.25">
      <c r="A200" s="1013" t="s">
        <v>136</v>
      </c>
      <c r="B200" s="1012" t="s">
        <v>390</v>
      </c>
      <c r="C200" s="1012" t="s">
        <v>400</v>
      </c>
      <c r="D200" s="68" t="s">
        <v>401</v>
      </c>
      <c r="E200" s="292">
        <v>199025000</v>
      </c>
      <c r="F200" s="292">
        <v>158324000</v>
      </c>
      <c r="G200" s="69"/>
    </row>
    <row r="201" spans="1:8" x14ac:dyDescent="0.25">
      <c r="A201" s="1013"/>
      <c r="B201" s="1012"/>
      <c r="C201" s="1012"/>
      <c r="D201" s="68" t="s">
        <v>402</v>
      </c>
      <c r="E201" s="292">
        <v>892352000</v>
      </c>
      <c r="F201" s="292">
        <v>583334850</v>
      </c>
      <c r="G201" s="69"/>
      <c r="H201" s="605"/>
    </row>
    <row r="202" spans="1:8" x14ac:dyDescent="0.25">
      <c r="A202" s="1013"/>
      <c r="B202" s="1012"/>
      <c r="C202" s="1012"/>
      <c r="D202" s="68" t="s">
        <v>403</v>
      </c>
      <c r="E202" s="292">
        <v>302855000</v>
      </c>
      <c r="F202" s="292">
        <v>190523500</v>
      </c>
      <c r="G202" s="69"/>
      <c r="H202" s="605"/>
    </row>
    <row r="203" spans="1:8" x14ac:dyDescent="0.25">
      <c r="A203" s="1013"/>
      <c r="B203" s="293" t="s">
        <v>395</v>
      </c>
      <c r="C203" s="293" t="s">
        <v>404</v>
      </c>
      <c r="D203" s="68" t="s">
        <v>405</v>
      </c>
      <c r="E203" s="292">
        <v>275768000</v>
      </c>
      <c r="F203" s="292">
        <v>173474000</v>
      </c>
      <c r="G203" s="69"/>
      <c r="H203" s="605"/>
    </row>
    <row r="204" spans="1:8" x14ac:dyDescent="0.25">
      <c r="A204" s="1010" t="s">
        <v>137</v>
      </c>
      <c r="B204" s="1012" t="s">
        <v>390</v>
      </c>
      <c r="C204" s="1012" t="s">
        <v>400</v>
      </c>
      <c r="D204" s="294" t="s">
        <v>401</v>
      </c>
      <c r="E204" s="295">
        <v>199025000</v>
      </c>
      <c r="F204" s="295">
        <v>175900967</v>
      </c>
      <c r="G204" s="69" t="s">
        <v>406</v>
      </c>
      <c r="H204" s="605">
        <f>LEN(G204)</f>
        <v>287</v>
      </c>
    </row>
    <row r="205" spans="1:8" x14ac:dyDescent="0.25">
      <c r="A205" s="1010"/>
      <c r="B205" s="1012"/>
      <c r="C205" s="1012"/>
      <c r="D205" s="294" t="s">
        <v>402</v>
      </c>
      <c r="E205" s="295">
        <v>892352000</v>
      </c>
      <c r="F205" s="295">
        <v>467742816</v>
      </c>
      <c r="G205" s="69" t="s">
        <v>407</v>
      </c>
      <c r="H205" s="605">
        <f>LEN(G205)</f>
        <v>135</v>
      </c>
    </row>
    <row r="206" spans="1:8" x14ac:dyDescent="0.25">
      <c r="A206" s="1010"/>
      <c r="B206" s="1012"/>
      <c r="C206" s="1012"/>
      <c r="D206" s="294" t="s">
        <v>403</v>
      </c>
      <c r="E206" s="295">
        <v>302855000</v>
      </c>
      <c r="F206" s="295">
        <v>156692133</v>
      </c>
      <c r="G206" s="69" t="s">
        <v>408</v>
      </c>
      <c r="H206" s="605">
        <f>LEN(G206)</f>
        <v>289</v>
      </c>
    </row>
    <row r="207" spans="1:8" ht="15.75" thickBot="1" x14ac:dyDescent="0.3">
      <c r="A207" s="1011" t="s">
        <v>137</v>
      </c>
      <c r="B207" s="296" t="s">
        <v>395</v>
      </c>
      <c r="C207" s="297" t="s">
        <v>404</v>
      </c>
      <c r="D207" s="298" t="s">
        <v>405</v>
      </c>
      <c r="E207" s="299">
        <v>275768000</v>
      </c>
      <c r="F207" s="299">
        <v>166746093</v>
      </c>
      <c r="G207" s="300" t="s">
        <v>409</v>
      </c>
      <c r="H207" s="605">
        <f>LEN(G207)</f>
        <v>292</v>
      </c>
    </row>
    <row r="209" spans="1:7" ht="20.25" hidden="1" x14ac:dyDescent="0.3">
      <c r="A209" s="1007" t="s">
        <v>186</v>
      </c>
      <c r="B209" s="1008"/>
      <c r="C209" s="1008"/>
      <c r="D209" s="1008"/>
      <c r="E209" s="1008"/>
      <c r="F209" s="1008"/>
      <c r="G209" s="1009"/>
    </row>
    <row r="210" spans="1:7" ht="39" hidden="1" thickBot="1" x14ac:dyDescent="0.3">
      <c r="A210" s="55" t="s">
        <v>50</v>
      </c>
      <c r="B210" s="66" t="s">
        <v>149</v>
      </c>
      <c r="C210" s="66" t="s">
        <v>150</v>
      </c>
      <c r="D210" s="66" t="s">
        <v>182</v>
      </c>
      <c r="E210" s="66" t="s">
        <v>187</v>
      </c>
      <c r="F210" s="66" t="s">
        <v>188</v>
      </c>
      <c r="G210" s="67" t="s">
        <v>185</v>
      </c>
    </row>
    <row r="211" spans="1:7" ht="16.5" hidden="1" customHeight="1" x14ac:dyDescent="0.25">
      <c r="A211" s="62" t="s">
        <v>139</v>
      </c>
      <c r="B211" s="59"/>
      <c r="C211" s="59"/>
      <c r="D211" s="59"/>
      <c r="E211" s="59"/>
      <c r="F211" s="59"/>
      <c r="G211" s="60"/>
    </row>
    <row r="212" spans="1:7" ht="16.5" hidden="1" customHeight="1" x14ac:dyDescent="0.25">
      <c r="A212" s="62" t="s">
        <v>140</v>
      </c>
      <c r="B212" s="59"/>
      <c r="C212" s="59"/>
      <c r="D212" s="59"/>
      <c r="E212" s="59"/>
      <c r="F212" s="59"/>
      <c r="G212" s="60"/>
    </row>
    <row r="213" spans="1:7" ht="16.5" hidden="1" customHeight="1" x14ac:dyDescent="0.25">
      <c r="A213" s="62" t="s">
        <v>141</v>
      </c>
      <c r="B213" s="59"/>
      <c r="C213" s="59"/>
      <c r="D213" s="59"/>
      <c r="E213" s="59"/>
      <c r="F213" s="59"/>
      <c r="G213" s="60"/>
    </row>
    <row r="214" spans="1:7" ht="16.5" hidden="1" customHeight="1" x14ac:dyDescent="0.25">
      <c r="A214" s="62" t="s">
        <v>142</v>
      </c>
      <c r="B214" s="59"/>
      <c r="C214" s="59"/>
      <c r="D214" s="59"/>
      <c r="E214" s="59"/>
      <c r="F214" s="59"/>
      <c r="G214" s="60"/>
    </row>
    <row r="215" spans="1:7" ht="16.5" hidden="1" customHeight="1" x14ac:dyDescent="0.25">
      <c r="A215" s="62" t="s">
        <v>143</v>
      </c>
      <c r="B215" s="59"/>
      <c r="C215" s="59"/>
      <c r="D215" s="59"/>
      <c r="E215" s="59"/>
      <c r="F215" s="59"/>
      <c r="G215" s="60"/>
    </row>
    <row r="216" spans="1:7" ht="16.5" hidden="1" customHeight="1" x14ac:dyDescent="0.25">
      <c r="A216" s="62" t="s">
        <v>144</v>
      </c>
      <c r="B216" s="59"/>
      <c r="C216" s="59"/>
      <c r="D216" s="59"/>
      <c r="E216" s="59"/>
      <c r="F216" s="59"/>
      <c r="G216" s="60"/>
    </row>
    <row r="217" spans="1:7" hidden="1" x14ac:dyDescent="0.25">
      <c r="A217" s="71" t="s">
        <v>132</v>
      </c>
      <c r="B217" s="72"/>
      <c r="C217" s="72"/>
      <c r="D217" s="72"/>
      <c r="E217" s="72"/>
      <c r="F217" s="72"/>
      <c r="G217" s="73"/>
    </row>
    <row r="218" spans="1:7" hidden="1" x14ac:dyDescent="0.25">
      <c r="A218" s="62" t="s">
        <v>133</v>
      </c>
      <c r="B218" s="59"/>
      <c r="C218" s="59"/>
      <c r="D218" s="59"/>
      <c r="E218" s="59"/>
      <c r="F218" s="59"/>
      <c r="G218" s="60"/>
    </row>
    <row r="219" spans="1:7" hidden="1" x14ac:dyDescent="0.25">
      <c r="A219" s="62" t="s">
        <v>134</v>
      </c>
      <c r="B219" s="59"/>
      <c r="C219" s="59"/>
      <c r="D219" s="59"/>
      <c r="E219" s="59"/>
      <c r="F219" s="59"/>
      <c r="G219" s="60"/>
    </row>
    <row r="220" spans="1:7" hidden="1" x14ac:dyDescent="0.25">
      <c r="A220" s="62" t="s">
        <v>135</v>
      </c>
      <c r="B220" s="59"/>
      <c r="C220" s="59"/>
      <c r="D220" s="59"/>
      <c r="E220" s="59"/>
      <c r="F220" s="59"/>
      <c r="G220" s="60"/>
    </row>
    <row r="221" spans="1:7" hidden="1" x14ac:dyDescent="0.25">
      <c r="A221" s="62" t="s">
        <v>136</v>
      </c>
      <c r="B221" s="59"/>
      <c r="C221" s="59"/>
      <c r="D221" s="59"/>
      <c r="E221" s="59"/>
      <c r="F221" s="59"/>
      <c r="G221" s="60"/>
    </row>
    <row r="222" spans="1:7" ht="15.75" hidden="1" thickBot="1" x14ac:dyDescent="0.3">
      <c r="A222" s="63" t="s">
        <v>137</v>
      </c>
      <c r="B222" s="61"/>
      <c r="C222" s="61"/>
      <c r="D222" s="61"/>
      <c r="E222" s="61"/>
      <c r="F222" s="61"/>
      <c r="G222" s="65"/>
    </row>
    <row r="223" spans="1:7" hidden="1" x14ac:dyDescent="0.25">
      <c r="A223" s="74"/>
      <c r="G223" s="75"/>
    </row>
    <row r="224" spans="1:7" ht="20.25" hidden="1" x14ac:dyDescent="0.3">
      <c r="A224" s="1007" t="s">
        <v>410</v>
      </c>
      <c r="B224" s="1008"/>
      <c r="C224" s="1008"/>
      <c r="D224" s="1008"/>
      <c r="E224" s="1008"/>
      <c r="F224" s="1008"/>
      <c r="G224" s="1009"/>
    </row>
    <row r="225" spans="1:7" ht="39" hidden="1" thickBot="1" x14ac:dyDescent="0.3">
      <c r="A225" s="55" t="s">
        <v>62</v>
      </c>
      <c r="B225" s="66" t="s">
        <v>149</v>
      </c>
      <c r="C225" s="66" t="s">
        <v>150</v>
      </c>
      <c r="D225" s="66" t="s">
        <v>182</v>
      </c>
      <c r="E225" s="66" t="s">
        <v>411</v>
      </c>
      <c r="F225" s="66" t="s">
        <v>412</v>
      </c>
      <c r="G225" s="67" t="s">
        <v>185</v>
      </c>
    </row>
    <row r="226" spans="1:7" ht="16.5" hidden="1" customHeight="1" x14ac:dyDescent="0.25">
      <c r="A226" s="62" t="s">
        <v>139</v>
      </c>
      <c r="B226" s="59"/>
      <c r="C226" s="59"/>
      <c r="D226" s="59"/>
      <c r="E226" s="59"/>
      <c r="F226" s="59"/>
      <c r="G226" s="60"/>
    </row>
    <row r="227" spans="1:7" ht="16.5" hidden="1" customHeight="1" x14ac:dyDescent="0.25">
      <c r="A227" s="62" t="s">
        <v>140</v>
      </c>
      <c r="B227" s="59"/>
      <c r="C227" s="59"/>
      <c r="D227" s="59"/>
      <c r="E227" s="59"/>
      <c r="F227" s="59"/>
      <c r="G227" s="60"/>
    </row>
    <row r="228" spans="1:7" ht="16.5" hidden="1" customHeight="1" x14ac:dyDescent="0.25">
      <c r="A228" s="62" t="s">
        <v>141</v>
      </c>
      <c r="B228" s="59"/>
      <c r="C228" s="59"/>
      <c r="D228" s="59"/>
      <c r="E228" s="59"/>
      <c r="F228" s="59"/>
      <c r="G228" s="60"/>
    </row>
    <row r="229" spans="1:7" ht="16.5" hidden="1" customHeight="1" x14ac:dyDescent="0.25">
      <c r="A229" s="62" t="s">
        <v>142</v>
      </c>
      <c r="B229" s="59"/>
      <c r="C229" s="59"/>
      <c r="D229" s="59"/>
      <c r="E229" s="59"/>
      <c r="F229" s="59"/>
      <c r="G229" s="60"/>
    </row>
    <row r="230" spans="1:7" ht="16.5" hidden="1" customHeight="1" x14ac:dyDescent="0.25">
      <c r="A230" s="62" t="s">
        <v>143</v>
      </c>
      <c r="B230" s="59"/>
      <c r="C230" s="59"/>
      <c r="D230" s="59"/>
      <c r="E230" s="59"/>
      <c r="F230" s="59"/>
      <c r="G230" s="60"/>
    </row>
    <row r="231" spans="1:7" ht="16.5" hidden="1" customHeight="1" x14ac:dyDescent="0.25">
      <c r="A231" s="62" t="s">
        <v>144</v>
      </c>
      <c r="B231" s="59"/>
      <c r="C231" s="59"/>
      <c r="D231" s="59"/>
      <c r="E231" s="59"/>
      <c r="F231" s="59"/>
      <c r="G231" s="60"/>
    </row>
    <row r="232" spans="1:7" hidden="1" x14ac:dyDescent="0.25">
      <c r="A232" s="71" t="s">
        <v>132</v>
      </c>
      <c r="B232" s="72"/>
      <c r="C232" s="72"/>
      <c r="D232" s="72"/>
      <c r="E232" s="72"/>
      <c r="F232" s="72"/>
      <c r="G232" s="73"/>
    </row>
    <row r="233" spans="1:7" hidden="1" x14ac:dyDescent="0.25">
      <c r="A233" s="62" t="s">
        <v>133</v>
      </c>
      <c r="B233" s="59"/>
      <c r="C233" s="59"/>
      <c r="D233" s="59"/>
      <c r="E233" s="59"/>
      <c r="F233" s="59"/>
      <c r="G233" s="60"/>
    </row>
    <row r="234" spans="1:7" hidden="1" x14ac:dyDescent="0.25">
      <c r="A234" s="62" t="s">
        <v>134</v>
      </c>
      <c r="B234" s="59"/>
      <c r="C234" s="59"/>
      <c r="D234" s="59"/>
      <c r="E234" s="59"/>
      <c r="F234" s="59"/>
      <c r="G234" s="60"/>
    </row>
    <row r="235" spans="1:7" hidden="1" x14ac:dyDescent="0.25">
      <c r="A235" s="62" t="s">
        <v>135</v>
      </c>
      <c r="B235" s="59"/>
      <c r="C235" s="59"/>
      <c r="D235" s="59"/>
      <c r="E235" s="59"/>
      <c r="F235" s="59"/>
      <c r="G235" s="60"/>
    </row>
    <row r="236" spans="1:7" hidden="1" x14ac:dyDescent="0.25">
      <c r="A236" s="62" t="s">
        <v>136</v>
      </c>
      <c r="B236" s="59"/>
      <c r="C236" s="59"/>
      <c r="D236" s="59"/>
      <c r="E236" s="59"/>
      <c r="F236" s="59"/>
      <c r="G236" s="60"/>
    </row>
    <row r="237" spans="1:7" ht="15.75" hidden="1" thickBot="1" x14ac:dyDescent="0.3">
      <c r="A237" s="63" t="s">
        <v>137</v>
      </c>
      <c r="B237" s="61"/>
      <c r="C237" s="61"/>
      <c r="D237" s="61"/>
      <c r="E237" s="61"/>
      <c r="F237" s="61"/>
      <c r="G237" s="65"/>
    </row>
    <row r="238" spans="1:7" hidden="1" x14ac:dyDescent="0.25">
      <c r="A238" s="74"/>
      <c r="G238" s="75"/>
    </row>
    <row r="239" spans="1:7" ht="30.75" hidden="1" customHeight="1" x14ac:dyDescent="0.3">
      <c r="A239" s="1007" t="s">
        <v>189</v>
      </c>
      <c r="B239" s="1008"/>
      <c r="C239" s="1008"/>
      <c r="D239" s="1008"/>
      <c r="E239" s="1008"/>
      <c r="F239" s="1008"/>
      <c r="G239" s="1009"/>
    </row>
    <row r="240" spans="1:7" ht="39" hidden="1" thickBot="1" x14ac:dyDescent="0.3">
      <c r="A240" s="55" t="s">
        <v>63</v>
      </c>
      <c r="B240" s="66" t="s">
        <v>149</v>
      </c>
      <c r="C240" s="66" t="s">
        <v>150</v>
      </c>
      <c r="D240" s="66" t="s">
        <v>182</v>
      </c>
      <c r="E240" s="66" t="s">
        <v>190</v>
      </c>
      <c r="F240" s="66" t="s">
        <v>191</v>
      </c>
      <c r="G240" s="67" t="s">
        <v>185</v>
      </c>
    </row>
    <row r="241" spans="1:7" ht="16.5" hidden="1" customHeight="1" x14ac:dyDescent="0.25">
      <c r="A241" s="62" t="s">
        <v>139</v>
      </c>
      <c r="B241" s="59"/>
      <c r="C241" s="59"/>
      <c r="D241" s="59"/>
      <c r="E241" s="59"/>
      <c r="F241" s="59"/>
      <c r="G241" s="60"/>
    </row>
    <row r="242" spans="1:7" ht="16.5" hidden="1" customHeight="1" x14ac:dyDescent="0.25">
      <c r="A242" s="62" t="s">
        <v>140</v>
      </c>
      <c r="B242" s="59"/>
      <c r="C242" s="59"/>
      <c r="D242" s="59"/>
      <c r="E242" s="59"/>
      <c r="F242" s="59"/>
      <c r="G242" s="60"/>
    </row>
    <row r="243" spans="1:7" ht="16.5" hidden="1" customHeight="1" x14ac:dyDescent="0.25">
      <c r="A243" s="62" t="s">
        <v>141</v>
      </c>
      <c r="B243" s="59"/>
      <c r="C243" s="59"/>
      <c r="D243" s="59"/>
      <c r="E243" s="59"/>
      <c r="F243" s="59"/>
      <c r="G243" s="60"/>
    </row>
    <row r="244" spans="1:7" ht="16.5" hidden="1" customHeight="1" x14ac:dyDescent="0.25">
      <c r="A244" s="62" t="s">
        <v>142</v>
      </c>
      <c r="B244" s="59"/>
      <c r="C244" s="59"/>
      <c r="D244" s="59"/>
      <c r="E244" s="59"/>
      <c r="F244" s="59"/>
      <c r="G244" s="60"/>
    </row>
    <row r="245" spans="1:7" ht="16.5" hidden="1" customHeight="1" x14ac:dyDescent="0.25">
      <c r="A245" s="62" t="s">
        <v>143</v>
      </c>
      <c r="B245" s="59"/>
      <c r="C245" s="59"/>
      <c r="D245" s="59"/>
      <c r="E245" s="59"/>
      <c r="F245" s="59"/>
      <c r="G245" s="60"/>
    </row>
    <row r="246" spans="1:7" ht="16.5" hidden="1" customHeight="1" x14ac:dyDescent="0.25">
      <c r="A246" s="62" t="s">
        <v>144</v>
      </c>
      <c r="B246" s="59"/>
      <c r="C246" s="59"/>
      <c r="D246" s="59"/>
      <c r="E246" s="59"/>
      <c r="F246" s="59"/>
      <c r="G246" s="60"/>
    </row>
    <row r="247" spans="1:7" hidden="1" x14ac:dyDescent="0.25">
      <c r="A247" s="71" t="s">
        <v>132</v>
      </c>
      <c r="B247" s="72"/>
      <c r="C247" s="72"/>
      <c r="D247" s="72"/>
      <c r="E247" s="72"/>
      <c r="F247" s="72"/>
      <c r="G247" s="73"/>
    </row>
    <row r="248" spans="1:7" hidden="1" x14ac:dyDescent="0.25">
      <c r="A248" s="62" t="s">
        <v>133</v>
      </c>
      <c r="B248" s="59"/>
      <c r="C248" s="59"/>
      <c r="D248" s="59"/>
      <c r="E248" s="59"/>
      <c r="F248" s="59"/>
      <c r="G248" s="60"/>
    </row>
    <row r="249" spans="1:7" hidden="1" x14ac:dyDescent="0.25">
      <c r="A249" s="62" t="s">
        <v>134</v>
      </c>
      <c r="B249" s="59"/>
      <c r="C249" s="59"/>
      <c r="D249" s="59"/>
      <c r="E249" s="59"/>
      <c r="F249" s="59"/>
      <c r="G249" s="60"/>
    </row>
    <row r="250" spans="1:7" hidden="1" x14ac:dyDescent="0.25">
      <c r="A250" s="62" t="s">
        <v>135</v>
      </c>
      <c r="B250" s="59"/>
      <c r="C250" s="59"/>
      <c r="D250" s="59"/>
      <c r="E250" s="59"/>
      <c r="F250" s="59"/>
      <c r="G250" s="60"/>
    </row>
    <row r="251" spans="1:7" hidden="1" x14ac:dyDescent="0.25">
      <c r="A251" s="62" t="s">
        <v>136</v>
      </c>
      <c r="B251" s="59"/>
      <c r="C251" s="59"/>
      <c r="D251" s="59"/>
      <c r="E251" s="59"/>
      <c r="F251" s="59"/>
      <c r="G251" s="60"/>
    </row>
    <row r="252" spans="1:7" ht="15.75" hidden="1" thickBot="1" x14ac:dyDescent="0.3">
      <c r="A252" s="63" t="s">
        <v>137</v>
      </c>
      <c r="B252" s="61"/>
      <c r="C252" s="61"/>
      <c r="D252" s="61"/>
      <c r="E252" s="61"/>
      <c r="F252" s="61"/>
      <c r="G252" s="65"/>
    </row>
    <row r="253" spans="1:7" hidden="1" x14ac:dyDescent="0.25">
      <c r="A253" s="74"/>
      <c r="G253" s="75"/>
    </row>
    <row r="254" spans="1:7" ht="20.25" hidden="1" x14ac:dyDescent="0.3">
      <c r="A254" s="1007" t="s">
        <v>192</v>
      </c>
      <c r="B254" s="1008"/>
      <c r="C254" s="1008"/>
      <c r="D254" s="1008"/>
      <c r="E254" s="1008"/>
      <c r="F254" s="1008"/>
      <c r="G254" s="1009"/>
    </row>
    <row r="255" spans="1:7" ht="39" hidden="1" thickBot="1" x14ac:dyDescent="0.3">
      <c r="A255" s="55" t="s">
        <v>64</v>
      </c>
      <c r="B255" s="66" t="s">
        <v>149</v>
      </c>
      <c r="C255" s="66" t="s">
        <v>150</v>
      </c>
      <c r="D255" s="66" t="s">
        <v>182</v>
      </c>
      <c r="E255" s="66" t="s">
        <v>193</v>
      </c>
      <c r="F255" s="66" t="s">
        <v>194</v>
      </c>
      <c r="G255" s="67" t="s">
        <v>185</v>
      </c>
    </row>
    <row r="256" spans="1:7" ht="16.5" hidden="1" customHeight="1" x14ac:dyDescent="0.25">
      <c r="A256" s="62" t="s">
        <v>139</v>
      </c>
      <c r="B256" s="59"/>
      <c r="C256" s="59"/>
      <c r="D256" s="59"/>
      <c r="E256" s="59"/>
      <c r="F256" s="59"/>
      <c r="G256" s="60"/>
    </row>
    <row r="257" spans="1:10" ht="16.5" hidden="1" customHeight="1" x14ac:dyDescent="0.25">
      <c r="A257" s="62" t="s">
        <v>140</v>
      </c>
      <c r="B257" s="59"/>
      <c r="C257" s="59"/>
      <c r="D257" s="59"/>
      <c r="E257" s="59"/>
      <c r="F257" s="59"/>
      <c r="G257" s="60"/>
    </row>
    <row r="258" spans="1:10" ht="16.5" hidden="1" customHeight="1" x14ac:dyDescent="0.25">
      <c r="A258" s="62" t="s">
        <v>141</v>
      </c>
      <c r="B258" s="59"/>
      <c r="C258" s="59"/>
      <c r="D258" s="59"/>
      <c r="E258" s="59"/>
      <c r="F258" s="59"/>
      <c r="G258" s="60"/>
    </row>
    <row r="259" spans="1:10" ht="16.5" hidden="1" customHeight="1" x14ac:dyDescent="0.25">
      <c r="A259" s="62" t="s">
        <v>142</v>
      </c>
      <c r="B259" s="59"/>
      <c r="C259" s="59"/>
      <c r="D259" s="59"/>
      <c r="E259" s="59"/>
      <c r="F259" s="59"/>
      <c r="G259" s="60"/>
    </row>
    <row r="260" spans="1:10" ht="16.5" hidden="1" customHeight="1" x14ac:dyDescent="0.25">
      <c r="A260" s="62" t="s">
        <v>143</v>
      </c>
      <c r="B260" s="59"/>
      <c r="C260" s="59"/>
      <c r="D260" s="59"/>
      <c r="E260" s="59"/>
      <c r="F260" s="59"/>
      <c r="G260" s="60"/>
    </row>
    <row r="261" spans="1:10" ht="16.5" hidden="1" customHeight="1" x14ac:dyDescent="0.25">
      <c r="A261" s="62" t="s">
        <v>144</v>
      </c>
      <c r="B261" s="59"/>
      <c r="C261" s="59"/>
      <c r="D261" s="59"/>
      <c r="E261" s="59"/>
      <c r="F261" s="59"/>
      <c r="G261" s="60"/>
    </row>
    <row r="262" spans="1:10" hidden="1" x14ac:dyDescent="0.25">
      <c r="A262" s="71" t="s">
        <v>132</v>
      </c>
      <c r="B262" s="72"/>
      <c r="C262" s="72"/>
      <c r="D262" s="72"/>
      <c r="E262" s="72"/>
      <c r="F262" s="72"/>
      <c r="G262" s="73"/>
    </row>
    <row r="263" spans="1:10" hidden="1" x14ac:dyDescent="0.25">
      <c r="A263" s="62" t="s">
        <v>133</v>
      </c>
      <c r="B263" s="59"/>
      <c r="C263" s="59"/>
      <c r="D263" s="59"/>
      <c r="E263" s="59"/>
      <c r="F263" s="59"/>
      <c r="G263" s="60"/>
    </row>
    <row r="264" spans="1:10" hidden="1" x14ac:dyDescent="0.25">
      <c r="A264" s="62" t="s">
        <v>134</v>
      </c>
      <c r="B264" s="59"/>
      <c r="C264" s="59"/>
      <c r="D264" s="59"/>
      <c r="E264" s="59"/>
      <c r="F264" s="59"/>
      <c r="G264" s="60"/>
    </row>
    <row r="265" spans="1:10" hidden="1" x14ac:dyDescent="0.25">
      <c r="A265" s="62" t="s">
        <v>135</v>
      </c>
      <c r="B265" s="59"/>
      <c r="C265" s="59"/>
      <c r="D265" s="59"/>
      <c r="E265" s="59"/>
      <c r="F265" s="59"/>
      <c r="G265" s="60"/>
    </row>
    <row r="266" spans="1:10" hidden="1" x14ac:dyDescent="0.25">
      <c r="A266" s="62" t="s">
        <v>136</v>
      </c>
      <c r="B266" s="59"/>
      <c r="C266" s="59"/>
      <c r="D266" s="59"/>
      <c r="E266" s="59"/>
      <c r="F266" s="59"/>
      <c r="G266" s="60"/>
    </row>
    <row r="267" spans="1:10" ht="15.75" hidden="1" thickBot="1" x14ac:dyDescent="0.3">
      <c r="A267" s="63" t="s">
        <v>137</v>
      </c>
      <c r="B267" s="61"/>
      <c r="C267" s="61"/>
      <c r="D267" s="61"/>
      <c r="E267" s="61"/>
      <c r="F267" s="61"/>
      <c r="G267" s="65"/>
    </row>
    <row r="268" spans="1:10" ht="15.75" thickBot="1" x14ac:dyDescent="0.3"/>
    <row r="269" spans="1:10" ht="24.75" customHeight="1" x14ac:dyDescent="0.3">
      <c r="A269" s="1007" t="s">
        <v>195</v>
      </c>
      <c r="B269" s="1008"/>
      <c r="C269" s="1008"/>
      <c r="D269" s="1008"/>
      <c r="E269" s="1008"/>
      <c r="F269" s="1008"/>
      <c r="G269" s="1008"/>
      <c r="H269" s="1009"/>
    </row>
    <row r="270" spans="1:10" ht="46.5" customHeight="1" x14ac:dyDescent="0.25">
      <c r="A270" s="55" t="s">
        <v>49</v>
      </c>
      <c r="B270" s="56" t="s">
        <v>196</v>
      </c>
      <c r="C270" s="76" t="s">
        <v>152</v>
      </c>
      <c r="D270" s="76" t="s">
        <v>153</v>
      </c>
      <c r="E270" s="76" t="s">
        <v>197</v>
      </c>
      <c r="F270" s="76" t="s">
        <v>198</v>
      </c>
      <c r="G270" s="76" t="s">
        <v>199</v>
      </c>
      <c r="H270" s="57" t="s">
        <v>185</v>
      </c>
    </row>
    <row r="271" spans="1:10" x14ac:dyDescent="0.25">
      <c r="A271" s="1003" t="s">
        <v>132</v>
      </c>
      <c r="B271" s="68" t="s">
        <v>413</v>
      </c>
      <c r="C271" s="68" t="s">
        <v>414</v>
      </c>
      <c r="D271" s="68">
        <v>0</v>
      </c>
      <c r="E271" s="68">
        <v>6</v>
      </c>
      <c r="F271" s="301">
        <v>1</v>
      </c>
      <c r="G271" s="302">
        <f>F271/E271</f>
        <v>0.16666666666666666</v>
      </c>
      <c r="H271" s="303" t="s">
        <v>415</v>
      </c>
      <c r="I271" s="605">
        <f>LEN(H271)</f>
        <v>45</v>
      </c>
      <c r="J271" s="605"/>
    </row>
    <row r="272" spans="1:10" x14ac:dyDescent="0.25">
      <c r="A272" s="1004"/>
      <c r="B272" s="68" t="s">
        <v>416</v>
      </c>
      <c r="C272" s="68" t="s">
        <v>414</v>
      </c>
      <c r="D272" s="68">
        <v>0</v>
      </c>
      <c r="E272" s="68">
        <v>48</v>
      </c>
      <c r="F272" s="301">
        <v>0</v>
      </c>
      <c r="G272" s="302">
        <f>F272/E272</f>
        <v>0</v>
      </c>
      <c r="H272" s="303" t="s">
        <v>417</v>
      </c>
      <c r="I272" s="605">
        <f t="shared" ref="I272:I305" si="15">LEN(H272)</f>
        <v>92</v>
      </c>
      <c r="J272" s="605"/>
    </row>
    <row r="273" spans="1:10" x14ac:dyDescent="0.25">
      <c r="A273" s="1004"/>
      <c r="B273" s="68" t="s">
        <v>418</v>
      </c>
      <c r="C273" s="68" t="s">
        <v>414</v>
      </c>
      <c r="D273" s="68">
        <v>0</v>
      </c>
      <c r="E273" s="68">
        <v>50</v>
      </c>
      <c r="F273" s="301"/>
      <c r="G273" s="302">
        <f t="shared" ref="G273:G305" si="16">F273/E273</f>
        <v>0</v>
      </c>
      <c r="H273" s="303"/>
      <c r="I273" s="605">
        <f t="shared" si="15"/>
        <v>0</v>
      </c>
      <c r="J273" s="605"/>
    </row>
    <row r="274" spans="1:10" x14ac:dyDescent="0.25">
      <c r="A274" s="1004"/>
      <c r="B274" s="68" t="s">
        <v>419</v>
      </c>
      <c r="C274" s="68" t="s">
        <v>213</v>
      </c>
      <c r="D274" s="68">
        <v>0</v>
      </c>
      <c r="E274" s="304">
        <v>0.97</v>
      </c>
      <c r="F274" s="305">
        <f>AVERAGE(100%,85%)</f>
        <v>0.92500000000000004</v>
      </c>
      <c r="G274" s="302">
        <f t="shared" si="16"/>
        <v>0.95360824742268047</v>
      </c>
      <c r="H274" s="303" t="s">
        <v>420</v>
      </c>
      <c r="I274" s="605">
        <f t="shared" si="15"/>
        <v>165</v>
      </c>
      <c r="J274" s="605"/>
    </row>
    <row r="275" spans="1:10" x14ac:dyDescent="0.25">
      <c r="A275" s="1004"/>
      <c r="B275" s="68" t="s">
        <v>421</v>
      </c>
      <c r="C275" s="68" t="s">
        <v>213</v>
      </c>
      <c r="D275" s="68">
        <v>0</v>
      </c>
      <c r="E275" s="304">
        <v>0.95</v>
      </c>
      <c r="F275" s="305">
        <v>1</v>
      </c>
      <c r="G275" s="302">
        <f t="shared" si="16"/>
        <v>1.0526315789473684</v>
      </c>
      <c r="H275" s="303" t="s">
        <v>422</v>
      </c>
      <c r="I275" s="605">
        <f t="shared" si="15"/>
        <v>20</v>
      </c>
      <c r="J275" s="605"/>
    </row>
    <row r="276" spans="1:10" x14ac:dyDescent="0.25">
      <c r="A276" s="1004"/>
      <c r="B276" s="68" t="s">
        <v>423</v>
      </c>
      <c r="C276" s="68" t="s">
        <v>414</v>
      </c>
      <c r="D276" s="68">
        <v>0</v>
      </c>
      <c r="E276" s="68">
        <v>4</v>
      </c>
      <c r="F276" s="301">
        <v>1</v>
      </c>
      <c r="G276" s="302">
        <f t="shared" si="16"/>
        <v>0.25</v>
      </c>
      <c r="H276" s="303" t="s">
        <v>424</v>
      </c>
      <c r="I276" s="605">
        <f t="shared" si="15"/>
        <v>149</v>
      </c>
      <c r="J276" s="605"/>
    </row>
    <row r="277" spans="1:10" x14ac:dyDescent="0.25">
      <c r="A277" s="1005"/>
      <c r="B277" s="68" t="s">
        <v>425</v>
      </c>
      <c r="C277" s="68" t="s">
        <v>414</v>
      </c>
      <c r="D277" s="68">
        <v>0</v>
      </c>
      <c r="E277" s="68">
        <v>3</v>
      </c>
      <c r="F277" s="301">
        <v>2</v>
      </c>
      <c r="G277" s="302">
        <f t="shared" si="16"/>
        <v>0.66666666666666663</v>
      </c>
      <c r="H277" s="303" t="s">
        <v>426</v>
      </c>
      <c r="I277" s="605">
        <f t="shared" si="15"/>
        <v>165</v>
      </c>
      <c r="J277" s="605"/>
    </row>
    <row r="278" spans="1:10" x14ac:dyDescent="0.25">
      <c r="A278" s="1003" t="s">
        <v>133</v>
      </c>
      <c r="B278" s="68" t="s">
        <v>413</v>
      </c>
      <c r="C278" s="68" t="s">
        <v>414</v>
      </c>
      <c r="D278" s="68">
        <v>0</v>
      </c>
      <c r="E278" s="68">
        <v>6</v>
      </c>
      <c r="F278" s="301">
        <v>2</v>
      </c>
      <c r="G278" s="302">
        <f t="shared" si="16"/>
        <v>0.33333333333333331</v>
      </c>
      <c r="H278" s="303" t="s">
        <v>415</v>
      </c>
      <c r="I278" s="605">
        <f t="shared" si="15"/>
        <v>45</v>
      </c>
      <c r="J278" s="605"/>
    </row>
    <row r="279" spans="1:10" x14ac:dyDescent="0.25">
      <c r="A279" s="1004"/>
      <c r="B279" s="68" t="s">
        <v>416</v>
      </c>
      <c r="C279" s="68" t="s">
        <v>414</v>
      </c>
      <c r="D279" s="68">
        <v>0</v>
      </c>
      <c r="E279" s="68">
        <v>48</v>
      </c>
      <c r="F279" s="301">
        <v>0</v>
      </c>
      <c r="G279" s="302">
        <f t="shared" si="16"/>
        <v>0</v>
      </c>
      <c r="H279" s="303" t="s">
        <v>417</v>
      </c>
      <c r="I279" s="605">
        <f t="shared" si="15"/>
        <v>92</v>
      </c>
      <c r="J279" s="605"/>
    </row>
    <row r="280" spans="1:10" x14ac:dyDescent="0.25">
      <c r="A280" s="1004"/>
      <c r="B280" s="68" t="s">
        <v>418</v>
      </c>
      <c r="C280" s="68" t="s">
        <v>414</v>
      </c>
      <c r="D280" s="68">
        <v>0</v>
      </c>
      <c r="E280" s="68">
        <v>50</v>
      </c>
      <c r="F280" s="301"/>
      <c r="G280" s="302">
        <f t="shared" si="16"/>
        <v>0</v>
      </c>
      <c r="H280" s="303"/>
      <c r="I280" s="605">
        <f t="shared" si="15"/>
        <v>0</v>
      </c>
      <c r="J280" s="605"/>
    </row>
    <row r="281" spans="1:10" x14ac:dyDescent="0.25">
      <c r="A281" s="1004"/>
      <c r="B281" s="68" t="s">
        <v>419</v>
      </c>
      <c r="C281" s="68" t="s">
        <v>213</v>
      </c>
      <c r="D281" s="68">
        <v>0</v>
      </c>
      <c r="E281" s="304">
        <v>0.97</v>
      </c>
      <c r="F281" s="306">
        <f>AVERAGE(100%,86%)</f>
        <v>0.92999999999999994</v>
      </c>
      <c r="G281" s="302">
        <f t="shared" si="16"/>
        <v>0.95876288659793807</v>
      </c>
      <c r="H281" s="303" t="s">
        <v>420</v>
      </c>
      <c r="I281" s="605">
        <f t="shared" si="15"/>
        <v>165</v>
      </c>
      <c r="J281" s="605"/>
    </row>
    <row r="282" spans="1:10" x14ac:dyDescent="0.25">
      <c r="A282" s="1004"/>
      <c r="B282" s="68" t="s">
        <v>421</v>
      </c>
      <c r="C282" s="68" t="s">
        <v>213</v>
      </c>
      <c r="D282" s="68">
        <v>0</v>
      </c>
      <c r="E282" s="304">
        <v>0.95</v>
      </c>
      <c r="F282" s="305">
        <v>1</v>
      </c>
      <c r="G282" s="302">
        <f t="shared" si="16"/>
        <v>1.0526315789473684</v>
      </c>
      <c r="H282" s="303" t="s">
        <v>427</v>
      </c>
      <c r="I282" s="605">
        <f t="shared" si="15"/>
        <v>20</v>
      </c>
      <c r="J282" s="605"/>
    </row>
    <row r="283" spans="1:10" x14ac:dyDescent="0.25">
      <c r="A283" s="1004"/>
      <c r="B283" s="68" t="s">
        <v>423</v>
      </c>
      <c r="C283" s="68" t="s">
        <v>414</v>
      </c>
      <c r="D283" s="68">
        <v>0</v>
      </c>
      <c r="E283" s="68">
        <v>4</v>
      </c>
      <c r="F283" s="301">
        <v>0</v>
      </c>
      <c r="G283" s="302">
        <f t="shared" si="16"/>
        <v>0</v>
      </c>
      <c r="H283" s="303"/>
      <c r="I283" s="605">
        <f t="shared" si="15"/>
        <v>0</v>
      </c>
      <c r="J283" s="605"/>
    </row>
    <row r="284" spans="1:10" x14ac:dyDescent="0.25">
      <c r="A284" s="1005"/>
      <c r="B284" s="68" t="s">
        <v>425</v>
      </c>
      <c r="C284" s="68" t="s">
        <v>414</v>
      </c>
      <c r="D284" s="68">
        <v>0</v>
      </c>
      <c r="E284" s="68">
        <v>3</v>
      </c>
      <c r="F284" s="301">
        <v>3</v>
      </c>
      <c r="G284" s="302">
        <f t="shared" si="16"/>
        <v>1</v>
      </c>
      <c r="H284" s="303" t="s">
        <v>428</v>
      </c>
      <c r="I284" s="605">
        <f t="shared" si="15"/>
        <v>58</v>
      </c>
      <c r="J284" s="605"/>
    </row>
    <row r="285" spans="1:10" x14ac:dyDescent="0.25">
      <c r="A285" s="1003" t="s">
        <v>134</v>
      </c>
      <c r="B285" s="68" t="s">
        <v>413</v>
      </c>
      <c r="C285" s="68" t="s">
        <v>414</v>
      </c>
      <c r="D285" s="68">
        <v>0</v>
      </c>
      <c r="E285" s="68">
        <v>6</v>
      </c>
      <c r="F285" s="301">
        <v>3</v>
      </c>
      <c r="G285" s="302">
        <f t="shared" si="16"/>
        <v>0.5</v>
      </c>
      <c r="H285" s="303" t="s">
        <v>415</v>
      </c>
      <c r="I285" s="605">
        <f t="shared" si="15"/>
        <v>45</v>
      </c>
      <c r="J285" s="605"/>
    </row>
    <row r="286" spans="1:10" x14ac:dyDescent="0.25">
      <c r="A286" s="1004"/>
      <c r="B286" s="68" t="s">
        <v>416</v>
      </c>
      <c r="C286" s="68" t="s">
        <v>414</v>
      </c>
      <c r="D286" s="68">
        <v>0</v>
      </c>
      <c r="E286" s="68">
        <v>48</v>
      </c>
      <c r="F286" s="301">
        <v>0</v>
      </c>
      <c r="G286" s="302">
        <f t="shared" si="16"/>
        <v>0</v>
      </c>
      <c r="H286" s="303" t="s">
        <v>417</v>
      </c>
      <c r="I286" s="605">
        <f t="shared" si="15"/>
        <v>92</v>
      </c>
      <c r="J286" s="605"/>
    </row>
    <row r="287" spans="1:10" x14ac:dyDescent="0.25">
      <c r="A287" s="1004"/>
      <c r="B287" s="68" t="s">
        <v>418</v>
      </c>
      <c r="C287" s="68" t="s">
        <v>414</v>
      </c>
      <c r="D287" s="68">
        <v>0</v>
      </c>
      <c r="E287" s="68">
        <v>50</v>
      </c>
      <c r="F287" s="301"/>
      <c r="G287" s="302">
        <f t="shared" si="16"/>
        <v>0</v>
      </c>
      <c r="H287" s="303"/>
      <c r="I287" s="605">
        <f t="shared" si="15"/>
        <v>0</v>
      </c>
      <c r="J287" s="605"/>
    </row>
    <row r="288" spans="1:10" x14ac:dyDescent="0.25">
      <c r="A288" s="1004"/>
      <c r="B288" s="68" t="s">
        <v>419</v>
      </c>
      <c r="C288" s="68" t="s">
        <v>213</v>
      </c>
      <c r="D288" s="68">
        <v>0</v>
      </c>
      <c r="E288" s="304">
        <v>0.97</v>
      </c>
      <c r="F288" s="306">
        <f>AVERAGE(99%,100%,89%)</f>
        <v>0.96</v>
      </c>
      <c r="G288" s="302">
        <f t="shared" si="16"/>
        <v>0.98969072164948457</v>
      </c>
      <c r="H288" s="303" t="s">
        <v>429</v>
      </c>
      <c r="I288" s="605">
        <f t="shared" si="15"/>
        <v>168</v>
      </c>
      <c r="J288" s="605"/>
    </row>
    <row r="289" spans="1:10" x14ac:dyDescent="0.25">
      <c r="A289" s="1004"/>
      <c r="B289" s="68" t="s">
        <v>421</v>
      </c>
      <c r="C289" s="68" t="s">
        <v>213</v>
      </c>
      <c r="D289" s="68">
        <v>0</v>
      </c>
      <c r="E289" s="304">
        <v>0.95</v>
      </c>
      <c r="F289" s="305">
        <v>1</v>
      </c>
      <c r="G289" s="302">
        <f t="shared" si="16"/>
        <v>1.0526315789473684</v>
      </c>
      <c r="H289" s="303" t="s">
        <v>430</v>
      </c>
      <c r="I289" s="605">
        <f t="shared" si="15"/>
        <v>20</v>
      </c>
      <c r="J289" s="605"/>
    </row>
    <row r="290" spans="1:10" x14ac:dyDescent="0.25">
      <c r="A290" s="1004"/>
      <c r="B290" s="68" t="s">
        <v>423</v>
      </c>
      <c r="C290" s="68" t="s">
        <v>414</v>
      </c>
      <c r="D290" s="68">
        <v>0</v>
      </c>
      <c r="E290" s="68">
        <v>4</v>
      </c>
      <c r="F290" s="301">
        <v>3</v>
      </c>
      <c r="G290" s="302">
        <f t="shared" si="16"/>
        <v>0.75</v>
      </c>
      <c r="H290" s="303" t="s">
        <v>431</v>
      </c>
      <c r="I290" s="605">
        <f t="shared" si="15"/>
        <v>187</v>
      </c>
      <c r="J290" s="605"/>
    </row>
    <row r="291" spans="1:10" x14ac:dyDescent="0.25">
      <c r="A291" s="1005"/>
      <c r="B291" s="68" t="s">
        <v>425</v>
      </c>
      <c r="C291" s="68" t="s">
        <v>414</v>
      </c>
      <c r="D291" s="68">
        <v>0</v>
      </c>
      <c r="E291" s="68">
        <v>3</v>
      </c>
      <c r="F291" s="301">
        <v>5</v>
      </c>
      <c r="G291" s="302">
        <f t="shared" si="16"/>
        <v>1.6666666666666667</v>
      </c>
      <c r="H291" s="303" t="s">
        <v>432</v>
      </c>
      <c r="I291" s="605">
        <f t="shared" si="15"/>
        <v>88</v>
      </c>
      <c r="J291" s="605"/>
    </row>
    <row r="292" spans="1:10" x14ac:dyDescent="0.25">
      <c r="A292" s="1003" t="s">
        <v>135</v>
      </c>
      <c r="B292" s="68" t="s">
        <v>413</v>
      </c>
      <c r="C292" s="68" t="s">
        <v>414</v>
      </c>
      <c r="D292" s="68">
        <v>0</v>
      </c>
      <c r="E292" s="68">
        <v>6</v>
      </c>
      <c r="F292" s="301">
        <v>4</v>
      </c>
      <c r="G292" s="302">
        <f t="shared" si="16"/>
        <v>0.66666666666666663</v>
      </c>
      <c r="H292" s="303" t="s">
        <v>415</v>
      </c>
      <c r="I292" s="605">
        <f t="shared" si="15"/>
        <v>45</v>
      </c>
      <c r="J292" s="605"/>
    </row>
    <row r="293" spans="1:10" x14ac:dyDescent="0.25">
      <c r="A293" s="1004"/>
      <c r="B293" s="68" t="s">
        <v>416</v>
      </c>
      <c r="C293" s="68" t="s">
        <v>414</v>
      </c>
      <c r="D293" s="68">
        <v>0</v>
      </c>
      <c r="E293" s="68">
        <v>48</v>
      </c>
      <c r="F293" s="301">
        <v>6</v>
      </c>
      <c r="G293" s="302">
        <f t="shared" si="16"/>
        <v>0.125</v>
      </c>
      <c r="H293" s="303" t="s">
        <v>433</v>
      </c>
      <c r="I293" s="605">
        <f t="shared" si="15"/>
        <v>81</v>
      </c>
      <c r="J293" s="605"/>
    </row>
    <row r="294" spans="1:10" x14ac:dyDescent="0.25">
      <c r="A294" s="1004"/>
      <c r="B294" s="68" t="s">
        <v>418</v>
      </c>
      <c r="C294" s="68" t="s">
        <v>414</v>
      </c>
      <c r="D294" s="68">
        <v>0</v>
      </c>
      <c r="E294" s="68">
        <v>50</v>
      </c>
      <c r="F294" s="301"/>
      <c r="G294" s="302">
        <f t="shared" si="16"/>
        <v>0</v>
      </c>
      <c r="H294" s="303"/>
      <c r="I294" s="605">
        <f t="shared" si="15"/>
        <v>0</v>
      </c>
      <c r="J294" s="605"/>
    </row>
    <row r="295" spans="1:10" x14ac:dyDescent="0.25">
      <c r="A295" s="1004"/>
      <c r="B295" s="68" t="s">
        <v>419</v>
      </c>
      <c r="C295" s="68" t="s">
        <v>213</v>
      </c>
      <c r="D295" s="68">
        <v>0</v>
      </c>
      <c r="E295" s="304">
        <v>0.97</v>
      </c>
      <c r="F295" s="306">
        <f>AVERAGE(99%,100%,81%)</f>
        <v>0.93333333333333324</v>
      </c>
      <c r="G295" s="302">
        <f t="shared" si="16"/>
        <v>0.96219931271477654</v>
      </c>
      <c r="H295" s="303"/>
      <c r="I295" s="605">
        <f t="shared" si="15"/>
        <v>0</v>
      </c>
      <c r="J295" s="605"/>
    </row>
    <row r="296" spans="1:10" x14ac:dyDescent="0.25">
      <c r="A296" s="1004"/>
      <c r="B296" s="68" t="s">
        <v>421</v>
      </c>
      <c r="C296" s="68" t="s">
        <v>213</v>
      </c>
      <c r="D296" s="68">
        <v>0</v>
      </c>
      <c r="E296" s="304">
        <v>0.95</v>
      </c>
      <c r="F296" s="305">
        <v>1</v>
      </c>
      <c r="G296" s="302">
        <f t="shared" si="16"/>
        <v>1.0526315789473684</v>
      </c>
      <c r="H296" s="303" t="s">
        <v>430</v>
      </c>
      <c r="I296" s="605">
        <f t="shared" si="15"/>
        <v>20</v>
      </c>
      <c r="J296" s="605"/>
    </row>
    <row r="297" spans="1:10" x14ac:dyDescent="0.25">
      <c r="A297" s="1004"/>
      <c r="B297" s="68" t="s">
        <v>423</v>
      </c>
      <c r="C297" s="68" t="s">
        <v>414</v>
      </c>
      <c r="D297" s="68">
        <v>0</v>
      </c>
      <c r="E297" s="68">
        <v>4</v>
      </c>
      <c r="F297" s="301">
        <v>0</v>
      </c>
      <c r="G297" s="302">
        <f t="shared" si="16"/>
        <v>0</v>
      </c>
      <c r="H297" s="303"/>
      <c r="I297" s="605">
        <f t="shared" si="15"/>
        <v>0</v>
      </c>
      <c r="J297" s="605"/>
    </row>
    <row r="298" spans="1:10" x14ac:dyDescent="0.25">
      <c r="A298" s="1005"/>
      <c r="B298" s="68" t="s">
        <v>425</v>
      </c>
      <c r="C298" s="68" t="s">
        <v>414</v>
      </c>
      <c r="D298" s="68">
        <v>0</v>
      </c>
      <c r="E298" s="68">
        <v>3</v>
      </c>
      <c r="F298" s="301">
        <v>0</v>
      </c>
      <c r="G298" s="302">
        <f t="shared" si="16"/>
        <v>0</v>
      </c>
      <c r="H298" s="303"/>
      <c r="I298" s="605">
        <f t="shared" si="15"/>
        <v>0</v>
      </c>
      <c r="J298" s="605"/>
    </row>
    <row r="299" spans="1:10" x14ac:dyDescent="0.25">
      <c r="A299" s="1003" t="s">
        <v>136</v>
      </c>
      <c r="B299" s="68" t="s">
        <v>413</v>
      </c>
      <c r="C299" s="68" t="s">
        <v>414</v>
      </c>
      <c r="D299" s="68">
        <v>0</v>
      </c>
      <c r="E299" s="68">
        <v>6</v>
      </c>
      <c r="F299" s="301">
        <v>5</v>
      </c>
      <c r="G299" s="302">
        <f t="shared" si="16"/>
        <v>0.83333333333333337</v>
      </c>
      <c r="H299" s="303" t="s">
        <v>415</v>
      </c>
      <c r="I299" s="605">
        <f t="shared" si="15"/>
        <v>45</v>
      </c>
      <c r="J299" s="605"/>
    </row>
    <row r="300" spans="1:10" x14ac:dyDescent="0.25">
      <c r="A300" s="1004"/>
      <c r="B300" s="68" t="s">
        <v>416</v>
      </c>
      <c r="C300" s="68" t="s">
        <v>414</v>
      </c>
      <c r="D300" s="68">
        <v>0</v>
      </c>
      <c r="E300" s="68">
        <v>48</v>
      </c>
      <c r="F300" s="301">
        <v>13</v>
      </c>
      <c r="G300" s="302">
        <f t="shared" si="16"/>
        <v>0.27083333333333331</v>
      </c>
      <c r="H300" s="307" t="s">
        <v>434</v>
      </c>
      <c r="I300" s="605">
        <f t="shared" si="15"/>
        <v>82</v>
      </c>
      <c r="J300" s="605"/>
    </row>
    <row r="301" spans="1:10" x14ac:dyDescent="0.25">
      <c r="A301" s="1004"/>
      <c r="B301" s="68" t="s">
        <v>418</v>
      </c>
      <c r="C301" s="68" t="s">
        <v>414</v>
      </c>
      <c r="D301" s="68">
        <v>0</v>
      </c>
      <c r="E301" s="68">
        <v>50</v>
      </c>
      <c r="F301" s="301"/>
      <c r="G301" s="302">
        <f t="shared" si="16"/>
        <v>0</v>
      </c>
      <c r="H301" s="307"/>
      <c r="I301" s="605">
        <f t="shared" si="15"/>
        <v>0</v>
      </c>
      <c r="J301" s="605"/>
    </row>
    <row r="302" spans="1:10" x14ac:dyDescent="0.25">
      <c r="A302" s="1004"/>
      <c r="B302" s="68" t="s">
        <v>419</v>
      </c>
      <c r="C302" s="68" t="s">
        <v>213</v>
      </c>
      <c r="D302" s="68">
        <v>0</v>
      </c>
      <c r="E302" s="304">
        <v>0.97</v>
      </c>
      <c r="F302" s="306">
        <f>AVERAGE(100%,100%,80%)</f>
        <v>0.93333333333333324</v>
      </c>
      <c r="G302" s="302">
        <f t="shared" si="16"/>
        <v>0.96219931271477654</v>
      </c>
      <c r="H302" s="307"/>
      <c r="I302" s="605">
        <f t="shared" si="15"/>
        <v>0</v>
      </c>
      <c r="J302" s="605"/>
    </row>
    <row r="303" spans="1:10" x14ac:dyDescent="0.25">
      <c r="A303" s="1004"/>
      <c r="B303" s="68" t="s">
        <v>421</v>
      </c>
      <c r="C303" s="68" t="s">
        <v>213</v>
      </c>
      <c r="D303" s="68">
        <v>0</v>
      </c>
      <c r="E303" s="304">
        <v>0.95</v>
      </c>
      <c r="F303" s="305">
        <v>1</v>
      </c>
      <c r="G303" s="302">
        <f t="shared" si="16"/>
        <v>1.0526315789473684</v>
      </c>
      <c r="H303" s="307" t="s">
        <v>435</v>
      </c>
      <c r="I303" s="605">
        <f t="shared" si="15"/>
        <v>20</v>
      </c>
      <c r="J303" s="605"/>
    </row>
    <row r="304" spans="1:10" x14ac:dyDescent="0.25">
      <c r="A304" s="1004"/>
      <c r="B304" s="68" t="s">
        <v>423</v>
      </c>
      <c r="C304" s="68" t="s">
        <v>414</v>
      </c>
      <c r="D304" s="68">
        <v>0</v>
      </c>
      <c r="E304" s="68">
        <v>4</v>
      </c>
      <c r="F304" s="301">
        <v>7</v>
      </c>
      <c r="G304" s="302">
        <f t="shared" si="16"/>
        <v>1.75</v>
      </c>
      <c r="H304" s="307" t="s">
        <v>436</v>
      </c>
      <c r="I304" s="605">
        <f t="shared" si="15"/>
        <v>193</v>
      </c>
      <c r="J304" s="605"/>
    </row>
    <row r="305" spans="1:10" x14ac:dyDescent="0.25">
      <c r="A305" s="1005"/>
      <c r="B305" s="68" t="s">
        <v>425</v>
      </c>
      <c r="C305" s="68" t="s">
        <v>414</v>
      </c>
      <c r="D305" s="68">
        <v>0</v>
      </c>
      <c r="E305" s="68">
        <v>3</v>
      </c>
      <c r="F305" s="301">
        <v>6</v>
      </c>
      <c r="G305" s="302">
        <f t="shared" si="16"/>
        <v>2</v>
      </c>
      <c r="H305" s="307" t="s">
        <v>437</v>
      </c>
      <c r="I305" s="605">
        <f t="shared" si="15"/>
        <v>66</v>
      </c>
      <c r="J305" s="605"/>
    </row>
    <row r="306" spans="1:10" x14ac:dyDescent="0.25">
      <c r="A306" s="1003" t="s">
        <v>137</v>
      </c>
      <c r="B306" s="68" t="s">
        <v>413</v>
      </c>
      <c r="C306" s="68" t="s">
        <v>414</v>
      </c>
      <c r="D306" s="68">
        <v>0</v>
      </c>
      <c r="E306" s="68">
        <v>6</v>
      </c>
      <c r="F306" s="308"/>
      <c r="G306" s="308"/>
      <c r="H306" s="307"/>
    </row>
    <row r="307" spans="1:10" x14ac:dyDescent="0.25">
      <c r="A307" s="1004"/>
      <c r="B307" s="68" t="s">
        <v>416</v>
      </c>
      <c r="C307" s="68" t="s">
        <v>414</v>
      </c>
      <c r="D307" s="68">
        <v>0</v>
      </c>
      <c r="E307" s="68">
        <v>48</v>
      </c>
      <c r="F307" s="308"/>
      <c r="G307" s="308"/>
      <c r="H307" s="307"/>
    </row>
    <row r="308" spans="1:10" x14ac:dyDescent="0.25">
      <c r="A308" s="1004"/>
      <c r="B308" s="68" t="s">
        <v>418</v>
      </c>
      <c r="C308" s="68" t="s">
        <v>414</v>
      </c>
      <c r="D308" s="68">
        <v>0</v>
      </c>
      <c r="E308" s="68">
        <v>50</v>
      </c>
      <c r="F308" s="308"/>
      <c r="G308" s="308"/>
      <c r="H308" s="307"/>
    </row>
    <row r="309" spans="1:10" x14ac:dyDescent="0.25">
      <c r="A309" s="1004"/>
      <c r="B309" s="68" t="s">
        <v>419</v>
      </c>
      <c r="C309" s="68" t="s">
        <v>213</v>
      </c>
      <c r="D309" s="68">
        <v>0</v>
      </c>
      <c r="E309" s="304">
        <v>0.97</v>
      </c>
      <c r="F309" s="309"/>
      <c r="G309" s="309"/>
      <c r="H309" s="310"/>
    </row>
    <row r="310" spans="1:10" x14ac:dyDescent="0.25">
      <c r="A310" s="1004"/>
      <c r="B310" s="68" t="s">
        <v>421</v>
      </c>
      <c r="C310" s="68" t="s">
        <v>213</v>
      </c>
      <c r="D310" s="68">
        <v>0</v>
      </c>
      <c r="E310" s="304">
        <v>0.95</v>
      </c>
      <c r="F310" s="309"/>
      <c r="G310" s="309"/>
      <c r="H310" s="310"/>
    </row>
    <row r="311" spans="1:10" x14ac:dyDescent="0.25">
      <c r="A311" s="1004"/>
      <c r="B311" s="68" t="s">
        <v>423</v>
      </c>
      <c r="C311" s="68" t="s">
        <v>414</v>
      </c>
      <c r="D311" s="68">
        <v>0</v>
      </c>
      <c r="E311" s="68">
        <v>4</v>
      </c>
      <c r="F311" s="309"/>
      <c r="G311" s="309"/>
      <c r="H311" s="310"/>
    </row>
    <row r="312" spans="1:10" ht="15.75" thickBot="1" x14ac:dyDescent="0.3">
      <c r="A312" s="1006"/>
      <c r="B312" s="70" t="s">
        <v>425</v>
      </c>
      <c r="C312" s="70" t="s">
        <v>414</v>
      </c>
      <c r="D312" s="70">
        <v>0</v>
      </c>
      <c r="E312" s="70">
        <v>3</v>
      </c>
      <c r="F312" s="70"/>
      <c r="G312" s="70">
        <f>F312/E312</f>
        <v>0</v>
      </c>
      <c r="H312" s="300"/>
    </row>
    <row r="313" spans="1:10" ht="15.75" thickBot="1" x14ac:dyDescent="0.3"/>
    <row r="314" spans="1:10" ht="25.5" customHeight="1" x14ac:dyDescent="0.3">
      <c r="A314" s="1007" t="s">
        <v>216</v>
      </c>
      <c r="B314" s="1008"/>
      <c r="C314" s="1008"/>
      <c r="D314" s="1008"/>
      <c r="E314" s="1008"/>
      <c r="F314" s="1008"/>
      <c r="G314" s="1008"/>
      <c r="H314" s="1009"/>
    </row>
    <row r="315" spans="1:10" ht="53.25" customHeight="1" x14ac:dyDescent="0.25">
      <c r="A315" s="55" t="s">
        <v>50</v>
      </c>
      <c r="B315" s="56" t="s">
        <v>196</v>
      </c>
      <c r="C315" s="76" t="s">
        <v>152</v>
      </c>
      <c r="D315" s="76" t="s">
        <v>162</v>
      </c>
      <c r="E315" s="76" t="s">
        <v>218</v>
      </c>
      <c r="F315" s="76" t="s">
        <v>219</v>
      </c>
      <c r="G315" s="76" t="s">
        <v>220</v>
      </c>
      <c r="H315" s="57" t="s">
        <v>185</v>
      </c>
    </row>
    <row r="316" spans="1:10" x14ac:dyDescent="0.25">
      <c r="A316" s="1003" t="s">
        <v>139</v>
      </c>
      <c r="B316" s="593" t="s">
        <v>413</v>
      </c>
      <c r="C316" s="593" t="s">
        <v>414</v>
      </c>
      <c r="D316" s="593">
        <v>0</v>
      </c>
      <c r="E316" s="593">
        <v>12</v>
      </c>
      <c r="F316" s="594">
        <v>1</v>
      </c>
      <c r="G316" s="595">
        <f t="shared" ref="G316:G357" si="17">F316/E316</f>
        <v>8.3333333333333329E-2</v>
      </c>
      <c r="H316" s="596"/>
    </row>
    <row r="317" spans="1:10" x14ac:dyDescent="0.25">
      <c r="A317" s="1004"/>
      <c r="B317" s="593" t="s">
        <v>416</v>
      </c>
      <c r="C317" s="593" t="s">
        <v>414</v>
      </c>
      <c r="D317" s="593">
        <v>0</v>
      </c>
      <c r="E317" s="593">
        <v>96</v>
      </c>
      <c r="F317" s="594">
        <v>8</v>
      </c>
      <c r="G317" s="595">
        <f t="shared" si="17"/>
        <v>8.3333333333333329E-2</v>
      </c>
      <c r="H317" s="596"/>
    </row>
    <row r="318" spans="1:10" x14ac:dyDescent="0.25">
      <c r="A318" s="1004"/>
      <c r="B318" s="593" t="s">
        <v>418</v>
      </c>
      <c r="C318" s="593" t="s">
        <v>414</v>
      </c>
      <c r="D318" s="593">
        <v>0</v>
      </c>
      <c r="E318" s="593">
        <v>100</v>
      </c>
      <c r="F318" s="594">
        <v>100</v>
      </c>
      <c r="G318" s="595">
        <f t="shared" si="17"/>
        <v>1</v>
      </c>
      <c r="H318" s="596"/>
    </row>
    <row r="319" spans="1:10" x14ac:dyDescent="0.25">
      <c r="A319" s="1004"/>
      <c r="B319" s="593" t="s">
        <v>419</v>
      </c>
      <c r="C319" s="593" t="s">
        <v>213</v>
      </c>
      <c r="D319" s="593">
        <v>0</v>
      </c>
      <c r="E319" s="597">
        <v>0.97</v>
      </c>
      <c r="F319" s="598">
        <v>0.97</v>
      </c>
      <c r="G319" s="595">
        <f t="shared" si="17"/>
        <v>1</v>
      </c>
      <c r="H319" s="596"/>
    </row>
    <row r="320" spans="1:10" x14ac:dyDescent="0.25">
      <c r="A320" s="1004"/>
      <c r="B320" s="593" t="s">
        <v>421</v>
      </c>
      <c r="C320" s="593" t="s">
        <v>213</v>
      </c>
      <c r="D320" s="593">
        <v>0</v>
      </c>
      <c r="E320" s="597">
        <v>0.95</v>
      </c>
      <c r="F320" s="599">
        <v>1</v>
      </c>
      <c r="G320" s="595">
        <f t="shared" si="17"/>
        <v>1.0526315789473684</v>
      </c>
      <c r="H320" s="596"/>
    </row>
    <row r="321" spans="1:8" x14ac:dyDescent="0.25">
      <c r="A321" s="1004"/>
      <c r="B321" s="593" t="s">
        <v>423</v>
      </c>
      <c r="C321" s="593" t="s">
        <v>414</v>
      </c>
      <c r="D321" s="593">
        <v>0</v>
      </c>
      <c r="E321" s="593">
        <v>8</v>
      </c>
      <c r="F321" s="594">
        <v>0</v>
      </c>
      <c r="G321" s="595">
        <f t="shared" si="17"/>
        <v>0</v>
      </c>
      <c r="H321" s="596"/>
    </row>
    <row r="322" spans="1:8" x14ac:dyDescent="0.25">
      <c r="A322" s="1005"/>
      <c r="B322" s="593" t="s">
        <v>425</v>
      </c>
      <c r="C322" s="593" t="s">
        <v>414</v>
      </c>
      <c r="D322" s="593">
        <v>0</v>
      </c>
      <c r="E322" s="593">
        <v>6</v>
      </c>
      <c r="F322" s="594">
        <v>2</v>
      </c>
      <c r="G322" s="595">
        <f t="shared" si="17"/>
        <v>0.33333333333333331</v>
      </c>
      <c r="H322" s="596"/>
    </row>
    <row r="323" spans="1:8" x14ac:dyDescent="0.25">
      <c r="A323" s="1003" t="s">
        <v>140</v>
      </c>
      <c r="B323" s="593" t="s">
        <v>413</v>
      </c>
      <c r="C323" s="593" t="s">
        <v>414</v>
      </c>
      <c r="D323" s="593">
        <v>0</v>
      </c>
      <c r="E323" s="593">
        <v>12</v>
      </c>
      <c r="F323" s="594">
        <v>2</v>
      </c>
      <c r="G323" s="595">
        <f t="shared" si="17"/>
        <v>0.16666666666666666</v>
      </c>
      <c r="H323" s="596"/>
    </row>
    <row r="324" spans="1:8" x14ac:dyDescent="0.25">
      <c r="A324" s="1004"/>
      <c r="B324" s="593" t="s">
        <v>416</v>
      </c>
      <c r="C324" s="593" t="s">
        <v>414</v>
      </c>
      <c r="D324" s="593">
        <v>0</v>
      </c>
      <c r="E324" s="593">
        <v>96</v>
      </c>
      <c r="F324" s="594">
        <v>16</v>
      </c>
      <c r="G324" s="595">
        <f t="shared" si="17"/>
        <v>0.16666666666666666</v>
      </c>
      <c r="H324" s="596"/>
    </row>
    <row r="325" spans="1:8" x14ac:dyDescent="0.25">
      <c r="A325" s="1004"/>
      <c r="B325" s="593" t="s">
        <v>418</v>
      </c>
      <c r="C325" s="593" t="s">
        <v>414</v>
      </c>
      <c r="D325" s="593">
        <v>0</v>
      </c>
      <c r="E325" s="593">
        <v>100</v>
      </c>
      <c r="F325" s="594">
        <v>100</v>
      </c>
      <c r="G325" s="595">
        <f t="shared" si="17"/>
        <v>1</v>
      </c>
      <c r="H325" s="596"/>
    </row>
    <row r="326" spans="1:8" x14ac:dyDescent="0.25">
      <c r="A326" s="1004"/>
      <c r="B326" s="593" t="s">
        <v>419</v>
      </c>
      <c r="C326" s="593" t="s">
        <v>213</v>
      </c>
      <c r="D326" s="593">
        <v>0</v>
      </c>
      <c r="E326" s="597">
        <v>0.97</v>
      </c>
      <c r="F326" s="598">
        <v>0.95</v>
      </c>
      <c r="G326" s="595">
        <f t="shared" si="17"/>
        <v>0.97938144329896903</v>
      </c>
      <c r="H326" s="596"/>
    </row>
    <row r="327" spans="1:8" x14ac:dyDescent="0.25">
      <c r="A327" s="1004"/>
      <c r="B327" s="593" t="s">
        <v>421</v>
      </c>
      <c r="C327" s="593" t="s">
        <v>213</v>
      </c>
      <c r="D327" s="593">
        <v>0</v>
      </c>
      <c r="E327" s="597">
        <v>0.95</v>
      </c>
      <c r="F327" s="599">
        <v>1</v>
      </c>
      <c r="G327" s="595">
        <f t="shared" si="17"/>
        <v>1.0526315789473684</v>
      </c>
      <c r="H327" s="596"/>
    </row>
    <row r="328" spans="1:8" x14ac:dyDescent="0.25">
      <c r="A328" s="1004"/>
      <c r="B328" s="593" t="s">
        <v>423</v>
      </c>
      <c r="C328" s="593" t="s">
        <v>414</v>
      </c>
      <c r="D328" s="593">
        <v>0</v>
      </c>
      <c r="E328" s="593">
        <v>8</v>
      </c>
      <c r="F328" s="594">
        <v>0</v>
      </c>
      <c r="G328" s="595">
        <f t="shared" si="17"/>
        <v>0</v>
      </c>
      <c r="H328" s="596"/>
    </row>
    <row r="329" spans="1:8" x14ac:dyDescent="0.25">
      <c r="A329" s="1005"/>
      <c r="B329" s="593" t="s">
        <v>425</v>
      </c>
      <c r="C329" s="593" t="s">
        <v>414</v>
      </c>
      <c r="D329" s="593">
        <v>0</v>
      </c>
      <c r="E329" s="593">
        <v>6</v>
      </c>
      <c r="F329" s="594">
        <v>3</v>
      </c>
      <c r="G329" s="595">
        <f t="shared" si="17"/>
        <v>0.5</v>
      </c>
      <c r="H329" s="596"/>
    </row>
    <row r="330" spans="1:8" x14ac:dyDescent="0.25">
      <c r="A330" s="1003" t="s">
        <v>141</v>
      </c>
      <c r="B330" s="593" t="s">
        <v>413</v>
      </c>
      <c r="C330" s="593" t="s">
        <v>414</v>
      </c>
      <c r="D330" s="593">
        <v>0</v>
      </c>
      <c r="E330" s="593">
        <v>12</v>
      </c>
      <c r="F330" s="594">
        <v>3</v>
      </c>
      <c r="G330" s="595">
        <f t="shared" si="17"/>
        <v>0.25</v>
      </c>
      <c r="H330" s="596"/>
    </row>
    <row r="331" spans="1:8" x14ac:dyDescent="0.25">
      <c r="A331" s="1004"/>
      <c r="B331" s="593" t="s">
        <v>416</v>
      </c>
      <c r="C331" s="593" t="s">
        <v>414</v>
      </c>
      <c r="D331" s="593">
        <v>0</v>
      </c>
      <c r="E331" s="593">
        <v>96</v>
      </c>
      <c r="F331" s="594">
        <v>24</v>
      </c>
      <c r="G331" s="595">
        <f t="shared" si="17"/>
        <v>0.25</v>
      </c>
      <c r="H331" s="596"/>
    </row>
    <row r="332" spans="1:8" x14ac:dyDescent="0.25">
      <c r="A332" s="1004"/>
      <c r="B332" s="593" t="s">
        <v>418</v>
      </c>
      <c r="C332" s="593" t="s">
        <v>414</v>
      </c>
      <c r="D332" s="593">
        <v>0</v>
      </c>
      <c r="E332" s="593">
        <v>100</v>
      </c>
      <c r="F332" s="594">
        <v>100</v>
      </c>
      <c r="G332" s="595">
        <f t="shared" si="17"/>
        <v>1</v>
      </c>
      <c r="H332" s="596"/>
    </row>
    <row r="333" spans="1:8" x14ac:dyDescent="0.25">
      <c r="A333" s="1004"/>
      <c r="B333" s="593" t="s">
        <v>419</v>
      </c>
      <c r="C333" s="593" t="s">
        <v>213</v>
      </c>
      <c r="D333" s="593">
        <v>0</v>
      </c>
      <c r="E333" s="597">
        <v>0.97</v>
      </c>
      <c r="F333" s="598">
        <v>0.95</v>
      </c>
      <c r="G333" s="595">
        <f t="shared" si="17"/>
        <v>0.97938144329896903</v>
      </c>
      <c r="H333" s="596"/>
    </row>
    <row r="334" spans="1:8" x14ac:dyDescent="0.25">
      <c r="A334" s="1004"/>
      <c r="B334" s="593" t="s">
        <v>421</v>
      </c>
      <c r="C334" s="593" t="s">
        <v>213</v>
      </c>
      <c r="D334" s="593">
        <v>0</v>
      </c>
      <c r="E334" s="597">
        <v>0.95</v>
      </c>
      <c r="F334" s="599">
        <v>1</v>
      </c>
      <c r="G334" s="595">
        <f t="shared" si="17"/>
        <v>1.0526315789473684</v>
      </c>
      <c r="H334" s="596"/>
    </row>
    <row r="335" spans="1:8" x14ac:dyDescent="0.25">
      <c r="A335" s="1004"/>
      <c r="B335" s="593" t="s">
        <v>423</v>
      </c>
      <c r="C335" s="593" t="s">
        <v>414</v>
      </c>
      <c r="D335" s="593">
        <v>0</v>
      </c>
      <c r="E335" s="593">
        <v>8</v>
      </c>
      <c r="F335" s="594">
        <v>0</v>
      </c>
      <c r="G335" s="595">
        <f t="shared" si="17"/>
        <v>0</v>
      </c>
      <c r="H335" s="596"/>
    </row>
    <row r="336" spans="1:8" x14ac:dyDescent="0.25">
      <c r="A336" s="1005"/>
      <c r="B336" s="593" t="s">
        <v>425</v>
      </c>
      <c r="C336" s="593" t="s">
        <v>414</v>
      </c>
      <c r="D336" s="593">
        <v>0</v>
      </c>
      <c r="E336" s="593">
        <v>6</v>
      </c>
      <c r="F336" s="594">
        <v>6</v>
      </c>
      <c r="G336" s="595">
        <f t="shared" si="17"/>
        <v>1</v>
      </c>
      <c r="H336" s="596"/>
    </row>
    <row r="337" spans="1:8" x14ac:dyDescent="0.25">
      <c r="A337" s="1003" t="s">
        <v>142</v>
      </c>
      <c r="B337" s="593" t="s">
        <v>413</v>
      </c>
      <c r="C337" s="593" t="s">
        <v>414</v>
      </c>
      <c r="D337" s="593">
        <v>0</v>
      </c>
      <c r="E337" s="593">
        <v>12</v>
      </c>
      <c r="F337" s="594">
        <v>4</v>
      </c>
      <c r="G337" s="595">
        <f t="shared" si="17"/>
        <v>0.33333333333333331</v>
      </c>
      <c r="H337" s="596"/>
    </row>
    <row r="338" spans="1:8" x14ac:dyDescent="0.25">
      <c r="A338" s="1004"/>
      <c r="B338" s="593" t="s">
        <v>416</v>
      </c>
      <c r="C338" s="593" t="s">
        <v>414</v>
      </c>
      <c r="D338" s="593">
        <v>0</v>
      </c>
      <c r="E338" s="593">
        <v>96</v>
      </c>
      <c r="F338" s="594">
        <v>32</v>
      </c>
      <c r="G338" s="595">
        <f t="shared" si="17"/>
        <v>0.33333333333333331</v>
      </c>
      <c r="H338" s="596"/>
    </row>
    <row r="339" spans="1:8" x14ac:dyDescent="0.25">
      <c r="A339" s="1004"/>
      <c r="B339" s="593" t="s">
        <v>418</v>
      </c>
      <c r="C339" s="593" t="s">
        <v>414</v>
      </c>
      <c r="D339" s="593">
        <v>0</v>
      </c>
      <c r="E339" s="593">
        <v>100</v>
      </c>
      <c r="F339" s="594">
        <v>100</v>
      </c>
      <c r="G339" s="595">
        <f t="shared" si="17"/>
        <v>1</v>
      </c>
      <c r="H339" s="596"/>
    </row>
    <row r="340" spans="1:8" x14ac:dyDescent="0.25">
      <c r="A340" s="1004"/>
      <c r="B340" s="593" t="s">
        <v>419</v>
      </c>
      <c r="C340" s="593" t="s">
        <v>213</v>
      </c>
      <c r="D340" s="593">
        <v>0</v>
      </c>
      <c r="E340" s="597">
        <v>0.97</v>
      </c>
      <c r="F340" s="598">
        <v>0.97</v>
      </c>
      <c r="G340" s="595">
        <f t="shared" si="17"/>
        <v>1</v>
      </c>
      <c r="H340" s="596"/>
    </row>
    <row r="341" spans="1:8" x14ac:dyDescent="0.25">
      <c r="A341" s="1004"/>
      <c r="B341" s="593" t="s">
        <v>421</v>
      </c>
      <c r="C341" s="593" t="s">
        <v>213</v>
      </c>
      <c r="D341" s="593">
        <v>0</v>
      </c>
      <c r="E341" s="597">
        <v>0.95</v>
      </c>
      <c r="F341" s="599">
        <v>1</v>
      </c>
      <c r="G341" s="595">
        <f t="shared" si="17"/>
        <v>1.0526315789473684</v>
      </c>
      <c r="H341" s="596"/>
    </row>
    <row r="342" spans="1:8" x14ac:dyDescent="0.25">
      <c r="A342" s="1004"/>
      <c r="B342" s="593" t="s">
        <v>423</v>
      </c>
      <c r="C342" s="593" t="s">
        <v>414</v>
      </c>
      <c r="D342" s="593">
        <v>0</v>
      </c>
      <c r="E342" s="593">
        <v>8</v>
      </c>
      <c r="F342" s="594">
        <v>0</v>
      </c>
      <c r="G342" s="595">
        <f t="shared" si="17"/>
        <v>0</v>
      </c>
      <c r="H342" s="596"/>
    </row>
    <row r="343" spans="1:8" x14ac:dyDescent="0.25">
      <c r="A343" s="1005"/>
      <c r="B343" s="593" t="s">
        <v>425</v>
      </c>
      <c r="C343" s="593" t="s">
        <v>414</v>
      </c>
      <c r="D343" s="593">
        <v>0</v>
      </c>
      <c r="E343" s="593">
        <v>6</v>
      </c>
      <c r="F343" s="594">
        <v>9</v>
      </c>
      <c r="G343" s="595">
        <f t="shared" si="17"/>
        <v>1.5</v>
      </c>
      <c r="H343" s="596"/>
    </row>
    <row r="344" spans="1:8" x14ac:dyDescent="0.25">
      <c r="A344" s="1003" t="s">
        <v>143</v>
      </c>
      <c r="B344" s="593" t="s">
        <v>413</v>
      </c>
      <c r="C344" s="593" t="s">
        <v>414</v>
      </c>
      <c r="D344" s="593">
        <v>0</v>
      </c>
      <c r="E344" s="593">
        <v>12</v>
      </c>
      <c r="F344" s="594">
        <v>5</v>
      </c>
      <c r="G344" s="595">
        <f t="shared" si="17"/>
        <v>0.41666666666666669</v>
      </c>
      <c r="H344" s="596"/>
    </row>
    <row r="345" spans="1:8" x14ac:dyDescent="0.25">
      <c r="A345" s="1004"/>
      <c r="B345" s="593" t="s">
        <v>416</v>
      </c>
      <c r="C345" s="593" t="s">
        <v>414</v>
      </c>
      <c r="D345" s="593">
        <v>0</v>
      </c>
      <c r="E345" s="593">
        <v>96</v>
      </c>
      <c r="F345" s="594">
        <v>40</v>
      </c>
      <c r="G345" s="595">
        <f t="shared" si="17"/>
        <v>0.41666666666666669</v>
      </c>
      <c r="H345" s="596"/>
    </row>
    <row r="346" spans="1:8" x14ac:dyDescent="0.25">
      <c r="A346" s="1004"/>
      <c r="B346" s="593" t="s">
        <v>418</v>
      </c>
      <c r="C346" s="593" t="s">
        <v>414</v>
      </c>
      <c r="D346" s="593">
        <v>0</v>
      </c>
      <c r="E346" s="593">
        <v>100</v>
      </c>
      <c r="F346" s="594">
        <v>100</v>
      </c>
      <c r="G346" s="595">
        <f t="shared" si="17"/>
        <v>1</v>
      </c>
      <c r="H346" s="596"/>
    </row>
    <row r="347" spans="1:8" x14ac:dyDescent="0.25">
      <c r="A347" s="1004"/>
      <c r="B347" s="593" t="s">
        <v>419</v>
      </c>
      <c r="C347" s="593" t="s">
        <v>213</v>
      </c>
      <c r="D347" s="593">
        <v>0</v>
      </c>
      <c r="E347" s="597">
        <v>0.97</v>
      </c>
      <c r="F347" s="598">
        <v>0.94</v>
      </c>
      <c r="G347" s="595">
        <f t="shared" si="17"/>
        <v>0.96907216494845361</v>
      </c>
      <c r="H347" s="596"/>
    </row>
    <row r="348" spans="1:8" x14ac:dyDescent="0.25">
      <c r="A348" s="1004"/>
      <c r="B348" s="593" t="s">
        <v>421</v>
      </c>
      <c r="C348" s="593" t="s">
        <v>213</v>
      </c>
      <c r="D348" s="593">
        <v>0</v>
      </c>
      <c r="E348" s="597">
        <v>0.95</v>
      </c>
      <c r="F348" s="599">
        <v>1</v>
      </c>
      <c r="G348" s="595">
        <f t="shared" si="17"/>
        <v>1.0526315789473684</v>
      </c>
      <c r="H348" s="596"/>
    </row>
    <row r="349" spans="1:8" x14ac:dyDescent="0.25">
      <c r="A349" s="1004"/>
      <c r="B349" s="593" t="s">
        <v>423</v>
      </c>
      <c r="C349" s="593" t="s">
        <v>414</v>
      </c>
      <c r="D349" s="593">
        <v>0</v>
      </c>
      <c r="E349" s="593">
        <v>8</v>
      </c>
      <c r="F349" s="594">
        <v>1</v>
      </c>
      <c r="G349" s="595">
        <f t="shared" si="17"/>
        <v>0.125</v>
      </c>
      <c r="H349" s="596"/>
    </row>
    <row r="350" spans="1:8" x14ac:dyDescent="0.25">
      <c r="A350" s="1005"/>
      <c r="B350" s="593" t="s">
        <v>425</v>
      </c>
      <c r="C350" s="593" t="s">
        <v>414</v>
      </c>
      <c r="D350" s="593">
        <v>0</v>
      </c>
      <c r="E350" s="593">
        <v>6</v>
      </c>
      <c r="F350" s="594">
        <v>11</v>
      </c>
      <c r="G350" s="595">
        <f t="shared" si="17"/>
        <v>1.8333333333333333</v>
      </c>
      <c r="H350" s="596"/>
    </row>
    <row r="351" spans="1:8" x14ac:dyDescent="0.25">
      <c r="A351" s="1003" t="s">
        <v>144</v>
      </c>
      <c r="B351" s="593" t="s">
        <v>413</v>
      </c>
      <c r="C351" s="593" t="s">
        <v>414</v>
      </c>
      <c r="D351" s="593">
        <v>0</v>
      </c>
      <c r="E351" s="593">
        <v>12</v>
      </c>
      <c r="F351" s="594">
        <v>6</v>
      </c>
      <c r="G351" s="595">
        <f t="shared" si="17"/>
        <v>0.5</v>
      </c>
      <c r="H351" s="596"/>
    </row>
    <row r="352" spans="1:8" x14ac:dyDescent="0.25">
      <c r="A352" s="1004"/>
      <c r="B352" s="593" t="s">
        <v>416</v>
      </c>
      <c r="C352" s="593" t="s">
        <v>414</v>
      </c>
      <c r="D352" s="593">
        <v>0</v>
      </c>
      <c r="E352" s="593">
        <v>96</v>
      </c>
      <c r="F352" s="594">
        <v>48</v>
      </c>
      <c r="G352" s="595">
        <f t="shared" si="17"/>
        <v>0.5</v>
      </c>
      <c r="H352" s="600"/>
    </row>
    <row r="353" spans="1:8" x14ac:dyDescent="0.25">
      <c r="A353" s="1004"/>
      <c r="B353" s="593" t="s">
        <v>418</v>
      </c>
      <c r="C353" s="593" t="s">
        <v>414</v>
      </c>
      <c r="D353" s="593">
        <v>0</v>
      </c>
      <c r="E353" s="593">
        <v>100</v>
      </c>
      <c r="F353" s="594">
        <v>100</v>
      </c>
      <c r="G353" s="595">
        <f t="shared" si="17"/>
        <v>1</v>
      </c>
      <c r="H353" s="600"/>
    </row>
    <row r="354" spans="1:8" x14ac:dyDescent="0.25">
      <c r="A354" s="1004"/>
      <c r="B354" s="593" t="s">
        <v>419</v>
      </c>
      <c r="C354" s="593" t="s">
        <v>213</v>
      </c>
      <c r="D354" s="593">
        <v>0</v>
      </c>
      <c r="E354" s="597">
        <v>0.97</v>
      </c>
      <c r="F354" s="598">
        <v>0.95</v>
      </c>
      <c r="G354" s="595">
        <f t="shared" si="17"/>
        <v>0.97938144329896903</v>
      </c>
      <c r="H354" s="600"/>
    </row>
    <row r="355" spans="1:8" x14ac:dyDescent="0.25">
      <c r="A355" s="1004"/>
      <c r="B355" s="593" t="s">
        <v>421</v>
      </c>
      <c r="C355" s="593" t="s">
        <v>213</v>
      </c>
      <c r="D355" s="593">
        <v>0</v>
      </c>
      <c r="E355" s="597">
        <v>0.95</v>
      </c>
      <c r="F355" s="599">
        <v>1</v>
      </c>
      <c r="G355" s="595">
        <f t="shared" si="17"/>
        <v>1.0526315789473684</v>
      </c>
      <c r="H355" s="600"/>
    </row>
    <row r="356" spans="1:8" x14ac:dyDescent="0.25">
      <c r="A356" s="1004"/>
      <c r="B356" s="593" t="s">
        <v>423</v>
      </c>
      <c r="C356" s="593" t="s">
        <v>414</v>
      </c>
      <c r="D356" s="593">
        <v>0</v>
      </c>
      <c r="E356" s="593">
        <v>8</v>
      </c>
      <c r="F356" s="601">
        <v>1</v>
      </c>
      <c r="G356" s="595">
        <f t="shared" si="17"/>
        <v>0.125</v>
      </c>
      <c r="H356" s="600"/>
    </row>
    <row r="357" spans="1:8" ht="15.75" thickBot="1" x14ac:dyDescent="0.3">
      <c r="A357" s="1006"/>
      <c r="B357" s="602" t="s">
        <v>425</v>
      </c>
      <c r="C357" s="602" t="s">
        <v>414</v>
      </c>
      <c r="D357" s="602">
        <v>0</v>
      </c>
      <c r="E357" s="593">
        <v>6</v>
      </c>
      <c r="F357" s="601">
        <v>12</v>
      </c>
      <c r="G357" s="595">
        <f t="shared" si="17"/>
        <v>2</v>
      </c>
      <c r="H357" s="600"/>
    </row>
    <row r="358" spans="1:8" x14ac:dyDescent="0.25">
      <c r="A358" s="1003" t="s">
        <v>132</v>
      </c>
      <c r="B358" s="593" t="s">
        <v>413</v>
      </c>
      <c r="C358" s="593" t="s">
        <v>414</v>
      </c>
      <c r="D358" s="593">
        <v>0</v>
      </c>
      <c r="E358" s="593"/>
      <c r="F358" s="594"/>
      <c r="G358" s="595" t="e">
        <f t="shared" ref="G358:G399" si="18">F358/E358</f>
        <v>#DIV/0!</v>
      </c>
      <c r="H358" s="596"/>
    </row>
    <row r="359" spans="1:8" x14ac:dyDescent="0.25">
      <c r="A359" s="1004"/>
      <c r="B359" s="593" t="s">
        <v>416</v>
      </c>
      <c r="C359" s="593" t="s">
        <v>414</v>
      </c>
      <c r="D359" s="593">
        <v>0</v>
      </c>
      <c r="E359" s="593"/>
      <c r="F359" s="594"/>
      <c r="G359" s="595" t="e">
        <f t="shared" si="18"/>
        <v>#DIV/0!</v>
      </c>
      <c r="H359" s="600"/>
    </row>
    <row r="360" spans="1:8" x14ac:dyDescent="0.25">
      <c r="A360" s="1004"/>
      <c r="B360" s="593" t="s">
        <v>418</v>
      </c>
      <c r="C360" s="593" t="s">
        <v>414</v>
      </c>
      <c r="D360" s="593">
        <v>0</v>
      </c>
      <c r="E360" s="593"/>
      <c r="F360" s="594"/>
      <c r="G360" s="595" t="e">
        <f t="shared" si="18"/>
        <v>#DIV/0!</v>
      </c>
      <c r="H360" s="600"/>
    </row>
    <row r="361" spans="1:8" x14ac:dyDescent="0.25">
      <c r="A361" s="1004"/>
      <c r="B361" s="593" t="s">
        <v>419</v>
      </c>
      <c r="C361" s="593" t="s">
        <v>213</v>
      </c>
      <c r="D361" s="593">
        <v>0</v>
      </c>
      <c r="E361" s="597"/>
      <c r="F361" s="598"/>
      <c r="G361" s="595" t="e">
        <f t="shared" si="18"/>
        <v>#DIV/0!</v>
      </c>
      <c r="H361" s="600"/>
    </row>
    <row r="362" spans="1:8" x14ac:dyDescent="0.25">
      <c r="A362" s="1004"/>
      <c r="B362" s="593" t="s">
        <v>421</v>
      </c>
      <c r="C362" s="593" t="s">
        <v>213</v>
      </c>
      <c r="D362" s="593">
        <v>0</v>
      </c>
      <c r="E362" s="597"/>
      <c r="F362" s="599"/>
      <c r="G362" s="595" t="e">
        <f t="shared" si="18"/>
        <v>#DIV/0!</v>
      </c>
      <c r="H362" s="600"/>
    </row>
    <row r="363" spans="1:8" x14ac:dyDescent="0.25">
      <c r="A363" s="1004"/>
      <c r="B363" s="593" t="s">
        <v>423</v>
      </c>
      <c r="C363" s="593" t="s">
        <v>414</v>
      </c>
      <c r="D363" s="593">
        <v>0</v>
      </c>
      <c r="E363" s="593"/>
      <c r="F363" s="601"/>
      <c r="G363" s="595" t="e">
        <f t="shared" si="18"/>
        <v>#DIV/0!</v>
      </c>
      <c r="H363" s="600"/>
    </row>
    <row r="364" spans="1:8" ht="15.75" thickBot="1" x14ac:dyDescent="0.3">
      <c r="A364" s="1006"/>
      <c r="B364" s="602" t="s">
        <v>425</v>
      </c>
      <c r="C364" s="602" t="s">
        <v>414</v>
      </c>
      <c r="D364" s="602">
        <v>0</v>
      </c>
      <c r="E364" s="593"/>
      <c r="F364" s="601"/>
      <c r="G364" s="595" t="e">
        <f t="shared" si="18"/>
        <v>#DIV/0!</v>
      </c>
      <c r="H364" s="600"/>
    </row>
    <row r="365" spans="1:8" x14ac:dyDescent="0.25">
      <c r="A365" s="1003" t="s">
        <v>133</v>
      </c>
      <c r="B365" s="593" t="s">
        <v>413</v>
      </c>
      <c r="C365" s="593" t="s">
        <v>414</v>
      </c>
      <c r="D365" s="593">
        <v>0</v>
      </c>
      <c r="E365" s="593"/>
      <c r="F365" s="594"/>
      <c r="G365" s="595" t="e">
        <f t="shared" si="18"/>
        <v>#DIV/0!</v>
      </c>
      <c r="H365" s="596"/>
    </row>
    <row r="366" spans="1:8" x14ac:dyDescent="0.25">
      <c r="A366" s="1004"/>
      <c r="B366" s="593" t="s">
        <v>416</v>
      </c>
      <c r="C366" s="593" t="s">
        <v>414</v>
      </c>
      <c r="D366" s="593">
        <v>0</v>
      </c>
      <c r="E366" s="593"/>
      <c r="F366" s="594"/>
      <c r="G366" s="595" t="e">
        <f t="shared" si="18"/>
        <v>#DIV/0!</v>
      </c>
      <c r="H366" s="600"/>
    </row>
    <row r="367" spans="1:8" x14ac:dyDescent="0.25">
      <c r="A367" s="1004"/>
      <c r="B367" s="593" t="s">
        <v>418</v>
      </c>
      <c r="C367" s="593" t="s">
        <v>414</v>
      </c>
      <c r="D367" s="593">
        <v>0</v>
      </c>
      <c r="E367" s="593"/>
      <c r="F367" s="594"/>
      <c r="G367" s="595" t="e">
        <f t="shared" si="18"/>
        <v>#DIV/0!</v>
      </c>
      <c r="H367" s="600"/>
    </row>
    <row r="368" spans="1:8" x14ac:dyDescent="0.25">
      <c r="A368" s="1004"/>
      <c r="B368" s="593" t="s">
        <v>419</v>
      </c>
      <c r="C368" s="593" t="s">
        <v>213</v>
      </c>
      <c r="D368" s="593">
        <v>0</v>
      </c>
      <c r="E368" s="597"/>
      <c r="F368" s="598"/>
      <c r="G368" s="595" t="e">
        <f t="shared" si="18"/>
        <v>#DIV/0!</v>
      </c>
      <c r="H368" s="600"/>
    </row>
    <row r="369" spans="1:8" x14ac:dyDescent="0.25">
      <c r="A369" s="1004"/>
      <c r="B369" s="593" t="s">
        <v>421</v>
      </c>
      <c r="C369" s="593" t="s">
        <v>213</v>
      </c>
      <c r="D369" s="593">
        <v>0</v>
      </c>
      <c r="E369" s="597"/>
      <c r="F369" s="599"/>
      <c r="G369" s="595" t="e">
        <f t="shared" si="18"/>
        <v>#DIV/0!</v>
      </c>
      <c r="H369" s="600"/>
    </row>
    <row r="370" spans="1:8" x14ac:dyDescent="0.25">
      <c r="A370" s="1004"/>
      <c r="B370" s="593" t="s">
        <v>423</v>
      </c>
      <c r="C370" s="593" t="s">
        <v>414</v>
      </c>
      <c r="D370" s="593">
        <v>0</v>
      </c>
      <c r="E370" s="593"/>
      <c r="F370" s="601"/>
      <c r="G370" s="595" t="e">
        <f t="shared" si="18"/>
        <v>#DIV/0!</v>
      </c>
      <c r="H370" s="600"/>
    </row>
    <row r="371" spans="1:8" ht="15.75" thickBot="1" x14ac:dyDescent="0.3">
      <c r="A371" s="1006"/>
      <c r="B371" s="602" t="s">
        <v>425</v>
      </c>
      <c r="C371" s="602" t="s">
        <v>414</v>
      </c>
      <c r="D371" s="602">
        <v>0</v>
      </c>
      <c r="E371" s="593"/>
      <c r="F371" s="601"/>
      <c r="G371" s="595" t="e">
        <f t="shared" si="18"/>
        <v>#DIV/0!</v>
      </c>
      <c r="H371" s="600"/>
    </row>
    <row r="372" spans="1:8" ht="63.75" x14ac:dyDescent="0.25">
      <c r="A372" s="1003" t="s">
        <v>134</v>
      </c>
      <c r="B372" s="593" t="s">
        <v>413</v>
      </c>
      <c r="C372" s="593" t="s">
        <v>414</v>
      </c>
      <c r="D372" s="593">
        <v>0</v>
      </c>
      <c r="E372" s="593">
        <v>12</v>
      </c>
      <c r="F372" s="594">
        <v>8</v>
      </c>
      <c r="G372" s="595">
        <f t="shared" si="18"/>
        <v>0.66666666666666663</v>
      </c>
      <c r="H372" s="596" t="s">
        <v>442</v>
      </c>
    </row>
    <row r="373" spans="1:8" ht="75" x14ac:dyDescent="0.25">
      <c r="A373" s="1004"/>
      <c r="B373" s="593" t="s">
        <v>416</v>
      </c>
      <c r="C373" s="593" t="s">
        <v>414</v>
      </c>
      <c r="D373" s="593">
        <v>0</v>
      </c>
      <c r="E373" s="593">
        <v>96</v>
      </c>
      <c r="F373" s="594">
        <v>72</v>
      </c>
      <c r="G373" s="595">
        <f t="shared" si="18"/>
        <v>0.75</v>
      </c>
      <c r="H373" s="603" t="s">
        <v>443</v>
      </c>
    </row>
    <row r="374" spans="1:8" ht="120" x14ac:dyDescent="0.25">
      <c r="A374" s="1004"/>
      <c r="B374" s="593" t="s">
        <v>418</v>
      </c>
      <c r="C374" s="593" t="s">
        <v>414</v>
      </c>
      <c r="D374" s="593">
        <v>0</v>
      </c>
      <c r="E374" s="593">
        <v>100</v>
      </c>
      <c r="F374" s="594">
        <v>100</v>
      </c>
      <c r="G374" s="595">
        <f t="shared" si="18"/>
        <v>1</v>
      </c>
      <c r="H374" s="603" t="s">
        <v>444</v>
      </c>
    </row>
    <row r="375" spans="1:8" ht="60" x14ac:dyDescent="0.25">
      <c r="A375" s="1004"/>
      <c r="B375" s="593" t="s">
        <v>419</v>
      </c>
      <c r="C375" s="593" t="s">
        <v>213</v>
      </c>
      <c r="D375" s="593">
        <v>0</v>
      </c>
      <c r="E375" s="597">
        <v>0.97</v>
      </c>
      <c r="F375" s="598">
        <v>0.93600000000000005</v>
      </c>
      <c r="G375" s="595">
        <f t="shared" si="18"/>
        <v>0.96494845360824755</v>
      </c>
      <c r="H375" s="603" t="s">
        <v>445</v>
      </c>
    </row>
    <row r="376" spans="1:8" x14ac:dyDescent="0.25">
      <c r="A376" s="1004"/>
      <c r="B376" s="593" t="s">
        <v>421</v>
      </c>
      <c r="C376" s="593" t="s">
        <v>213</v>
      </c>
      <c r="D376" s="593">
        <v>0</v>
      </c>
      <c r="E376" s="597">
        <v>0.95</v>
      </c>
      <c r="F376" s="604">
        <v>1</v>
      </c>
      <c r="G376" s="595">
        <f t="shared" si="18"/>
        <v>1.0526315789473684</v>
      </c>
      <c r="H376" s="600"/>
    </row>
    <row r="377" spans="1:8" x14ac:dyDescent="0.25">
      <c r="A377" s="1004"/>
      <c r="B377" s="593" t="s">
        <v>423</v>
      </c>
      <c r="C377" s="593" t="s">
        <v>414</v>
      </c>
      <c r="D377" s="593">
        <v>0</v>
      </c>
      <c r="E377" s="593">
        <v>8</v>
      </c>
      <c r="F377" s="601">
        <v>2</v>
      </c>
      <c r="G377" s="595">
        <f t="shared" si="18"/>
        <v>0.25</v>
      </c>
      <c r="H377" s="600" t="s">
        <v>446</v>
      </c>
    </row>
    <row r="378" spans="1:8" ht="15.75" thickBot="1" x14ac:dyDescent="0.3">
      <c r="A378" s="1006"/>
      <c r="B378" s="602" t="s">
        <v>425</v>
      </c>
      <c r="C378" s="602" t="s">
        <v>414</v>
      </c>
      <c r="D378" s="602">
        <v>0</v>
      </c>
      <c r="E378" s="593">
        <v>6</v>
      </c>
      <c r="F378" s="601">
        <v>16</v>
      </c>
      <c r="G378" s="595">
        <f t="shared" si="18"/>
        <v>2.6666666666666665</v>
      </c>
      <c r="H378" s="600"/>
    </row>
    <row r="379" spans="1:8" x14ac:dyDescent="0.25">
      <c r="A379" s="1003" t="s">
        <v>135</v>
      </c>
      <c r="B379" s="593" t="s">
        <v>413</v>
      </c>
      <c r="C379" s="593" t="s">
        <v>414</v>
      </c>
      <c r="D379" s="593">
        <v>0</v>
      </c>
      <c r="E379" s="593">
        <v>12</v>
      </c>
      <c r="F379" s="594">
        <v>10</v>
      </c>
      <c r="G379" s="595">
        <f t="shared" si="18"/>
        <v>0.83333333333333337</v>
      </c>
      <c r="H379" s="596"/>
    </row>
    <row r="380" spans="1:8" x14ac:dyDescent="0.25">
      <c r="A380" s="1004"/>
      <c r="B380" s="593" t="s">
        <v>416</v>
      </c>
      <c r="C380" s="593" t="s">
        <v>414</v>
      </c>
      <c r="D380" s="593">
        <v>0</v>
      </c>
      <c r="E380" s="593">
        <v>96</v>
      </c>
      <c r="F380" s="594">
        <v>80</v>
      </c>
      <c r="G380" s="595">
        <f t="shared" si="18"/>
        <v>0.83333333333333337</v>
      </c>
      <c r="H380" s="600"/>
    </row>
    <row r="381" spans="1:8" x14ac:dyDescent="0.25">
      <c r="A381" s="1004"/>
      <c r="B381" s="593" t="s">
        <v>418</v>
      </c>
      <c r="C381" s="593" t="s">
        <v>414</v>
      </c>
      <c r="D381" s="593">
        <v>0</v>
      </c>
      <c r="E381" s="593">
        <v>100</v>
      </c>
      <c r="F381" s="594">
        <v>100</v>
      </c>
      <c r="G381" s="595">
        <f t="shared" si="18"/>
        <v>1</v>
      </c>
      <c r="H381" s="600"/>
    </row>
    <row r="382" spans="1:8" x14ac:dyDescent="0.25">
      <c r="A382" s="1004"/>
      <c r="B382" s="593" t="s">
        <v>419</v>
      </c>
      <c r="C382" s="593" t="s">
        <v>213</v>
      </c>
      <c r="D382" s="593">
        <v>0</v>
      </c>
      <c r="E382" s="597">
        <v>0.97</v>
      </c>
      <c r="F382" s="598">
        <v>0.93</v>
      </c>
      <c r="G382" s="595">
        <f t="shared" si="18"/>
        <v>0.95876288659793818</v>
      </c>
      <c r="H382" s="600"/>
    </row>
    <row r="383" spans="1:8" x14ac:dyDescent="0.25">
      <c r="A383" s="1004"/>
      <c r="B383" s="593" t="s">
        <v>421</v>
      </c>
      <c r="C383" s="593" t="s">
        <v>213</v>
      </c>
      <c r="D383" s="593">
        <v>0</v>
      </c>
      <c r="E383" s="597">
        <v>0.95</v>
      </c>
      <c r="F383" s="599">
        <v>1</v>
      </c>
      <c r="G383" s="595">
        <f t="shared" si="18"/>
        <v>1.0526315789473684</v>
      </c>
      <c r="H383" s="600"/>
    </row>
    <row r="384" spans="1:8" x14ac:dyDescent="0.25">
      <c r="A384" s="1004"/>
      <c r="B384" s="593" t="s">
        <v>423</v>
      </c>
      <c r="C384" s="593" t="s">
        <v>414</v>
      </c>
      <c r="D384" s="593">
        <v>0</v>
      </c>
      <c r="E384" s="593">
        <v>8</v>
      </c>
      <c r="F384" s="601">
        <v>4</v>
      </c>
      <c r="G384" s="595">
        <f t="shared" si="18"/>
        <v>0.5</v>
      </c>
      <c r="H384" s="600"/>
    </row>
    <row r="385" spans="1:10" ht="15.75" thickBot="1" x14ac:dyDescent="0.3">
      <c r="A385" s="1006"/>
      <c r="B385" s="602" t="s">
        <v>425</v>
      </c>
      <c r="C385" s="602" t="s">
        <v>414</v>
      </c>
      <c r="D385" s="602">
        <v>0</v>
      </c>
      <c r="E385" s="593">
        <v>6</v>
      </c>
      <c r="F385" s="601">
        <v>18</v>
      </c>
      <c r="G385" s="595">
        <f t="shared" si="18"/>
        <v>3</v>
      </c>
      <c r="H385" s="600"/>
    </row>
    <row r="386" spans="1:10" x14ac:dyDescent="0.25">
      <c r="A386" s="1003" t="s">
        <v>136</v>
      </c>
      <c r="B386" s="593" t="s">
        <v>413</v>
      </c>
      <c r="C386" s="593" t="s">
        <v>414</v>
      </c>
      <c r="D386" s="593">
        <v>0</v>
      </c>
      <c r="E386" s="593">
        <v>12</v>
      </c>
      <c r="F386" s="594">
        <v>11</v>
      </c>
      <c r="G386" s="595">
        <f t="shared" ref="G386:G392" si="19">F386/E386</f>
        <v>0.91666666666666663</v>
      </c>
      <c r="H386" s="596"/>
    </row>
    <row r="387" spans="1:10" x14ac:dyDescent="0.25">
      <c r="A387" s="1004"/>
      <c r="B387" s="593" t="s">
        <v>416</v>
      </c>
      <c r="C387" s="593" t="s">
        <v>414</v>
      </c>
      <c r="D387" s="593">
        <v>0</v>
      </c>
      <c r="E387" s="593">
        <v>96</v>
      </c>
      <c r="F387" s="594">
        <v>88</v>
      </c>
      <c r="G387" s="595">
        <f t="shared" si="19"/>
        <v>0.91666666666666663</v>
      </c>
      <c r="H387" s="600"/>
    </row>
    <row r="388" spans="1:10" x14ac:dyDescent="0.25">
      <c r="A388" s="1004"/>
      <c r="B388" s="593" t="s">
        <v>418</v>
      </c>
      <c r="C388" s="593" t="s">
        <v>414</v>
      </c>
      <c r="D388" s="593">
        <v>0</v>
      </c>
      <c r="E388" s="593">
        <v>100</v>
      </c>
      <c r="F388" s="594">
        <v>100</v>
      </c>
      <c r="G388" s="595">
        <f t="shared" si="19"/>
        <v>1</v>
      </c>
      <c r="H388" s="600"/>
    </row>
    <row r="389" spans="1:10" x14ac:dyDescent="0.25">
      <c r="A389" s="1004"/>
      <c r="B389" s="593" t="s">
        <v>419</v>
      </c>
      <c r="C389" s="593" t="s">
        <v>213</v>
      </c>
      <c r="D389" s="593">
        <v>0</v>
      </c>
      <c r="E389" s="597">
        <v>0.97</v>
      </c>
      <c r="F389" s="598">
        <v>0.96</v>
      </c>
      <c r="G389" s="595">
        <f t="shared" si="19"/>
        <v>0.98969072164948457</v>
      </c>
      <c r="H389" s="600"/>
    </row>
    <row r="390" spans="1:10" x14ac:dyDescent="0.25">
      <c r="A390" s="1004"/>
      <c r="B390" s="593" t="s">
        <v>421</v>
      </c>
      <c r="C390" s="593" t="s">
        <v>213</v>
      </c>
      <c r="D390" s="593">
        <v>0</v>
      </c>
      <c r="E390" s="597">
        <v>0.95</v>
      </c>
      <c r="F390" s="599">
        <v>1</v>
      </c>
      <c r="G390" s="595">
        <f t="shared" si="19"/>
        <v>1.0526315789473684</v>
      </c>
      <c r="H390" s="600"/>
    </row>
    <row r="391" spans="1:10" x14ac:dyDescent="0.25">
      <c r="A391" s="1004"/>
      <c r="B391" s="593" t="s">
        <v>423</v>
      </c>
      <c r="C391" s="593" t="s">
        <v>414</v>
      </c>
      <c r="D391" s="593">
        <v>0</v>
      </c>
      <c r="E391" s="593">
        <v>8</v>
      </c>
      <c r="F391" s="601">
        <v>5</v>
      </c>
      <c r="G391" s="595">
        <f t="shared" si="19"/>
        <v>0.625</v>
      </c>
      <c r="H391" s="600"/>
    </row>
    <row r="392" spans="1:10" ht="15.75" thickBot="1" x14ac:dyDescent="0.3">
      <c r="A392" s="1006"/>
      <c r="B392" s="602" t="s">
        <v>425</v>
      </c>
      <c r="C392" s="602" t="s">
        <v>414</v>
      </c>
      <c r="D392" s="602">
        <v>0</v>
      </c>
      <c r="E392" s="593">
        <v>6</v>
      </c>
      <c r="F392" s="601">
        <v>18</v>
      </c>
      <c r="G392" s="595">
        <f t="shared" si="19"/>
        <v>3</v>
      </c>
      <c r="H392" s="600"/>
      <c r="I392" s="605"/>
      <c r="J392" s="605"/>
    </row>
    <row r="393" spans="1:10" x14ac:dyDescent="0.25">
      <c r="A393" s="1003" t="s">
        <v>137</v>
      </c>
      <c r="B393" s="593" t="s">
        <v>413</v>
      </c>
      <c r="C393" s="593" t="s">
        <v>414</v>
      </c>
      <c r="D393" s="593">
        <v>0</v>
      </c>
      <c r="E393" s="593">
        <v>12</v>
      </c>
      <c r="F393" s="594">
        <v>12</v>
      </c>
      <c r="G393" s="595">
        <f t="shared" si="18"/>
        <v>1</v>
      </c>
      <c r="H393" s="596"/>
      <c r="I393" s="605">
        <f>LEN(H393)</f>
        <v>0</v>
      </c>
      <c r="J393" s="605">
        <v>300</v>
      </c>
    </row>
    <row r="394" spans="1:10" x14ac:dyDescent="0.25">
      <c r="A394" s="1004"/>
      <c r="B394" s="593" t="s">
        <v>416</v>
      </c>
      <c r="C394" s="593" t="s">
        <v>414</v>
      </c>
      <c r="D394" s="593">
        <v>0</v>
      </c>
      <c r="E394" s="593">
        <v>96</v>
      </c>
      <c r="F394" s="594">
        <v>96</v>
      </c>
      <c r="G394" s="595">
        <f t="shared" si="18"/>
        <v>1</v>
      </c>
      <c r="H394" s="600"/>
      <c r="I394" s="605">
        <f>LEN(H394)</f>
        <v>0</v>
      </c>
      <c r="J394" s="605">
        <v>300</v>
      </c>
    </row>
    <row r="395" spans="1:10" x14ac:dyDescent="0.25">
      <c r="A395" s="1004"/>
      <c r="B395" s="593" t="s">
        <v>418</v>
      </c>
      <c r="C395" s="593" t="s">
        <v>414</v>
      </c>
      <c r="D395" s="593">
        <v>0</v>
      </c>
      <c r="E395" s="593">
        <v>100</v>
      </c>
      <c r="F395" s="594">
        <v>100</v>
      </c>
      <c r="G395" s="595">
        <f t="shared" si="18"/>
        <v>1</v>
      </c>
      <c r="H395" s="600"/>
      <c r="I395" s="605"/>
      <c r="J395" s="605"/>
    </row>
    <row r="396" spans="1:10" x14ac:dyDescent="0.25">
      <c r="A396" s="1004"/>
      <c r="B396" s="593" t="s">
        <v>419</v>
      </c>
      <c r="C396" s="593" t="s">
        <v>213</v>
      </c>
      <c r="D396" s="593">
        <v>0</v>
      </c>
      <c r="E396" s="597">
        <v>0.97</v>
      </c>
      <c r="F396" s="598">
        <v>0.93</v>
      </c>
      <c r="G396" s="595">
        <f t="shared" si="18"/>
        <v>0.95876288659793818</v>
      </c>
      <c r="H396" s="600"/>
      <c r="I396" s="605">
        <f>LEN(H396)</f>
        <v>0</v>
      </c>
      <c r="J396" s="605">
        <v>300</v>
      </c>
    </row>
    <row r="397" spans="1:10" x14ac:dyDescent="0.25">
      <c r="A397" s="1004"/>
      <c r="B397" s="593" t="s">
        <v>421</v>
      </c>
      <c r="C397" s="593" t="s">
        <v>213</v>
      </c>
      <c r="D397" s="593">
        <v>0</v>
      </c>
      <c r="E397" s="597">
        <v>0.95</v>
      </c>
      <c r="F397" s="599">
        <v>1</v>
      </c>
      <c r="G397" s="595">
        <f t="shared" si="18"/>
        <v>1.0526315789473684</v>
      </c>
      <c r="H397" s="600"/>
      <c r="I397" s="605">
        <f>LEN(H397)</f>
        <v>0</v>
      </c>
      <c r="J397" s="605">
        <v>300</v>
      </c>
    </row>
    <row r="398" spans="1:10" x14ac:dyDescent="0.25">
      <c r="A398" s="1004"/>
      <c r="B398" s="593" t="s">
        <v>423</v>
      </c>
      <c r="C398" s="593" t="s">
        <v>414</v>
      </c>
      <c r="D398" s="593">
        <v>0</v>
      </c>
      <c r="E398" s="593">
        <v>5</v>
      </c>
      <c r="F398" s="601">
        <v>5</v>
      </c>
      <c r="G398" s="595">
        <f t="shared" si="18"/>
        <v>1</v>
      </c>
      <c r="H398" s="600"/>
      <c r="I398" s="605">
        <f>LEN(H398)</f>
        <v>0</v>
      </c>
      <c r="J398" s="605">
        <v>300</v>
      </c>
    </row>
    <row r="399" spans="1:10" ht="15.75" thickBot="1" x14ac:dyDescent="0.3">
      <c r="A399" s="1006"/>
      <c r="B399" s="602" t="s">
        <v>425</v>
      </c>
      <c r="C399" s="602" t="s">
        <v>414</v>
      </c>
      <c r="D399" s="602">
        <v>0</v>
      </c>
      <c r="E399" s="593">
        <v>6</v>
      </c>
      <c r="F399" s="601">
        <v>21</v>
      </c>
      <c r="G399" s="595">
        <f t="shared" si="18"/>
        <v>3.5</v>
      </c>
      <c r="H399" s="600"/>
      <c r="I399" s="605">
        <f>LEN(H399)</f>
        <v>0</v>
      </c>
      <c r="J399" s="605">
        <v>300</v>
      </c>
    </row>
    <row r="400" spans="1:10" x14ac:dyDescent="0.25">
      <c r="A400" s="313"/>
      <c r="B400" s="314"/>
      <c r="C400" s="314"/>
      <c r="D400" s="314"/>
      <c r="E400" s="314"/>
      <c r="F400" s="315"/>
      <c r="G400" s="316"/>
      <c r="H400" s="315"/>
      <c r="I400" s="605"/>
      <c r="J400" s="605"/>
    </row>
    <row r="402" spans="1:8" ht="20.25" hidden="1" x14ac:dyDescent="0.3">
      <c r="A402" s="1007" t="s">
        <v>200</v>
      </c>
      <c r="B402" s="1008"/>
      <c r="C402" s="1008"/>
      <c r="D402" s="1008"/>
      <c r="E402" s="1008"/>
      <c r="F402" s="1008"/>
      <c r="G402" s="1008"/>
      <c r="H402" s="1009"/>
    </row>
    <row r="403" spans="1:8" ht="54.75" hidden="1" customHeight="1" x14ac:dyDescent="0.25">
      <c r="A403" s="55" t="s">
        <v>62</v>
      </c>
      <c r="B403" s="56" t="s">
        <v>196</v>
      </c>
      <c r="C403" s="76" t="s">
        <v>152</v>
      </c>
      <c r="D403" s="76" t="s">
        <v>167</v>
      </c>
      <c r="E403" s="76" t="s">
        <v>201</v>
      </c>
      <c r="F403" s="76" t="s">
        <v>202</v>
      </c>
      <c r="G403" s="76" t="s">
        <v>203</v>
      </c>
      <c r="H403" s="57" t="s">
        <v>185</v>
      </c>
    </row>
    <row r="404" spans="1:8" ht="16.5" hidden="1" customHeight="1" x14ac:dyDescent="0.25">
      <c r="A404" s="62" t="s">
        <v>139</v>
      </c>
      <c r="B404" s="59"/>
      <c r="C404" s="59"/>
      <c r="D404" s="59"/>
      <c r="E404" s="59"/>
      <c r="F404" s="59"/>
      <c r="G404" s="59" t="e">
        <f>F404/E404</f>
        <v>#DIV/0!</v>
      </c>
      <c r="H404" s="60"/>
    </row>
    <row r="405" spans="1:8" ht="16.5" hidden="1" customHeight="1" x14ac:dyDescent="0.25">
      <c r="A405" s="62" t="s">
        <v>140</v>
      </c>
      <c r="B405" s="59"/>
      <c r="C405" s="59"/>
      <c r="D405" s="59"/>
      <c r="E405" s="59"/>
      <c r="F405" s="59"/>
      <c r="G405" s="59" t="e">
        <f t="shared" ref="G405:G415" si="20">F405/E405</f>
        <v>#DIV/0!</v>
      </c>
      <c r="H405" s="60"/>
    </row>
    <row r="406" spans="1:8" ht="16.5" hidden="1" customHeight="1" x14ac:dyDescent="0.25">
      <c r="A406" s="62" t="s">
        <v>141</v>
      </c>
      <c r="B406" s="59"/>
      <c r="C406" s="59"/>
      <c r="D406" s="59"/>
      <c r="E406" s="59"/>
      <c r="F406" s="59"/>
      <c r="G406" s="59" t="e">
        <f t="shared" si="20"/>
        <v>#DIV/0!</v>
      </c>
      <c r="H406" s="60"/>
    </row>
    <row r="407" spans="1:8" ht="16.5" hidden="1" customHeight="1" x14ac:dyDescent="0.25">
      <c r="A407" s="62" t="s">
        <v>142</v>
      </c>
      <c r="B407" s="59"/>
      <c r="C407" s="59"/>
      <c r="D407" s="59"/>
      <c r="E407" s="59"/>
      <c r="F407" s="59"/>
      <c r="G407" s="59" t="e">
        <f t="shared" si="20"/>
        <v>#DIV/0!</v>
      </c>
      <c r="H407" s="60"/>
    </row>
    <row r="408" spans="1:8" ht="16.5" hidden="1" customHeight="1" x14ac:dyDescent="0.25">
      <c r="A408" s="62" t="s">
        <v>143</v>
      </c>
      <c r="B408" s="59"/>
      <c r="C408" s="59"/>
      <c r="D408" s="59"/>
      <c r="E408" s="59"/>
      <c r="F408" s="59"/>
      <c r="G408" s="59" t="e">
        <f t="shared" si="20"/>
        <v>#DIV/0!</v>
      </c>
      <c r="H408" s="60"/>
    </row>
    <row r="409" spans="1:8" ht="16.5" hidden="1" customHeight="1" x14ac:dyDescent="0.25">
      <c r="A409" s="62" t="s">
        <v>144</v>
      </c>
      <c r="B409" s="59"/>
      <c r="C409" s="59"/>
      <c r="D409" s="59"/>
      <c r="E409" s="59"/>
      <c r="F409" s="59"/>
      <c r="G409" s="59" t="e">
        <f t="shared" si="20"/>
        <v>#DIV/0!</v>
      </c>
      <c r="H409" s="60"/>
    </row>
    <row r="410" spans="1:8" hidden="1" x14ac:dyDescent="0.25">
      <c r="A410" s="62" t="s">
        <v>132</v>
      </c>
      <c r="B410" s="59"/>
      <c r="C410" s="59"/>
      <c r="D410" s="59"/>
      <c r="E410" s="59"/>
      <c r="F410" s="59"/>
      <c r="G410" s="59" t="e">
        <f t="shared" si="20"/>
        <v>#DIV/0!</v>
      </c>
      <c r="H410" s="60"/>
    </row>
    <row r="411" spans="1:8" hidden="1" x14ac:dyDescent="0.25">
      <c r="A411" s="62" t="s">
        <v>133</v>
      </c>
      <c r="B411" s="59"/>
      <c r="C411" s="59"/>
      <c r="D411" s="59"/>
      <c r="E411" s="59"/>
      <c r="F411" s="59"/>
      <c r="G411" s="59" t="e">
        <f t="shared" si="20"/>
        <v>#DIV/0!</v>
      </c>
      <c r="H411" s="60"/>
    </row>
    <row r="412" spans="1:8" hidden="1" x14ac:dyDescent="0.25">
      <c r="A412" s="62" t="s">
        <v>134</v>
      </c>
      <c r="B412" s="59"/>
      <c r="C412" s="59"/>
      <c r="D412" s="59"/>
      <c r="E412" s="59"/>
      <c r="F412" s="59"/>
      <c r="G412" s="59" t="e">
        <f t="shared" si="20"/>
        <v>#DIV/0!</v>
      </c>
      <c r="H412" s="60"/>
    </row>
    <row r="413" spans="1:8" hidden="1" x14ac:dyDescent="0.25">
      <c r="A413" s="62" t="s">
        <v>135</v>
      </c>
      <c r="B413" s="59"/>
      <c r="C413" s="59"/>
      <c r="D413" s="59"/>
      <c r="E413" s="59"/>
      <c r="F413" s="59"/>
      <c r="G413" s="59" t="e">
        <f t="shared" si="20"/>
        <v>#DIV/0!</v>
      </c>
      <c r="H413" s="60"/>
    </row>
    <row r="414" spans="1:8" hidden="1" x14ac:dyDescent="0.25">
      <c r="A414" s="62" t="s">
        <v>136</v>
      </c>
      <c r="B414" s="59"/>
      <c r="C414" s="59"/>
      <c r="D414" s="59"/>
      <c r="E414" s="59"/>
      <c r="F414" s="59"/>
      <c r="G414" s="59" t="e">
        <f t="shared" si="20"/>
        <v>#DIV/0!</v>
      </c>
      <c r="H414" s="60"/>
    </row>
    <row r="415" spans="1:8" ht="15.75" hidden="1" thickBot="1" x14ac:dyDescent="0.3">
      <c r="A415" s="63" t="s">
        <v>137</v>
      </c>
      <c r="B415" s="61"/>
      <c r="C415" s="61"/>
      <c r="D415" s="61"/>
      <c r="E415" s="61"/>
      <c r="F415" s="61"/>
      <c r="G415" s="61" t="e">
        <f t="shared" si="20"/>
        <v>#DIV/0!</v>
      </c>
      <c r="H415" s="65"/>
    </row>
    <row r="416" spans="1:8" hidden="1" x14ac:dyDescent="0.25"/>
    <row r="417" spans="1:8" ht="20.25" hidden="1" x14ac:dyDescent="0.3">
      <c r="A417" s="1007" t="s">
        <v>204</v>
      </c>
      <c r="B417" s="1008"/>
      <c r="C417" s="1008"/>
      <c r="D417" s="1008"/>
      <c r="E417" s="1008"/>
      <c r="F417" s="1008"/>
      <c r="G417" s="1008"/>
      <c r="H417" s="1009"/>
    </row>
    <row r="418" spans="1:8" ht="52.5" hidden="1" customHeight="1" x14ac:dyDescent="0.25">
      <c r="A418" s="55" t="s">
        <v>63</v>
      </c>
      <c r="B418" s="56" t="s">
        <v>196</v>
      </c>
      <c r="C418" s="76" t="s">
        <v>152</v>
      </c>
      <c r="D418" s="76" t="s">
        <v>172</v>
      </c>
      <c r="E418" s="76" t="s">
        <v>205</v>
      </c>
      <c r="F418" s="76" t="s">
        <v>206</v>
      </c>
      <c r="G418" s="76" t="s">
        <v>207</v>
      </c>
      <c r="H418" s="57" t="s">
        <v>185</v>
      </c>
    </row>
    <row r="419" spans="1:8" ht="16.5" hidden="1" customHeight="1" x14ac:dyDescent="0.25">
      <c r="A419" s="62" t="s">
        <v>139</v>
      </c>
      <c r="B419" s="59"/>
      <c r="C419" s="59"/>
      <c r="D419" s="59"/>
      <c r="E419" s="59"/>
      <c r="F419" s="59"/>
      <c r="G419" s="59" t="e">
        <f>F419/E419</f>
        <v>#DIV/0!</v>
      </c>
      <c r="H419" s="60"/>
    </row>
    <row r="420" spans="1:8" ht="16.5" hidden="1" customHeight="1" x14ac:dyDescent="0.25">
      <c r="A420" s="62" t="s">
        <v>140</v>
      </c>
      <c r="B420" s="59"/>
      <c r="C420" s="59"/>
      <c r="D420" s="59"/>
      <c r="E420" s="59"/>
      <c r="F420" s="59"/>
      <c r="G420" s="59" t="e">
        <f t="shared" ref="G420:G430" si="21">F420/E420</f>
        <v>#DIV/0!</v>
      </c>
      <c r="H420" s="60"/>
    </row>
    <row r="421" spans="1:8" ht="16.5" hidden="1" customHeight="1" x14ac:dyDescent="0.25">
      <c r="A421" s="62" t="s">
        <v>141</v>
      </c>
      <c r="B421" s="59"/>
      <c r="C421" s="59"/>
      <c r="D421" s="59"/>
      <c r="E421" s="59"/>
      <c r="F421" s="59"/>
      <c r="G421" s="59" t="e">
        <f t="shared" si="21"/>
        <v>#DIV/0!</v>
      </c>
      <c r="H421" s="60"/>
    </row>
    <row r="422" spans="1:8" ht="16.5" hidden="1" customHeight="1" x14ac:dyDescent="0.25">
      <c r="A422" s="62" t="s">
        <v>142</v>
      </c>
      <c r="B422" s="59"/>
      <c r="C422" s="59"/>
      <c r="D422" s="59"/>
      <c r="E422" s="59"/>
      <c r="F422" s="59"/>
      <c r="G422" s="59" t="e">
        <f t="shared" si="21"/>
        <v>#DIV/0!</v>
      </c>
      <c r="H422" s="60"/>
    </row>
    <row r="423" spans="1:8" ht="16.5" hidden="1" customHeight="1" x14ac:dyDescent="0.25">
      <c r="A423" s="62" t="s">
        <v>143</v>
      </c>
      <c r="B423" s="59"/>
      <c r="C423" s="59"/>
      <c r="D423" s="59"/>
      <c r="E423" s="59"/>
      <c r="F423" s="59"/>
      <c r="G423" s="59" t="e">
        <f t="shared" si="21"/>
        <v>#DIV/0!</v>
      </c>
      <c r="H423" s="60"/>
    </row>
    <row r="424" spans="1:8" ht="16.5" hidden="1" customHeight="1" x14ac:dyDescent="0.25">
      <c r="A424" s="62" t="s">
        <v>144</v>
      </c>
      <c r="B424" s="59"/>
      <c r="C424" s="59"/>
      <c r="D424" s="59"/>
      <c r="E424" s="59"/>
      <c r="F424" s="59"/>
      <c r="G424" s="59" t="e">
        <f t="shared" si="21"/>
        <v>#DIV/0!</v>
      </c>
      <c r="H424" s="60"/>
    </row>
    <row r="425" spans="1:8" hidden="1" x14ac:dyDescent="0.25">
      <c r="A425" s="62" t="s">
        <v>132</v>
      </c>
      <c r="B425" s="59"/>
      <c r="C425" s="59"/>
      <c r="D425" s="59"/>
      <c r="E425" s="59"/>
      <c r="F425" s="59"/>
      <c r="G425" s="59" t="e">
        <f t="shared" si="21"/>
        <v>#DIV/0!</v>
      </c>
      <c r="H425" s="60"/>
    </row>
    <row r="426" spans="1:8" hidden="1" x14ac:dyDescent="0.25">
      <c r="A426" s="62" t="s">
        <v>133</v>
      </c>
      <c r="B426" s="59"/>
      <c r="C426" s="59"/>
      <c r="D426" s="59"/>
      <c r="E426" s="59"/>
      <c r="F426" s="59"/>
      <c r="G426" s="59" t="e">
        <f t="shared" si="21"/>
        <v>#DIV/0!</v>
      </c>
      <c r="H426" s="60"/>
    </row>
    <row r="427" spans="1:8" hidden="1" x14ac:dyDescent="0.25">
      <c r="A427" s="62" t="s">
        <v>134</v>
      </c>
      <c r="B427" s="59"/>
      <c r="C427" s="59"/>
      <c r="D427" s="59"/>
      <c r="E427" s="59"/>
      <c r="F427" s="59"/>
      <c r="G427" s="59" t="e">
        <f t="shared" si="21"/>
        <v>#DIV/0!</v>
      </c>
      <c r="H427" s="60"/>
    </row>
    <row r="428" spans="1:8" hidden="1" x14ac:dyDescent="0.25">
      <c r="A428" s="62" t="s">
        <v>135</v>
      </c>
      <c r="B428" s="59"/>
      <c r="C428" s="59"/>
      <c r="D428" s="59"/>
      <c r="E428" s="59"/>
      <c r="F428" s="59"/>
      <c r="G428" s="59" t="e">
        <f t="shared" si="21"/>
        <v>#DIV/0!</v>
      </c>
      <c r="H428" s="60"/>
    </row>
    <row r="429" spans="1:8" hidden="1" x14ac:dyDescent="0.25">
      <c r="A429" s="62" t="s">
        <v>136</v>
      </c>
      <c r="B429" s="59"/>
      <c r="C429" s="59"/>
      <c r="D429" s="59"/>
      <c r="E429" s="59"/>
      <c r="F429" s="59"/>
      <c r="G429" s="59" t="e">
        <f t="shared" si="21"/>
        <v>#DIV/0!</v>
      </c>
      <c r="H429" s="60"/>
    </row>
    <row r="430" spans="1:8" ht="15.75" hidden="1" thickBot="1" x14ac:dyDescent="0.3">
      <c r="A430" s="63" t="s">
        <v>137</v>
      </c>
      <c r="B430" s="61"/>
      <c r="C430" s="61"/>
      <c r="D430" s="61"/>
      <c r="E430" s="61"/>
      <c r="F430" s="61"/>
      <c r="G430" s="61" t="e">
        <f t="shared" si="21"/>
        <v>#DIV/0!</v>
      </c>
      <c r="H430" s="65"/>
    </row>
    <row r="431" spans="1:8" hidden="1" x14ac:dyDescent="0.25"/>
    <row r="432" spans="1:8" ht="20.25" hidden="1" x14ac:dyDescent="0.3">
      <c r="A432" s="1007" t="s">
        <v>208</v>
      </c>
      <c r="B432" s="1008"/>
      <c r="C432" s="1008"/>
      <c r="D432" s="1008"/>
      <c r="E432" s="1008"/>
      <c r="F432" s="1008"/>
      <c r="G432" s="1008"/>
      <c r="H432" s="1009"/>
    </row>
    <row r="433" spans="1:44" ht="63.75" hidden="1" customHeight="1" x14ac:dyDescent="0.25">
      <c r="A433" s="55" t="s">
        <v>64</v>
      </c>
      <c r="B433" s="56" t="s">
        <v>196</v>
      </c>
      <c r="C433" s="76" t="s">
        <v>152</v>
      </c>
      <c r="D433" s="76" t="s">
        <v>177</v>
      </c>
      <c r="E433" s="76" t="s">
        <v>209</v>
      </c>
      <c r="F433" s="76" t="s">
        <v>210</v>
      </c>
      <c r="G433" s="76" t="s">
        <v>211</v>
      </c>
      <c r="H433" s="57" t="s">
        <v>185</v>
      </c>
    </row>
    <row r="434" spans="1:44" hidden="1" x14ac:dyDescent="0.25">
      <c r="A434" s="62" t="s">
        <v>139</v>
      </c>
      <c r="B434" s="59"/>
      <c r="C434" s="59"/>
      <c r="D434" s="59"/>
      <c r="E434" s="59"/>
      <c r="F434" s="59"/>
      <c r="G434" s="59" t="e">
        <f>F434/E434</f>
        <v>#DIV/0!</v>
      </c>
      <c r="H434" s="60"/>
    </row>
    <row r="435" spans="1:44" hidden="1" x14ac:dyDescent="0.25">
      <c r="A435" s="62" t="s">
        <v>140</v>
      </c>
      <c r="B435" s="59"/>
      <c r="C435" s="59"/>
      <c r="D435" s="59"/>
      <c r="E435" s="59"/>
      <c r="F435" s="59"/>
      <c r="G435" s="59" t="e">
        <f t="shared" ref="G435:G445" si="22">F435/E435</f>
        <v>#DIV/0!</v>
      </c>
      <c r="H435" s="60"/>
    </row>
    <row r="436" spans="1:44" hidden="1" x14ac:dyDescent="0.25">
      <c r="A436" s="62" t="s">
        <v>141</v>
      </c>
      <c r="B436" s="59"/>
      <c r="C436" s="59"/>
      <c r="D436" s="59"/>
      <c r="E436" s="59"/>
      <c r="F436" s="59"/>
      <c r="G436" s="59" t="e">
        <f t="shared" si="22"/>
        <v>#DIV/0!</v>
      </c>
      <c r="H436" s="60"/>
    </row>
    <row r="437" spans="1:44" hidden="1" x14ac:dyDescent="0.25">
      <c r="A437" s="62" t="s">
        <v>142</v>
      </c>
      <c r="B437" s="59"/>
      <c r="C437" s="59"/>
      <c r="D437" s="59"/>
      <c r="E437" s="59"/>
      <c r="F437" s="59"/>
      <c r="G437" s="59" t="e">
        <f t="shared" si="22"/>
        <v>#DIV/0!</v>
      </c>
      <c r="H437" s="60"/>
    </row>
    <row r="438" spans="1:44" hidden="1" x14ac:dyDescent="0.25">
      <c r="A438" s="62" t="s">
        <v>143</v>
      </c>
      <c r="B438" s="59"/>
      <c r="C438" s="59"/>
      <c r="D438" s="59"/>
      <c r="E438" s="59"/>
      <c r="F438" s="59"/>
      <c r="G438" s="59" t="e">
        <f t="shared" si="22"/>
        <v>#DIV/0!</v>
      </c>
      <c r="H438" s="60"/>
    </row>
    <row r="439" spans="1:44" hidden="1" x14ac:dyDescent="0.25">
      <c r="A439" s="62" t="s">
        <v>144</v>
      </c>
      <c r="B439" s="59"/>
      <c r="C439" s="59"/>
      <c r="D439" s="59"/>
      <c r="E439" s="59"/>
      <c r="F439" s="59"/>
      <c r="G439" s="59" t="e">
        <f t="shared" si="22"/>
        <v>#DIV/0!</v>
      </c>
      <c r="H439" s="60"/>
    </row>
    <row r="440" spans="1:44" hidden="1" x14ac:dyDescent="0.25">
      <c r="A440" s="62" t="s">
        <v>132</v>
      </c>
      <c r="B440" s="59"/>
      <c r="C440" s="59"/>
      <c r="D440" s="59"/>
      <c r="E440" s="59"/>
      <c r="F440" s="59"/>
      <c r="G440" s="59" t="e">
        <f t="shared" si="22"/>
        <v>#DIV/0!</v>
      </c>
      <c r="H440" s="60"/>
    </row>
    <row r="441" spans="1:44" hidden="1" x14ac:dyDescent="0.25">
      <c r="A441" s="62" t="s">
        <v>133</v>
      </c>
      <c r="B441" s="59"/>
      <c r="C441" s="59"/>
      <c r="D441" s="59"/>
      <c r="E441" s="59"/>
      <c r="F441" s="59"/>
      <c r="G441" s="59" t="e">
        <f t="shared" si="22"/>
        <v>#DIV/0!</v>
      </c>
      <c r="H441" s="60"/>
    </row>
    <row r="442" spans="1:44" hidden="1" x14ac:dyDescent="0.25">
      <c r="A442" s="62" t="s">
        <v>134</v>
      </c>
      <c r="B442" s="59"/>
      <c r="C442" s="59"/>
      <c r="D442" s="59"/>
      <c r="E442" s="59"/>
      <c r="F442" s="59"/>
      <c r="G442" s="59" t="e">
        <f t="shared" si="22"/>
        <v>#DIV/0!</v>
      </c>
      <c r="H442" s="60"/>
    </row>
    <row r="443" spans="1:44" hidden="1" x14ac:dyDescent="0.25">
      <c r="A443" s="62" t="s">
        <v>135</v>
      </c>
      <c r="B443" s="59"/>
      <c r="C443" s="59"/>
      <c r="D443" s="59"/>
      <c r="E443" s="59"/>
      <c r="F443" s="59"/>
      <c r="G443" s="59" t="e">
        <f t="shared" si="22"/>
        <v>#DIV/0!</v>
      </c>
      <c r="H443" s="60"/>
    </row>
    <row r="444" spans="1:44" hidden="1" x14ac:dyDescent="0.25">
      <c r="A444" s="62" t="s">
        <v>136</v>
      </c>
      <c r="B444" s="59"/>
      <c r="C444" s="59"/>
      <c r="D444" s="59"/>
      <c r="E444" s="59"/>
      <c r="F444" s="59"/>
      <c r="G444" s="59" t="e">
        <f t="shared" si="22"/>
        <v>#DIV/0!</v>
      </c>
      <c r="H444" s="60"/>
    </row>
    <row r="445" spans="1:44" ht="15.75" hidden="1" thickBot="1" x14ac:dyDescent="0.3">
      <c r="A445" s="63" t="s">
        <v>137</v>
      </c>
      <c r="B445" s="61"/>
      <c r="C445" s="61"/>
      <c r="D445" s="61"/>
      <c r="E445" s="61"/>
      <c r="F445" s="61"/>
      <c r="G445" s="61" t="e">
        <f t="shared" si="22"/>
        <v>#DIV/0!</v>
      </c>
      <c r="H445" s="65"/>
    </row>
    <row r="446" spans="1:44" ht="26.25" customHeight="1" x14ac:dyDescent="0.25">
      <c r="A446" s="34" t="s">
        <v>35</v>
      </c>
      <c r="B446" s="32"/>
      <c r="C446" s="32"/>
      <c r="D446" s="32"/>
      <c r="E446" s="33"/>
      <c r="F446" s="33"/>
      <c r="G446" s="33"/>
      <c r="H446" s="33"/>
      <c r="I446" s="33"/>
      <c r="J446" s="33"/>
      <c r="K446" s="33"/>
      <c r="L446" s="33"/>
      <c r="M446" s="33"/>
      <c r="N446" s="33"/>
      <c r="O446" s="33"/>
      <c r="P446" s="33"/>
      <c r="Q446" s="33"/>
      <c r="R446" s="33"/>
      <c r="S446" s="33"/>
      <c r="T446" s="33"/>
      <c r="U446" s="33"/>
      <c r="V446" s="33"/>
      <c r="W446" s="33"/>
      <c r="X446" s="32"/>
      <c r="Y446" s="32"/>
      <c r="Z446" s="32"/>
      <c r="AA446" s="32"/>
      <c r="AB446" s="32"/>
      <c r="AC446" s="32"/>
      <c r="AD446" s="35"/>
      <c r="AE446" s="35"/>
      <c r="AF446" s="35"/>
      <c r="AG446" s="35"/>
      <c r="AH446" s="35"/>
      <c r="AI446" s="35"/>
      <c r="AJ446" s="54"/>
      <c r="AK446" s="54"/>
      <c r="AL446" s="36"/>
      <c r="AM446" s="36"/>
      <c r="AN446" s="36"/>
      <c r="AO446" s="36"/>
      <c r="AP446" s="36"/>
      <c r="AQ446" s="36"/>
      <c r="AR446" s="36"/>
    </row>
    <row r="447" spans="1:44" ht="26.25" customHeight="1" x14ac:dyDescent="0.25">
      <c r="A447" s="37" t="s">
        <v>36</v>
      </c>
      <c r="B447" s="993" t="s">
        <v>37</v>
      </c>
      <c r="C447" s="994"/>
      <c r="D447" s="995"/>
      <c r="E447" s="996" t="s">
        <v>38</v>
      </c>
      <c r="F447" s="997"/>
      <c r="G447" s="997"/>
      <c r="H447" s="997"/>
      <c r="I447" s="997"/>
      <c r="J447" s="997"/>
      <c r="K447" s="997"/>
      <c r="L447" s="997"/>
      <c r="M447" s="997"/>
      <c r="N447" s="997"/>
      <c r="O447" s="32"/>
      <c r="P447" s="32"/>
      <c r="Q447" s="32"/>
      <c r="R447" s="32"/>
      <c r="S447" s="32"/>
      <c r="T447" s="32"/>
      <c r="U447" s="32"/>
      <c r="V447" s="32"/>
      <c r="W447" s="32"/>
      <c r="X447" s="32"/>
      <c r="Y447" s="32"/>
      <c r="Z447" s="32"/>
      <c r="AA447" s="32"/>
      <c r="AB447" s="32"/>
      <c r="AC447" s="32"/>
      <c r="AD447" s="35"/>
      <c r="AE447" s="35"/>
      <c r="AF447" s="35"/>
      <c r="AG447" s="35"/>
      <c r="AH447" s="35"/>
      <c r="AI447" s="35"/>
      <c r="AJ447" s="54"/>
      <c r="AK447" s="54"/>
      <c r="AL447" s="35"/>
      <c r="AM447" s="35"/>
      <c r="AN447" s="35"/>
      <c r="AO447" s="35"/>
      <c r="AP447" s="35"/>
      <c r="AQ447" s="35"/>
      <c r="AR447" s="54"/>
    </row>
    <row r="448" spans="1:44" ht="21.75" customHeight="1" x14ac:dyDescent="0.25">
      <c r="A448" s="324">
        <v>12</v>
      </c>
      <c r="B448" s="998" t="s">
        <v>81</v>
      </c>
      <c r="C448" s="999"/>
      <c r="D448" s="1000"/>
      <c r="E448" s="1001" t="s">
        <v>82</v>
      </c>
      <c r="F448" s="1002"/>
      <c r="G448" s="1002"/>
      <c r="H448" s="1002"/>
      <c r="I448" s="1002"/>
      <c r="J448" s="1002"/>
      <c r="K448" s="1002"/>
      <c r="L448" s="1002"/>
      <c r="M448" s="1002"/>
      <c r="N448" s="1002"/>
      <c r="O448" s="32"/>
      <c r="P448" s="32"/>
      <c r="Q448" s="32"/>
      <c r="R448" s="32"/>
      <c r="S448" s="32"/>
      <c r="T448" s="32"/>
      <c r="U448" s="32"/>
      <c r="V448" s="32"/>
      <c r="W448" s="32"/>
      <c r="X448" s="32"/>
      <c r="Y448" s="32"/>
      <c r="Z448" s="32"/>
      <c r="AA448" s="32"/>
      <c r="AB448" s="32"/>
      <c r="AC448" s="32"/>
      <c r="AD448" s="32"/>
      <c r="AE448" s="32"/>
      <c r="AF448" s="32"/>
      <c r="AG448" s="32"/>
      <c r="AH448" s="32"/>
      <c r="AI448" s="32"/>
      <c r="AJ448" s="53"/>
      <c r="AK448" s="53"/>
      <c r="AL448" s="32"/>
      <c r="AM448" s="32"/>
      <c r="AN448" s="32"/>
      <c r="AO448" s="32"/>
      <c r="AP448" s="32"/>
      <c r="AQ448" s="32"/>
      <c r="AR448" s="53"/>
    </row>
    <row r="449" spans="1:14" x14ac:dyDescent="0.25">
      <c r="A449" s="324">
        <v>13</v>
      </c>
      <c r="B449" s="998" t="s">
        <v>93</v>
      </c>
      <c r="C449" s="999"/>
      <c r="D449" s="1000"/>
      <c r="E449" s="1001" t="s">
        <v>84</v>
      </c>
      <c r="F449" s="1002"/>
      <c r="G449" s="1002"/>
      <c r="H449" s="1002"/>
      <c r="I449" s="1002"/>
      <c r="J449" s="1002"/>
      <c r="K449" s="1002"/>
      <c r="L449" s="1002"/>
      <c r="M449" s="1002"/>
      <c r="N449" s="1002"/>
    </row>
  </sheetData>
  <autoFilter ref="A270:H312" xr:uid="{00000000-0009-0000-0000-000004000000}"/>
  <mergeCells count="125">
    <mergeCell ref="A1:B3"/>
    <mergeCell ref="C1:N1"/>
    <mergeCell ref="C2:N2"/>
    <mergeCell ref="C3:G3"/>
    <mergeCell ref="H3:N3"/>
    <mergeCell ref="A4:B4"/>
    <mergeCell ref="A61:H61"/>
    <mergeCell ref="A76:N76"/>
    <mergeCell ref="C4:AW4"/>
    <mergeCell ref="C5:AW5"/>
    <mergeCell ref="A78:A80"/>
    <mergeCell ref="B78:B79"/>
    <mergeCell ref="C78:C79"/>
    <mergeCell ref="A81:A83"/>
    <mergeCell ref="B81:B82"/>
    <mergeCell ref="C81:C82"/>
    <mergeCell ref="A5:B5"/>
    <mergeCell ref="A7:H7"/>
    <mergeCell ref="A16:H16"/>
    <mergeCell ref="A31:H31"/>
    <mergeCell ref="A46:H46"/>
    <mergeCell ref="A90:A92"/>
    <mergeCell ref="B90:B91"/>
    <mergeCell ref="C90:C91"/>
    <mergeCell ref="A93:A95"/>
    <mergeCell ref="B93:B94"/>
    <mergeCell ref="C93:C94"/>
    <mergeCell ref="A84:A86"/>
    <mergeCell ref="B84:B85"/>
    <mergeCell ref="C84:C85"/>
    <mergeCell ref="A87:A89"/>
    <mergeCell ref="B87:B88"/>
    <mergeCell ref="C87:C88"/>
    <mergeCell ref="A105:A107"/>
    <mergeCell ref="B105:B106"/>
    <mergeCell ref="C105:C106"/>
    <mergeCell ref="A108:A110"/>
    <mergeCell ref="B108:B109"/>
    <mergeCell ref="C108:C109"/>
    <mergeCell ref="A97:N97"/>
    <mergeCell ref="A99:A101"/>
    <mergeCell ref="B99:B100"/>
    <mergeCell ref="C99:C100"/>
    <mergeCell ref="A102:A104"/>
    <mergeCell ref="B102:B103"/>
    <mergeCell ref="C102:C103"/>
    <mergeCell ref="A114:A116"/>
    <mergeCell ref="B114:B115"/>
    <mergeCell ref="C114:C115"/>
    <mergeCell ref="A117:A119"/>
    <mergeCell ref="B117:B118"/>
    <mergeCell ref="C117:C118"/>
    <mergeCell ref="A111:A113"/>
    <mergeCell ref="B111:B112"/>
    <mergeCell ref="C111:C112"/>
    <mergeCell ref="A129:A131"/>
    <mergeCell ref="B129:B130"/>
    <mergeCell ref="C129:C130"/>
    <mergeCell ref="A132:A134"/>
    <mergeCell ref="B132:B133"/>
    <mergeCell ref="C132:C133"/>
    <mergeCell ref="A120:A122"/>
    <mergeCell ref="B120:B121"/>
    <mergeCell ref="C120:C121"/>
    <mergeCell ref="A123:A125"/>
    <mergeCell ref="B123:B124"/>
    <mergeCell ref="C123:C124"/>
    <mergeCell ref="A126:A128"/>
    <mergeCell ref="B126:B127"/>
    <mergeCell ref="C126:C127"/>
    <mergeCell ref="A188:A191"/>
    <mergeCell ref="B188:B190"/>
    <mergeCell ref="C188:C190"/>
    <mergeCell ref="A192:A195"/>
    <mergeCell ref="B192:B194"/>
    <mergeCell ref="C192:C194"/>
    <mergeCell ref="A136:N136"/>
    <mergeCell ref="A151:N151"/>
    <mergeCell ref="A166:N166"/>
    <mergeCell ref="A182:G182"/>
    <mergeCell ref="A184:A187"/>
    <mergeCell ref="B184:B186"/>
    <mergeCell ref="C184:C186"/>
    <mergeCell ref="A204:A207"/>
    <mergeCell ref="B204:B206"/>
    <mergeCell ref="C204:C206"/>
    <mergeCell ref="A209:G209"/>
    <mergeCell ref="A224:G224"/>
    <mergeCell ref="A239:G239"/>
    <mergeCell ref="A196:A199"/>
    <mergeCell ref="B196:B198"/>
    <mergeCell ref="C196:C198"/>
    <mergeCell ref="A200:A203"/>
    <mergeCell ref="B200:B202"/>
    <mergeCell ref="C200:C202"/>
    <mergeCell ref="A299:A305"/>
    <mergeCell ref="A306:A312"/>
    <mergeCell ref="A314:H314"/>
    <mergeCell ref="A316:A322"/>
    <mergeCell ref="A323:A329"/>
    <mergeCell ref="A330:A336"/>
    <mergeCell ref="A254:G254"/>
    <mergeCell ref="A269:H269"/>
    <mergeCell ref="A271:A277"/>
    <mergeCell ref="A278:A284"/>
    <mergeCell ref="A285:A291"/>
    <mergeCell ref="A292:A298"/>
    <mergeCell ref="B447:D447"/>
    <mergeCell ref="E447:N447"/>
    <mergeCell ref="B448:D448"/>
    <mergeCell ref="E448:N448"/>
    <mergeCell ref="B449:D449"/>
    <mergeCell ref="E449:N449"/>
    <mergeCell ref="A337:A343"/>
    <mergeCell ref="A344:A350"/>
    <mergeCell ref="A351:A357"/>
    <mergeCell ref="A402:H402"/>
    <mergeCell ref="A417:H417"/>
    <mergeCell ref="A432:H432"/>
    <mergeCell ref="A358:A364"/>
    <mergeCell ref="A365:A371"/>
    <mergeCell ref="A372:A378"/>
    <mergeCell ref="A379:A385"/>
    <mergeCell ref="A393:A399"/>
    <mergeCell ref="A386:A392"/>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2022-01-30T01:13:49Z</dcterms:modified>
</cp:coreProperties>
</file>