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8085CDB4-0F19-4806-AF45-3C02E2EB6BB8}" xr6:coauthVersionLast="47" xr6:coauthVersionMax="47" xr10:uidLastSave="{00000000-0000-0000-0000-000000000000}"/>
  <bookViews>
    <workbookView xWindow="-120" yWindow="-120" windowWidth="20730" windowHeight="11160" tabRatio="516" xr2:uid="{00000000-000D-0000-FFFF-FFFF00000000}"/>
  </bookViews>
  <sheets>
    <sheet name="GESTIÓN" sheetId="21" r:id="rId1"/>
    <sheet name="INVERSIÓN" sheetId="23" r:id="rId2"/>
    <sheet name="ACTIVIDADES" sheetId="7" r:id="rId3"/>
    <sheet name="Hoja1" sheetId="16" state="hidden" r:id="rId4"/>
    <sheet name="TERRITORIALIZACION" sheetId="24" r:id="rId5"/>
    <sheet name="SPI" sheetId="15"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5" hidden="1">SPI!$A$438:$H$480</definedName>
    <definedName name="_xlnm.Print_Area" localSheetId="2">ACTIVIDADES!$A$1:$V$50</definedName>
    <definedName name="_xlnm.Print_Area" localSheetId="0">GESTIÓN!$A$1:$FC$19</definedName>
    <definedName name="CONDICION_POBLACIONAL" localSheetId="5">[1]Variables!$C$1:$C$24</definedName>
    <definedName name="CONDICION_POBLACIONAL">[2]Variables!$C$1:$C$24</definedName>
    <definedName name="GRUPO_ETAREO" localSheetId="5">[1]Variables!$A$1:$A$8</definedName>
    <definedName name="GRUPO_ETAREO">[2]Variables!$A$1:$A$8</definedName>
    <definedName name="GRUPO_ETAREOS" localSheetId="0">#REF!</definedName>
    <definedName name="GRUPO_ETAREOS" localSheetId="5">#REF!</definedName>
    <definedName name="GRUPO_ETAREOS" localSheetId="4">#REF!</definedName>
    <definedName name="GRUPO_ETAREOS">#REF!</definedName>
    <definedName name="GRUPO_ETARIO" localSheetId="0">#REF!</definedName>
    <definedName name="GRUPO_ETARIO" localSheetId="5">#REF!</definedName>
    <definedName name="GRUPO_ETARIO" localSheetId="4">#REF!</definedName>
    <definedName name="GRUPO_ETARIO">#REF!</definedName>
    <definedName name="GRUPO_ETNICO" localSheetId="0">#REF!</definedName>
    <definedName name="GRUPO_ETNICO" localSheetId="5">#REF!</definedName>
    <definedName name="GRUPO_ETNICO" localSheetId="4">#REF!</definedName>
    <definedName name="GRUPO_ETNICO">#REF!</definedName>
    <definedName name="GRUPOETNICO" localSheetId="0">#REF!</definedName>
    <definedName name="GRUPOETNICO" localSheetId="5">#REF!</definedName>
    <definedName name="GRUPOETNICO" localSheetId="4">#REF!</definedName>
    <definedName name="GRUPOETNICO">#REF!</definedName>
    <definedName name="GRUPOS_ETNICOS" localSheetId="5">[1]Variables!$H$1:$H$8</definedName>
    <definedName name="GRUPOS_ETNICOS">[2]Variables!$H$1:$H$8</definedName>
    <definedName name="LOCALIDAD" localSheetId="0">#REF!</definedName>
    <definedName name="LOCALIDAD" localSheetId="5">#REF!</definedName>
    <definedName name="LOCALIDAD" localSheetId="4">#REF!</definedName>
    <definedName name="LOCALIDAD">#REF!</definedName>
    <definedName name="LOCALIZACION" localSheetId="0">#REF!</definedName>
    <definedName name="LOCALIZACION" localSheetId="5">#REF!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37" i="23" l="1"/>
  <c r="EU37" i="23"/>
  <c r="ET37" i="23"/>
  <c r="ES37" i="23"/>
  <c r="ER14" i="23"/>
  <c r="ER15" i="23"/>
  <c r="ER16" i="23"/>
  <c r="ER17" i="23"/>
  <c r="ER18" i="23"/>
  <c r="ER19" i="23"/>
  <c r="ER20" i="23"/>
  <c r="ER21" i="23"/>
  <c r="ER22" i="23"/>
  <c r="ER23" i="23"/>
  <c r="ER24" i="23"/>
  <c r="ER25" i="23"/>
  <c r="ER26" i="23"/>
  <c r="ER27" i="23"/>
  <c r="ER28" i="23"/>
  <c r="ER29" i="23"/>
  <c r="ER30" i="23"/>
  <c r="ER31" i="23"/>
  <c r="ER32" i="23"/>
  <c r="ER33" i="23"/>
  <c r="ER34" i="23"/>
  <c r="ER35" i="23"/>
  <c r="ER36" i="23"/>
  <c r="ER37" i="23"/>
  <c r="ER13" i="23"/>
  <c r="EV10" i="23"/>
  <c r="EU10" i="23"/>
  <c r="ET10" i="23"/>
  <c r="ES10" i="23"/>
  <c r="ER10" i="23"/>
  <c r="G31" i="23"/>
  <c r="G35" i="23"/>
  <c r="G28" i="23"/>
  <c r="G29" i="23"/>
  <c r="G21" i="23"/>
  <c r="G23" i="23"/>
  <c r="G16" i="23"/>
  <c r="EX14" i="21"/>
  <c r="EW14" i="21"/>
  <c r="EV14" i="21"/>
  <c r="EU14" i="21"/>
  <c r="ET14" i="21"/>
  <c r="G38" i="23"/>
  <c r="G37" i="23"/>
  <c r="G36" i="23"/>
  <c r="G34" i="23"/>
  <c r="G11" i="23"/>
  <c r="G25" i="23"/>
  <c r="G22" i="23"/>
  <c r="G18" i="23"/>
  <c r="G17" i="23"/>
  <c r="G15" i="23"/>
  <c r="G14" i="23"/>
  <c r="G10" i="23"/>
  <c r="EX13" i="21"/>
  <c r="EW13" i="21"/>
  <c r="EV13" i="21"/>
  <c r="EU13" i="21"/>
  <c r="ET13" i="21"/>
  <c r="G766" i="15"/>
  <c r="G765" i="15"/>
  <c r="G764" i="15"/>
  <c r="G763" i="15"/>
  <c r="G762" i="15"/>
  <c r="G761" i="15"/>
  <c r="G760" i="15"/>
  <c r="J223" i="15"/>
  <c r="V65" i="24"/>
  <c r="V66" i="24" s="1"/>
  <c r="V64" i="24"/>
  <c r="V63" i="24"/>
  <c r="V62" i="24"/>
  <c r="I65" i="24"/>
  <c r="I64" i="24"/>
  <c r="I66" i="24" s="1"/>
  <c r="I63" i="24"/>
  <c r="I62" i="24"/>
  <c r="DT37" i="23"/>
  <c r="DT36" i="23"/>
  <c r="V57" i="24" l="1"/>
  <c r="V56" i="24"/>
  <c r="I57" i="24"/>
  <c r="I56" i="24"/>
  <c r="V51" i="24" l="1"/>
  <c r="V50" i="24"/>
  <c r="V45" i="24"/>
  <c r="V44" i="24"/>
  <c r="V39" i="24"/>
  <c r="V38" i="24"/>
  <c r="V33" i="24"/>
  <c r="V32" i="24"/>
  <c r="V27" i="24"/>
  <c r="V26" i="24"/>
  <c r="V21" i="24"/>
  <c r="V20" i="24"/>
  <c r="V49" i="24"/>
  <c r="V48" i="24"/>
  <c r="V47" i="24"/>
  <c r="V46" i="24"/>
  <c r="I49" i="24"/>
  <c r="I50" i="24"/>
  <c r="I48" i="24"/>
  <c r="I47" i="24"/>
  <c r="I46" i="24"/>
  <c r="I45" i="24"/>
  <c r="I39" i="24"/>
  <c r="I33" i="24"/>
  <c r="I27" i="24"/>
  <c r="I51" i="24" s="1"/>
  <c r="DT23" i="23"/>
  <c r="DT22" i="23"/>
  <c r="EO17" i="23"/>
  <c r="V15" i="24" l="1"/>
  <c r="V14" i="24"/>
  <c r="I15" i="24"/>
  <c r="I14" i="24"/>
  <c r="ER11" i="23" l="1"/>
  <c r="ER12" i="23"/>
  <c r="EQ10" i="23"/>
  <c r="EP10" i="23"/>
  <c r="EN21" i="23"/>
  <c r="EN11" i="23"/>
  <c r="EO11" i="23"/>
  <c r="EN12" i="23"/>
  <c r="EO12" i="23"/>
  <c r="EN13" i="23"/>
  <c r="EO13" i="23"/>
  <c r="EN14" i="23"/>
  <c r="EO14" i="23"/>
  <c r="EN15" i="23"/>
  <c r="EN16" i="23"/>
  <c r="EN17" i="23"/>
  <c r="EN18" i="23"/>
  <c r="EO18" i="23"/>
  <c r="EN19" i="23"/>
  <c r="EO19" i="23"/>
  <c r="EN20" i="23"/>
  <c r="EO20" i="23"/>
  <c r="EO21" i="23"/>
  <c r="EN22" i="23"/>
  <c r="EO22" i="23"/>
  <c r="EN23" i="23"/>
  <c r="EO23" i="23"/>
  <c r="EN24" i="23"/>
  <c r="EO24" i="23"/>
  <c r="EN25" i="23"/>
  <c r="EO25" i="23"/>
  <c r="EN26" i="23"/>
  <c r="EO26" i="23"/>
  <c r="EN27" i="23"/>
  <c r="EO27" i="23"/>
  <c r="EN28" i="23"/>
  <c r="EO28" i="23"/>
  <c r="EN29" i="23"/>
  <c r="EO29" i="23"/>
  <c r="EN30" i="23"/>
  <c r="EO30" i="23"/>
  <c r="EN31" i="23"/>
  <c r="EO31" i="23"/>
  <c r="EN32" i="23"/>
  <c r="EO32" i="23"/>
  <c r="EN33" i="23"/>
  <c r="EO33" i="23"/>
  <c r="EN34" i="23"/>
  <c r="EO34" i="23"/>
  <c r="EN35" i="23"/>
  <c r="EO35" i="23"/>
  <c r="EN36" i="23"/>
  <c r="EO36" i="23"/>
  <c r="EN37" i="23"/>
  <c r="EO37" i="23"/>
  <c r="EN38" i="23"/>
  <c r="EN39" i="23"/>
  <c r="EN40" i="23"/>
  <c r="EO10" i="23"/>
  <c r="EN10" i="23"/>
  <c r="EQ14" i="21"/>
  <c r="EQ13" i="21"/>
  <c r="ER13" i="21"/>
  <c r="ES14" i="21"/>
  <c r="ES13" i="21"/>
  <c r="ER14" i="21"/>
  <c r="EQ13" i="23"/>
  <c r="EP14" i="21"/>
  <c r="EP13" i="21"/>
  <c r="EO13" i="21"/>
  <c r="G759" i="15" l="1"/>
  <c r="G758" i="15"/>
  <c r="G757" i="15"/>
  <c r="G756" i="15"/>
  <c r="G755" i="15"/>
  <c r="G754" i="15"/>
  <c r="G753" i="15"/>
  <c r="J220" i="15"/>
  <c r="U63" i="24"/>
  <c r="U62" i="24"/>
  <c r="H65" i="24"/>
  <c r="H64" i="24"/>
  <c r="H66" i="24" s="1"/>
  <c r="H63" i="24"/>
  <c r="H62" i="24"/>
  <c r="DR37" i="23"/>
  <c r="DR36" i="23"/>
  <c r="U57" i="24" l="1"/>
  <c r="U56" i="24"/>
  <c r="H57" i="24"/>
  <c r="H56" i="24"/>
  <c r="DR30" i="23"/>
  <c r="DR29" i="23"/>
  <c r="U49" i="24"/>
  <c r="U65" i="24" s="1"/>
  <c r="U48" i="24"/>
  <c r="U47" i="24"/>
  <c r="U64" i="24" s="1"/>
  <c r="U66" i="24" s="1"/>
  <c r="U46" i="24"/>
  <c r="U45" i="24"/>
  <c r="U44" i="24"/>
  <c r="U39" i="24"/>
  <c r="U38" i="24"/>
  <c r="U33" i="24"/>
  <c r="U32" i="24"/>
  <c r="U27" i="24"/>
  <c r="U26" i="24"/>
  <c r="U21" i="24"/>
  <c r="U20" i="24"/>
  <c r="DR23" i="23"/>
  <c r="DR22" i="23"/>
  <c r="U50" i="24" l="1"/>
  <c r="U51" i="24"/>
  <c r="U15" i="24"/>
  <c r="U14" i="24"/>
  <c r="H15" i="24"/>
  <c r="H14" i="24"/>
  <c r="G14" i="7" l="1"/>
  <c r="G14" i="24"/>
  <c r="G10" i="7"/>
  <c r="EM10" i="23"/>
  <c r="G12" i="7"/>
  <c r="EM32" i="23"/>
  <c r="EO14" i="21"/>
  <c r="EM31" i="23" l="1"/>
  <c r="G752" i="15" l="1"/>
  <c r="G751" i="15"/>
  <c r="G750" i="15"/>
  <c r="G749" i="15"/>
  <c r="G748" i="15"/>
  <c r="G747" i="15"/>
  <c r="G746" i="15"/>
  <c r="J217" i="15"/>
  <c r="T63" i="24"/>
  <c r="T62" i="24"/>
  <c r="G63" i="24"/>
  <c r="G62" i="24"/>
  <c r="F63" i="24"/>
  <c r="F62" i="24"/>
  <c r="E63" i="24"/>
  <c r="E62" i="24"/>
  <c r="DY37" i="23"/>
  <c r="DY36" i="23"/>
  <c r="DW37" i="23"/>
  <c r="DW36" i="23"/>
  <c r="DU37" i="23"/>
  <c r="DU36" i="23"/>
  <c r="DS37" i="23"/>
  <c r="DS36" i="23"/>
  <c r="DQ37" i="23"/>
  <c r="DQ36" i="23"/>
  <c r="DP37" i="23"/>
  <c r="DP36" i="23"/>
  <c r="DO37" i="23"/>
  <c r="DO36" i="23"/>
  <c r="EP36" i="23" l="1"/>
  <c r="EQ36" i="23"/>
  <c r="G48" i="7"/>
  <c r="G44" i="7"/>
  <c r="T57" i="24" l="1"/>
  <c r="T56" i="24"/>
  <c r="G57" i="24"/>
  <c r="G56" i="24"/>
  <c r="F57" i="24"/>
  <c r="F56" i="24"/>
  <c r="E57" i="24"/>
  <c r="E56" i="24"/>
  <c r="G36" i="7" l="1"/>
  <c r="G32" i="7"/>
  <c r="DY30" i="23" l="1"/>
  <c r="DY29" i="23"/>
  <c r="DW30" i="23"/>
  <c r="DW29" i="23"/>
  <c r="DU30" i="23"/>
  <c r="DU29" i="23"/>
  <c r="DS30" i="23"/>
  <c r="DS29" i="23"/>
  <c r="DQ30" i="23"/>
  <c r="DQ29" i="23"/>
  <c r="DP30" i="23"/>
  <c r="DP29" i="23"/>
  <c r="DO30" i="23"/>
  <c r="DO29" i="23"/>
  <c r="T49" i="24" l="1"/>
  <c r="T65" i="24" s="1"/>
  <c r="G49" i="24"/>
  <c r="G65" i="24" s="1"/>
  <c r="F49" i="24"/>
  <c r="F65" i="24" s="1"/>
  <c r="T48" i="24"/>
  <c r="G48" i="24"/>
  <c r="F48" i="24"/>
  <c r="T47" i="24"/>
  <c r="T64" i="24" s="1"/>
  <c r="T66" i="24" s="1"/>
  <c r="G47" i="24"/>
  <c r="G64" i="24" s="1"/>
  <c r="G66" i="24" s="1"/>
  <c r="F47" i="24"/>
  <c r="F64" i="24" s="1"/>
  <c r="T46" i="24"/>
  <c r="G46" i="24"/>
  <c r="F46" i="24"/>
  <c r="T45" i="24"/>
  <c r="G45" i="24"/>
  <c r="F45" i="24"/>
  <c r="T44" i="24"/>
  <c r="G44" i="24"/>
  <c r="F44" i="24"/>
  <c r="T39" i="24"/>
  <c r="G39" i="24"/>
  <c r="F39" i="24"/>
  <c r="T38" i="24"/>
  <c r="G38" i="24"/>
  <c r="F38" i="24"/>
  <c r="T33" i="24"/>
  <c r="G33" i="24"/>
  <c r="F33" i="24"/>
  <c r="T32" i="24"/>
  <c r="G32" i="24"/>
  <c r="F32" i="24"/>
  <c r="T27" i="24"/>
  <c r="G27" i="24"/>
  <c r="F27" i="24"/>
  <c r="T26" i="24"/>
  <c r="G26" i="24"/>
  <c r="F26" i="24"/>
  <c r="T21" i="24"/>
  <c r="G21" i="24"/>
  <c r="F21" i="24"/>
  <c r="T20" i="24"/>
  <c r="G20" i="24"/>
  <c r="F20" i="24"/>
  <c r="H63" i="15"/>
  <c r="E21" i="24"/>
  <c r="E20" i="24"/>
  <c r="E27" i="24"/>
  <c r="E26" i="24"/>
  <c r="E33" i="24"/>
  <c r="E32" i="24"/>
  <c r="E39" i="24"/>
  <c r="E38" i="24"/>
  <c r="E45" i="24"/>
  <c r="E44" i="24"/>
  <c r="E48" i="24"/>
  <c r="E49" i="24"/>
  <c r="E65" i="24" s="1"/>
  <c r="E47" i="24"/>
  <c r="E64" i="24" s="1"/>
  <c r="E66" i="24" s="1"/>
  <c r="AN34" i="24"/>
  <c r="AN28" i="24"/>
  <c r="AN22" i="24"/>
  <c r="AN16" i="24"/>
  <c r="G30" i="7"/>
  <c r="G28" i="7"/>
  <c r="G26" i="7"/>
  <c r="G24" i="7"/>
  <c r="G22" i="7"/>
  <c r="G20" i="7"/>
  <c r="DQ21" i="23"/>
  <c r="DY23" i="23"/>
  <c r="DY22" i="23"/>
  <c r="DW23" i="23"/>
  <c r="DW22" i="23"/>
  <c r="DU23" i="23"/>
  <c r="DU22" i="23"/>
  <c r="DS23" i="23"/>
  <c r="DS22" i="23"/>
  <c r="DQ22" i="23"/>
  <c r="DP23" i="23"/>
  <c r="DP22" i="23"/>
  <c r="DO23" i="23"/>
  <c r="DO22" i="23"/>
  <c r="DQ18" i="23"/>
  <c r="T50" i="24" l="1"/>
  <c r="EP22" i="23"/>
  <c r="E51" i="24"/>
  <c r="DQ23" i="23"/>
  <c r="E50" i="24"/>
  <c r="G50" i="24"/>
  <c r="ES23" i="23"/>
  <c r="F66" i="24"/>
  <c r="F50" i="24"/>
  <c r="F51" i="24"/>
  <c r="G51" i="24"/>
  <c r="T51" i="24"/>
  <c r="E46" i="24"/>
  <c r="T15" i="24" l="1"/>
  <c r="T14" i="24"/>
  <c r="F15" i="24"/>
  <c r="F14" i="24"/>
  <c r="G15" i="24"/>
  <c r="E15" i="24"/>
  <c r="E14" i="24"/>
  <c r="G18" i="7"/>
  <c r="G16" i="7"/>
  <c r="DY16" i="23"/>
  <c r="DX16" i="23"/>
  <c r="DW16" i="23"/>
  <c r="DV16" i="23"/>
  <c r="DU16" i="23"/>
  <c r="DT16" i="23"/>
  <c r="DY15" i="23"/>
  <c r="DX15" i="23"/>
  <c r="DW15" i="23"/>
  <c r="DV15" i="23"/>
  <c r="DU15" i="23"/>
  <c r="DT15" i="23"/>
  <c r="DS16" i="23"/>
  <c r="DS15" i="23"/>
  <c r="DR16" i="23"/>
  <c r="DR15" i="23"/>
  <c r="DQ16" i="23"/>
  <c r="DQ15" i="23"/>
  <c r="DP16" i="23"/>
  <c r="DP15" i="23"/>
  <c r="DO16" i="23"/>
  <c r="DO15" i="23"/>
  <c r="DN12" i="23"/>
  <c r="DN19" i="23"/>
  <c r="DN26" i="23"/>
  <c r="DN33" i="23"/>
  <c r="EO16" i="23" l="1"/>
  <c r="EQ15" i="23"/>
  <c r="EO15" i="23"/>
  <c r="EM36" i="23"/>
  <c r="EQ35" i="23"/>
  <c r="ET35" i="23" s="1"/>
  <c r="EP35" i="23"/>
  <c r="EM35" i="23"/>
  <c r="EQ34" i="23"/>
  <c r="EP34" i="23"/>
  <c r="EM34" i="23"/>
  <c r="EQ33" i="23"/>
  <c r="EP33" i="23"/>
  <c r="EM33" i="23"/>
  <c r="EQ32" i="23"/>
  <c r="EP32" i="23"/>
  <c r="EQ31" i="23"/>
  <c r="EP31" i="23"/>
  <c r="EQ29" i="23"/>
  <c r="EP29" i="23"/>
  <c r="EM29" i="23"/>
  <c r="EQ28" i="23"/>
  <c r="EP28" i="23"/>
  <c r="EM28" i="23"/>
  <c r="EQ27" i="23"/>
  <c r="EP27" i="23"/>
  <c r="EM27" i="23"/>
  <c r="EQ26" i="23"/>
  <c r="EP26" i="23"/>
  <c r="EM26" i="23"/>
  <c r="EQ25" i="23"/>
  <c r="EP25" i="23"/>
  <c r="EM25" i="23"/>
  <c r="EQ24" i="23"/>
  <c r="EP24" i="23"/>
  <c r="EM24" i="23"/>
  <c r="EQ22" i="23"/>
  <c r="EM22" i="23"/>
  <c r="EQ21" i="23"/>
  <c r="EP21" i="23"/>
  <c r="EM21" i="23"/>
  <c r="EQ20" i="23"/>
  <c r="EP20" i="23"/>
  <c r="EM20" i="23"/>
  <c r="EQ19" i="23"/>
  <c r="EP19" i="23"/>
  <c r="EM19" i="23"/>
  <c r="EQ18" i="23"/>
  <c r="EP18" i="23"/>
  <c r="EM18" i="23"/>
  <c r="EQ17" i="23"/>
  <c r="EP17" i="23"/>
  <c r="EM17" i="23"/>
  <c r="EP15" i="23"/>
  <c r="EM15" i="23"/>
  <c r="EQ14" i="23"/>
  <c r="EP14" i="23"/>
  <c r="EP39" i="23" s="1"/>
  <c r="EM14" i="23"/>
  <c r="EP13" i="23"/>
  <c r="EM13" i="23"/>
  <c r="EQ12" i="23"/>
  <c r="EP12" i="23"/>
  <c r="EM12" i="23"/>
  <c r="EQ11" i="23"/>
  <c r="EP11" i="23"/>
  <c r="EP16" i="23" s="1"/>
  <c r="EM11" i="23"/>
  <c r="EQ38" i="23" l="1"/>
  <c r="EQ16" i="23"/>
  <c r="ET16" i="23" s="1"/>
  <c r="ET22" i="23"/>
  <c r="ES36" i="23"/>
  <c r="ET36" i="23"/>
  <c r="ES34" i="23"/>
  <c r="ET34" i="23"/>
  <c r="ET33" i="23"/>
  <c r="ES33" i="23"/>
  <c r="ES31" i="23"/>
  <c r="ET31" i="23"/>
  <c r="ES29" i="23"/>
  <c r="ET29" i="23"/>
  <c r="ES27" i="23"/>
  <c r="ET27" i="23"/>
  <c r="ET26" i="23"/>
  <c r="ES26" i="23"/>
  <c r="ES25" i="23"/>
  <c r="ET25" i="23"/>
  <c r="ES24" i="23"/>
  <c r="ET24" i="23"/>
  <c r="ES19" i="23"/>
  <c r="ET19" i="23"/>
  <c r="ES18" i="23"/>
  <c r="ET18" i="23"/>
  <c r="ES22" i="23"/>
  <c r="ES20" i="23"/>
  <c r="ET20" i="23"/>
  <c r="ES17" i="23"/>
  <c r="ET17" i="23"/>
  <c r="ES13" i="23"/>
  <c r="ET13" i="23"/>
  <c r="ES12" i="23"/>
  <c r="ET12" i="23"/>
  <c r="ET15" i="23"/>
  <c r="ES15" i="23"/>
  <c r="ES11" i="23"/>
  <c r="ET11" i="23"/>
  <c r="ET14" i="23"/>
  <c r="ES14" i="23"/>
  <c r="ES16" i="23"/>
  <c r="ES21" i="23"/>
  <c r="ET21" i="23"/>
  <c r="ES30" i="23"/>
  <c r="ET28" i="23"/>
  <c r="ES28" i="23"/>
  <c r="ES32" i="23"/>
  <c r="ET32" i="23"/>
  <c r="EQ39" i="23"/>
  <c r="ES35" i="23"/>
  <c r="EQ37" i="23"/>
  <c r="EM37" i="23"/>
  <c r="EP37" i="23"/>
  <c r="EQ23" i="23"/>
  <c r="EP30" i="23"/>
  <c r="EQ30" i="23"/>
  <c r="ET30" i="23" s="1"/>
  <c r="EM39" i="23"/>
  <c r="EM23" i="23"/>
  <c r="EP23" i="23"/>
  <c r="EM16" i="23"/>
  <c r="EM38" i="23"/>
  <c r="EP38" i="23"/>
  <c r="EM30" i="23"/>
  <c r="S10" i="7"/>
  <c r="S12" i="7"/>
  <c r="ET23" i="23" l="1"/>
  <c r="EM40" i="23"/>
  <c r="EP40" i="23"/>
  <c r="EQ40" i="23"/>
  <c r="DL11" i="23"/>
  <c r="G742" i="15"/>
  <c r="G741" i="15"/>
  <c r="G740" i="15"/>
  <c r="G739" i="15"/>
  <c r="G738" i="15"/>
  <c r="G737" i="15"/>
  <c r="G736" i="15"/>
  <c r="J211" i="15"/>
  <c r="DH36" i="23"/>
  <c r="DG33" i="23"/>
  <c r="DG32" i="23"/>
  <c r="DH32" i="23"/>
  <c r="DG12" i="23" l="1"/>
  <c r="DG19" i="23"/>
  <c r="DG26" i="23"/>
  <c r="DH26" i="23"/>
  <c r="DH29" i="23"/>
  <c r="DG17" i="23" l="1"/>
  <c r="DG35" i="23"/>
  <c r="DH22" i="23"/>
  <c r="DG21" i="23"/>
  <c r="DH19" i="23"/>
  <c r="DH15" i="23" l="1"/>
  <c r="DN13" i="21" l="1"/>
  <c r="DM13" i="21"/>
  <c r="DL13" i="21"/>
  <c r="H59" i="15"/>
  <c r="DK10" i="23"/>
  <c r="DM10" i="23"/>
  <c r="DM17" i="23"/>
  <c r="DL17" i="23"/>
  <c r="DK17" i="23"/>
  <c r="DK11" i="23"/>
  <c r="DK12" i="23"/>
  <c r="DK13" i="23"/>
  <c r="DK14" i="23"/>
  <c r="DK20" i="23"/>
  <c r="DK24" i="23"/>
  <c r="DK27" i="23"/>
  <c r="DK28" i="23"/>
  <c r="DK31" i="23"/>
  <c r="DK34" i="23"/>
  <c r="DK35" i="23"/>
  <c r="DJ10" i="23"/>
  <c r="DJ11" i="23"/>
  <c r="DJ12" i="23"/>
  <c r="DJ13" i="23"/>
  <c r="DJ14" i="23"/>
  <c r="DJ17" i="23"/>
  <c r="DJ18" i="23"/>
  <c r="DJ19" i="23"/>
  <c r="DJ20" i="23"/>
  <c r="DJ21" i="23"/>
  <c r="DJ24" i="23"/>
  <c r="DJ25" i="23"/>
  <c r="DJ26" i="23"/>
  <c r="DJ27" i="23"/>
  <c r="DJ31" i="23"/>
  <c r="DJ32" i="23"/>
  <c r="DJ33" i="23"/>
  <c r="DJ34" i="23"/>
  <c r="DJ35" i="23"/>
  <c r="DO14" i="21"/>
  <c r="DM14" i="21"/>
  <c r="DL14" i="21"/>
  <c r="DK14" i="21"/>
  <c r="DN14" i="21"/>
  <c r="DL10" i="23" l="1"/>
  <c r="G735" i="15"/>
  <c r="G734" i="15"/>
  <c r="G733" i="15"/>
  <c r="G732" i="15"/>
  <c r="G731" i="15"/>
  <c r="G730" i="15"/>
  <c r="G729" i="15"/>
  <c r="J208" i="15"/>
  <c r="DF21" i="23"/>
  <c r="DF29" i="23" l="1"/>
  <c r="DF15" i="23"/>
  <c r="DF16" i="23"/>
  <c r="DF22" i="23"/>
  <c r="DF23" i="23"/>
  <c r="DF30" i="23"/>
  <c r="DF36" i="23"/>
  <c r="DF37" i="23"/>
  <c r="DF38" i="23"/>
  <c r="DF39" i="23"/>
  <c r="DF40" i="23" l="1"/>
  <c r="CH58" i="23" l="1"/>
  <c r="CH57" i="23"/>
  <c r="BF42" i="23"/>
  <c r="AN42" i="23"/>
  <c r="DY39" i="23"/>
  <c r="DX39" i="23"/>
  <c r="DW39" i="23"/>
  <c r="DV39" i="23"/>
  <c r="DU39" i="23"/>
  <c r="DT39" i="23"/>
  <c r="EO39" i="23" s="1"/>
  <c r="DS39" i="23"/>
  <c r="DR39" i="23"/>
  <c r="DQ39" i="23"/>
  <c r="DP39" i="23"/>
  <c r="DO39" i="23"/>
  <c r="DH39" i="23"/>
  <c r="DG39" i="23"/>
  <c r="DE39" i="23"/>
  <c r="DC39" i="23"/>
  <c r="DA39" i="23"/>
  <c r="CZ39" i="23"/>
  <c r="CY39" i="23"/>
  <c r="CX39" i="23"/>
  <c r="CW39" i="23"/>
  <c r="CV39" i="23"/>
  <c r="CU39" i="23"/>
  <c r="CT39" i="23"/>
  <c r="CS39" i="23"/>
  <c r="CR39" i="23"/>
  <c r="CQ39" i="23"/>
  <c r="CP39" i="23"/>
  <c r="CN39" i="23"/>
  <c r="CM39" i="23"/>
  <c r="CL39" i="23"/>
  <c r="CK39" i="23"/>
  <c r="CJ39" i="23"/>
  <c r="CD39" i="23"/>
  <c r="CC39" i="23"/>
  <c r="CB39" i="23"/>
  <c r="CA39" i="23"/>
  <c r="BZ39" i="23"/>
  <c r="BY39" i="23"/>
  <c r="BX39" i="23"/>
  <c r="BV39" i="23"/>
  <c r="BU39" i="23"/>
  <c r="BT39" i="23"/>
  <c r="BS39" i="23"/>
  <c r="BR39" i="23"/>
  <c r="BQ39" i="23"/>
  <c r="BP39" i="23"/>
  <c r="BO39" i="23"/>
  <c r="BN39" i="23"/>
  <c r="BM39" i="23"/>
  <c r="BL39" i="23"/>
  <c r="BK39" i="23"/>
  <c r="BJ39" i="23"/>
  <c r="BI39" i="23"/>
  <c r="BH39" i="23"/>
  <c r="BG39" i="23"/>
  <c r="BF39" i="23"/>
  <c r="AZ39" i="23"/>
  <c r="AY39" i="23"/>
  <c r="AX39" i="23"/>
  <c r="AW39" i="23"/>
  <c r="AU39" i="23"/>
  <c r="AT39" i="23"/>
  <c r="AR39" i="23"/>
  <c r="AQ39" i="23"/>
  <c r="AP39" i="23"/>
  <c r="AN39" i="23"/>
  <c r="AM39" i="23"/>
  <c r="AL39" i="23"/>
  <c r="AK39" i="23"/>
  <c r="AJ39" i="23"/>
  <c r="AI39" i="23"/>
  <c r="AH39" i="23"/>
  <c r="AG39" i="23"/>
  <c r="AF39" i="23"/>
  <c r="AE39" i="23"/>
  <c r="AD39" i="23"/>
  <c r="AC39" i="23"/>
  <c r="V39" i="23"/>
  <c r="U39" i="23"/>
  <c r="T39" i="23"/>
  <c r="S39" i="23"/>
  <c r="R39" i="23"/>
  <c r="Q39" i="23"/>
  <c r="P39" i="23"/>
  <c r="O39" i="23"/>
  <c r="N39" i="23"/>
  <c r="M39" i="23"/>
  <c r="L39" i="23"/>
  <c r="K39" i="23"/>
  <c r="J39" i="23"/>
  <c r="I39" i="23"/>
  <c r="H39" i="23"/>
  <c r="DY38" i="23"/>
  <c r="DX38" i="23"/>
  <c r="DW38" i="23"/>
  <c r="DV38" i="23"/>
  <c r="DU38" i="23"/>
  <c r="DT38" i="23"/>
  <c r="EO38" i="23" s="1"/>
  <c r="DS38" i="23"/>
  <c r="DR38" i="23"/>
  <c r="DQ38" i="23"/>
  <c r="DP38" i="23"/>
  <c r="DO38" i="23"/>
  <c r="DN38" i="23"/>
  <c r="DH38" i="23"/>
  <c r="DG38" i="23"/>
  <c r="DE38" i="23"/>
  <c r="DC38" i="23"/>
  <c r="DA38" i="23"/>
  <c r="CZ38" i="23"/>
  <c r="CY38" i="23"/>
  <c r="CY40" i="23" s="1"/>
  <c r="CX38" i="23"/>
  <c r="CW38" i="23"/>
  <c r="CV38" i="23"/>
  <c r="CU38" i="23"/>
  <c r="CT38" i="23"/>
  <c r="CS38" i="23"/>
  <c r="CR38" i="23"/>
  <c r="CQ38" i="23"/>
  <c r="CQ40" i="23" s="1"/>
  <c r="CP38" i="23"/>
  <c r="CO38" i="23"/>
  <c r="CN38" i="23"/>
  <c r="CM38" i="23"/>
  <c r="CL38" i="23"/>
  <c r="CK38" i="23"/>
  <c r="CJ38" i="23"/>
  <c r="CD38" i="23"/>
  <c r="CC38" i="23"/>
  <c r="CC40" i="23" s="1"/>
  <c r="CB38" i="23"/>
  <c r="CA38" i="23"/>
  <c r="BZ38" i="23"/>
  <c r="BY38" i="23"/>
  <c r="BX38" i="23"/>
  <c r="BW38" i="23"/>
  <c r="BV38" i="23"/>
  <c r="BU38" i="23"/>
  <c r="BU40" i="23" s="1"/>
  <c r="BT38" i="23"/>
  <c r="BT40" i="23" s="1"/>
  <c r="BS38" i="23"/>
  <c r="BR38" i="23"/>
  <c r="BP38" i="23"/>
  <c r="BO38" i="23"/>
  <c r="BN38" i="23"/>
  <c r="BM38" i="23"/>
  <c r="BL38" i="23"/>
  <c r="BL40" i="23" s="1"/>
  <c r="BK38" i="23"/>
  <c r="BJ38" i="23"/>
  <c r="BI38" i="23"/>
  <c r="BH38" i="23"/>
  <c r="BG38" i="23"/>
  <c r="BF38" i="23"/>
  <c r="AZ38" i="23"/>
  <c r="AY38" i="23"/>
  <c r="AY40" i="23" s="1"/>
  <c r="AX38" i="23"/>
  <c r="AV38" i="23"/>
  <c r="AU38" i="23"/>
  <c r="AT38" i="23"/>
  <c r="AR38" i="23"/>
  <c r="AQ38" i="23"/>
  <c r="AP38" i="23"/>
  <c r="AO38" i="23"/>
  <c r="AN38" i="23"/>
  <c r="AM38" i="23"/>
  <c r="AM40" i="23" s="1"/>
  <c r="AL38" i="23"/>
  <c r="AK38" i="23"/>
  <c r="AJ38" i="23"/>
  <c r="AI38" i="23"/>
  <c r="AH38" i="23"/>
  <c r="AG38" i="23"/>
  <c r="AG40" i="23" s="1"/>
  <c r="AF38" i="23"/>
  <c r="AE38" i="23"/>
  <c r="AE40" i="23" s="1"/>
  <c r="AD38" i="23"/>
  <c r="AC38" i="23"/>
  <c r="AB38" i="23"/>
  <c r="V38" i="23"/>
  <c r="U38" i="23"/>
  <c r="T38" i="23"/>
  <c r="S38" i="23"/>
  <c r="R38" i="23"/>
  <c r="Q38" i="23"/>
  <c r="P38" i="23"/>
  <c r="O38" i="23"/>
  <c r="N38" i="23"/>
  <c r="M38" i="23"/>
  <c r="L38" i="23"/>
  <c r="K38" i="23"/>
  <c r="J38" i="23"/>
  <c r="I38" i="23"/>
  <c r="I40" i="23" s="1"/>
  <c r="H38" i="23"/>
  <c r="DH37" i="23"/>
  <c r="DG37" i="23"/>
  <c r="DE37" i="23"/>
  <c r="DC37" i="23"/>
  <c r="DB37" i="23"/>
  <c r="DA37" i="23"/>
  <c r="CZ37" i="23"/>
  <c r="CY37" i="23"/>
  <c r="CX37" i="23"/>
  <c r="CW37" i="23"/>
  <c r="CV37" i="23"/>
  <c r="CU37" i="23"/>
  <c r="CT37" i="23"/>
  <c r="CS37" i="23"/>
  <c r="CR37" i="23"/>
  <c r="CQ37" i="23"/>
  <c r="CP37" i="23"/>
  <c r="CO37" i="23"/>
  <c r="CN37" i="23"/>
  <c r="CM37" i="23"/>
  <c r="CL37" i="23"/>
  <c r="CK37" i="23"/>
  <c r="CJ37" i="23"/>
  <c r="CD37" i="23"/>
  <c r="CC37" i="23"/>
  <c r="CB37" i="23"/>
  <c r="CA37" i="23"/>
  <c r="BZ37" i="23"/>
  <c r="BY37" i="23"/>
  <c r="BX37" i="23"/>
  <c r="BW37" i="23"/>
  <c r="BV37" i="23"/>
  <c r="BU37" i="23"/>
  <c r="BT37" i="23"/>
  <c r="BS37" i="23"/>
  <c r="BR37" i="23"/>
  <c r="BP37" i="23"/>
  <c r="BO37" i="23"/>
  <c r="BN37" i="23"/>
  <c r="BM37" i="23"/>
  <c r="BL37" i="23"/>
  <c r="BK37" i="23"/>
  <c r="BJ37" i="23"/>
  <c r="BI37" i="23"/>
  <c r="BH37" i="23"/>
  <c r="BG37" i="23"/>
  <c r="BF37" i="23"/>
  <c r="AZ37" i="23"/>
  <c r="AY37" i="23"/>
  <c r="AX37" i="23"/>
  <c r="AW37" i="23"/>
  <c r="AV37" i="23"/>
  <c r="AU37" i="23"/>
  <c r="AT37" i="23"/>
  <c r="AR37" i="23"/>
  <c r="AQ37" i="23"/>
  <c r="AP37" i="23"/>
  <c r="AO37" i="23"/>
  <c r="AN37" i="23"/>
  <c r="AM37" i="23"/>
  <c r="AL37" i="23"/>
  <c r="AK37" i="23"/>
  <c r="AJ37" i="23"/>
  <c r="AI37" i="23"/>
  <c r="AH37" i="23"/>
  <c r="AG37" i="23"/>
  <c r="AF37" i="23"/>
  <c r="AE37" i="23"/>
  <c r="AD37" i="23"/>
  <c r="AC37" i="23"/>
  <c r="V37" i="23"/>
  <c r="U37" i="23"/>
  <c r="T37" i="23"/>
  <c r="S37" i="23"/>
  <c r="R37" i="23"/>
  <c r="Q37" i="23"/>
  <c r="P37" i="23"/>
  <c r="O37" i="23"/>
  <c r="N37" i="23"/>
  <c r="M37" i="23"/>
  <c r="L37" i="23"/>
  <c r="K37" i="23"/>
  <c r="J37" i="23"/>
  <c r="I37" i="23"/>
  <c r="H37" i="23"/>
  <c r="DN36" i="23"/>
  <c r="DG36" i="23"/>
  <c r="DE36" i="23"/>
  <c r="DD36" i="23"/>
  <c r="DC36" i="23"/>
  <c r="DB36" i="23"/>
  <c r="DA36" i="23"/>
  <c r="CZ36" i="23"/>
  <c r="CY36" i="23"/>
  <c r="CX36" i="23"/>
  <c r="CW36" i="23"/>
  <c r="CV36" i="23"/>
  <c r="CU36" i="23"/>
  <c r="CT36" i="23"/>
  <c r="CS36" i="23"/>
  <c r="CR36" i="23"/>
  <c r="CQ36" i="23"/>
  <c r="CP36" i="23"/>
  <c r="CO36" i="23"/>
  <c r="CN36" i="23"/>
  <c r="CM36" i="23"/>
  <c r="CL36" i="23"/>
  <c r="CK36" i="23"/>
  <c r="CJ36" i="23"/>
  <c r="CD36" i="23"/>
  <c r="CC36" i="23"/>
  <c r="CB36" i="23"/>
  <c r="CA36" i="23"/>
  <c r="BZ36" i="23"/>
  <c r="BY36" i="23"/>
  <c r="BX36" i="23"/>
  <c r="BW36" i="23"/>
  <c r="BV36" i="23"/>
  <c r="BU36" i="23"/>
  <c r="BT36" i="23"/>
  <c r="BS36" i="23"/>
  <c r="BR36" i="23"/>
  <c r="BQ36" i="23"/>
  <c r="BP36" i="23"/>
  <c r="BO36" i="23"/>
  <c r="BN36" i="23"/>
  <c r="BM36" i="23"/>
  <c r="BL36" i="23"/>
  <c r="BK36" i="23"/>
  <c r="BJ36" i="23"/>
  <c r="BI36" i="23"/>
  <c r="BH36" i="23"/>
  <c r="BG36" i="23"/>
  <c r="AZ36" i="23"/>
  <c r="AY36" i="23"/>
  <c r="AX36" i="23"/>
  <c r="AW36" i="23"/>
  <c r="AV36" i="23"/>
  <c r="AU36" i="23"/>
  <c r="AT36" i="23"/>
  <c r="AS36" i="23"/>
  <c r="AR36" i="23"/>
  <c r="AQ36" i="23"/>
  <c r="AP36" i="23"/>
  <c r="AO36" i="23"/>
  <c r="AN36" i="23"/>
  <c r="AM36" i="23"/>
  <c r="AL36" i="23"/>
  <c r="AK36" i="23"/>
  <c r="AJ36" i="23"/>
  <c r="AI36" i="23"/>
  <c r="AH36" i="23"/>
  <c r="AG36" i="23"/>
  <c r="AF36" i="23"/>
  <c r="AE36" i="23"/>
  <c r="AD36" i="23"/>
  <c r="AC36" i="23"/>
  <c r="AB36" i="23"/>
  <c r="V36" i="23"/>
  <c r="U36" i="23"/>
  <c r="T36" i="23"/>
  <c r="S36" i="23"/>
  <c r="R36" i="23"/>
  <c r="Q36" i="23"/>
  <c r="P36" i="23"/>
  <c r="O36" i="23"/>
  <c r="N36" i="23"/>
  <c r="M36" i="23"/>
  <c r="L36" i="23"/>
  <c r="K36" i="23"/>
  <c r="H36" i="23"/>
  <c r="DM35" i="23"/>
  <c r="DL35" i="23"/>
  <c r="DI35" i="23"/>
  <c r="CI35" i="23"/>
  <c r="CH35" i="23"/>
  <c r="CG35" i="23"/>
  <c r="CF35" i="23"/>
  <c r="CE35" i="23"/>
  <c r="BE35" i="23"/>
  <c r="BD35" i="23"/>
  <c r="BC35" i="23"/>
  <c r="BB35" i="23"/>
  <c r="BA35" i="23"/>
  <c r="AA35" i="23"/>
  <c r="Z35" i="23"/>
  <c r="Y35" i="23"/>
  <c r="X35" i="23"/>
  <c r="W35" i="23"/>
  <c r="DM34" i="23"/>
  <c r="DL34" i="23"/>
  <c r="DI34" i="23"/>
  <c r="CI34" i="23"/>
  <c r="CH34" i="23"/>
  <c r="CG34" i="23"/>
  <c r="CF34" i="23"/>
  <c r="CE34" i="23"/>
  <c r="BE34" i="23"/>
  <c r="BD34" i="23"/>
  <c r="BC34" i="23"/>
  <c r="BB34" i="23"/>
  <c r="BA34" i="23"/>
  <c r="AA34" i="23"/>
  <c r="Z34" i="23"/>
  <c r="Y34" i="23"/>
  <c r="X34" i="23"/>
  <c r="W34" i="23"/>
  <c r="DL33" i="23"/>
  <c r="DI33" i="23"/>
  <c r="DD33" i="23"/>
  <c r="DB33" i="23"/>
  <c r="DK33" i="23" s="1"/>
  <c r="CI33" i="23"/>
  <c r="CH33" i="23"/>
  <c r="CG33" i="23"/>
  <c r="CF33" i="23"/>
  <c r="CE33" i="23"/>
  <c r="BF33" i="23"/>
  <c r="BE33" i="23"/>
  <c r="BD33" i="23"/>
  <c r="BC33" i="23"/>
  <c r="BB33" i="23"/>
  <c r="BA33" i="23"/>
  <c r="AB33" i="23"/>
  <c r="V33" i="23"/>
  <c r="AA33" i="23" s="1"/>
  <c r="U33" i="23"/>
  <c r="X33" i="23" s="1"/>
  <c r="DL32" i="23"/>
  <c r="DI32" i="23"/>
  <c r="DD32" i="23"/>
  <c r="DK32" i="23" s="1"/>
  <c r="CI32" i="23"/>
  <c r="CG32" i="23"/>
  <c r="CG37" i="23" s="1"/>
  <c r="BQ32" i="23"/>
  <c r="CH32" i="23" s="1"/>
  <c r="BE32" i="23"/>
  <c r="BC32" i="23"/>
  <c r="AS32" i="23"/>
  <c r="BB32" i="23" s="1"/>
  <c r="AA32" i="23"/>
  <c r="Z32" i="23"/>
  <c r="Y32" i="23"/>
  <c r="X32" i="23"/>
  <c r="W32" i="23"/>
  <c r="DM31" i="23"/>
  <c r="DL31" i="23"/>
  <c r="DI31" i="23"/>
  <c r="CI31" i="23"/>
  <c r="CH31" i="23"/>
  <c r="CG31" i="23"/>
  <c r="CF31" i="23"/>
  <c r="CE31" i="23"/>
  <c r="BE31" i="23"/>
  <c r="BD31" i="23"/>
  <c r="BC31" i="23"/>
  <c r="BB31" i="23"/>
  <c r="BA31" i="23"/>
  <c r="AA31" i="23"/>
  <c r="Z31" i="23"/>
  <c r="Y31" i="23"/>
  <c r="X31" i="23"/>
  <c r="W31" i="23"/>
  <c r="DH30" i="23"/>
  <c r="DG30" i="23"/>
  <c r="DE30" i="23"/>
  <c r="DD30" i="23"/>
  <c r="DC30" i="23"/>
  <c r="DA30" i="23"/>
  <c r="CZ30" i="23"/>
  <c r="CY30" i="23"/>
  <c r="CX30" i="23"/>
  <c r="CW30" i="23"/>
  <c r="CV30" i="23"/>
  <c r="CU30" i="23"/>
  <c r="CT30" i="23"/>
  <c r="CS30" i="23"/>
  <c r="CR30" i="23"/>
  <c r="CQ30" i="23"/>
  <c r="CP30" i="23"/>
  <c r="CN30" i="23"/>
  <c r="CM30" i="23"/>
  <c r="CL30" i="23"/>
  <c r="CK30" i="23"/>
  <c r="CJ30" i="23"/>
  <c r="CD30" i="23"/>
  <c r="CC30" i="23"/>
  <c r="CB30" i="23"/>
  <c r="CA30" i="23"/>
  <c r="BZ30" i="23"/>
  <c r="BY30" i="23"/>
  <c r="BX30" i="23"/>
  <c r="BW30" i="23"/>
  <c r="BV30" i="23"/>
  <c r="BU30" i="23"/>
  <c r="BT30" i="23"/>
  <c r="BS30" i="23"/>
  <c r="BR30" i="23"/>
  <c r="BP30" i="23"/>
  <c r="BO30" i="23"/>
  <c r="BN30" i="23"/>
  <c r="BM30" i="23"/>
  <c r="BL30" i="23"/>
  <c r="BK30" i="23"/>
  <c r="BJ30" i="23"/>
  <c r="BI30" i="23"/>
  <c r="BH30" i="23"/>
  <c r="BG30" i="23"/>
  <c r="BF30" i="23"/>
  <c r="AZ30" i="23"/>
  <c r="AY30" i="23"/>
  <c r="AX30" i="23"/>
  <c r="AW30" i="23"/>
  <c r="AV30" i="23"/>
  <c r="AU30" i="23"/>
  <c r="AT30" i="23"/>
  <c r="AR30" i="23"/>
  <c r="AQ30" i="23"/>
  <c r="AP30" i="23"/>
  <c r="AO30" i="23"/>
  <c r="AN30" i="23"/>
  <c r="AM30" i="23"/>
  <c r="AL30" i="23"/>
  <c r="AK30" i="23"/>
  <c r="AJ30" i="23"/>
  <c r="AI30" i="23"/>
  <c r="AH30" i="23"/>
  <c r="AG30" i="23"/>
  <c r="AF30" i="23"/>
  <c r="AE30" i="23"/>
  <c r="AD30" i="23"/>
  <c r="AC30" i="23"/>
  <c r="V30" i="23"/>
  <c r="U30" i="23"/>
  <c r="T30" i="23"/>
  <c r="S30" i="23"/>
  <c r="R30" i="23"/>
  <c r="Q30" i="23"/>
  <c r="P30" i="23"/>
  <c r="O30" i="23"/>
  <c r="N30" i="23"/>
  <c r="M30" i="23"/>
  <c r="L30" i="23"/>
  <c r="K30" i="23"/>
  <c r="J30" i="23"/>
  <c r="I30" i="23"/>
  <c r="H30" i="23"/>
  <c r="DN29" i="23"/>
  <c r="DG29" i="23"/>
  <c r="DE29" i="23"/>
  <c r="DD29" i="23"/>
  <c r="DC29" i="23"/>
  <c r="DB29" i="23"/>
  <c r="DA29" i="23"/>
  <c r="CZ29" i="23"/>
  <c r="CY29" i="23"/>
  <c r="CX29" i="23"/>
  <c r="CW29" i="23"/>
  <c r="CV29" i="23"/>
  <c r="CU29" i="23"/>
  <c r="CT29" i="23"/>
  <c r="CS29" i="23"/>
  <c r="CR29" i="23"/>
  <c r="CQ29" i="23"/>
  <c r="CP29" i="23"/>
  <c r="CO29" i="23"/>
  <c r="CN29" i="23"/>
  <c r="CM29" i="23"/>
  <c r="CL29" i="23"/>
  <c r="CK29" i="23"/>
  <c r="CJ29" i="23"/>
  <c r="CD29" i="23"/>
  <c r="CC29" i="23"/>
  <c r="CB29" i="23"/>
  <c r="CA29" i="23"/>
  <c r="BZ29" i="23"/>
  <c r="BY29" i="23"/>
  <c r="BX29" i="23"/>
  <c r="BW29" i="23"/>
  <c r="BV29" i="23"/>
  <c r="BU29" i="23"/>
  <c r="BT29" i="23"/>
  <c r="BS29" i="23"/>
  <c r="BR29" i="23"/>
  <c r="BQ29" i="23"/>
  <c r="BP29" i="23"/>
  <c r="BO29" i="23"/>
  <c r="BN29" i="23"/>
  <c r="BM29" i="23"/>
  <c r="BL29" i="23"/>
  <c r="BK29" i="23"/>
  <c r="BJ29" i="23"/>
  <c r="BI29" i="23"/>
  <c r="BH29" i="23"/>
  <c r="BG29" i="23"/>
  <c r="BF29" i="23"/>
  <c r="AZ29" i="23"/>
  <c r="AY29" i="23"/>
  <c r="AX29" i="23"/>
  <c r="AW29" i="23"/>
  <c r="AV29" i="23"/>
  <c r="AU29" i="23"/>
  <c r="AT29" i="23"/>
  <c r="AS29" i="23"/>
  <c r="AR29" i="23"/>
  <c r="AQ29" i="23"/>
  <c r="AP29" i="23"/>
  <c r="AO29" i="23"/>
  <c r="AN29" i="23"/>
  <c r="AM29" i="23"/>
  <c r="AL29" i="23"/>
  <c r="AK29" i="23"/>
  <c r="AJ29" i="23"/>
  <c r="AI29" i="23"/>
  <c r="AH29" i="23"/>
  <c r="AG29" i="23"/>
  <c r="AF29" i="23"/>
  <c r="AE29" i="23"/>
  <c r="AD29" i="23"/>
  <c r="AC29" i="23"/>
  <c r="AB29" i="23"/>
  <c r="V29" i="23"/>
  <c r="U29" i="23"/>
  <c r="T29" i="23"/>
  <c r="S29" i="23"/>
  <c r="R29" i="23"/>
  <c r="Q29" i="23"/>
  <c r="P29" i="23"/>
  <c r="O29" i="23"/>
  <c r="N29" i="23"/>
  <c r="M29" i="23"/>
  <c r="L29" i="23"/>
  <c r="K29" i="23"/>
  <c r="H29" i="23"/>
  <c r="DM28" i="23"/>
  <c r="CO28" i="23"/>
  <c r="DJ28" i="23" s="1"/>
  <c r="CI28" i="23"/>
  <c r="CH28" i="23"/>
  <c r="CG28" i="23"/>
  <c r="CF28" i="23"/>
  <c r="CE28" i="23"/>
  <c r="BE28" i="23"/>
  <c r="BD28" i="23"/>
  <c r="BC28" i="23"/>
  <c r="BB28" i="23"/>
  <c r="BA28" i="23"/>
  <c r="AA28" i="23"/>
  <c r="Z28" i="23"/>
  <c r="Y28" i="23"/>
  <c r="X28" i="23"/>
  <c r="W28" i="23"/>
  <c r="DM27" i="23"/>
  <c r="DL27" i="23"/>
  <c r="DI27" i="23"/>
  <c r="CI27" i="23"/>
  <c r="CH27" i="23"/>
  <c r="CG27" i="23"/>
  <c r="CF27" i="23"/>
  <c r="CE27" i="23"/>
  <c r="BE27" i="23"/>
  <c r="BD27" i="23"/>
  <c r="BC27" i="23"/>
  <c r="BB27" i="23"/>
  <c r="BA27" i="23"/>
  <c r="AA27" i="23"/>
  <c r="Z27" i="23"/>
  <c r="Y27" i="23"/>
  <c r="X27" i="23"/>
  <c r="W27" i="23"/>
  <c r="DL26" i="23"/>
  <c r="DI26" i="23"/>
  <c r="DB26" i="23"/>
  <c r="DK26" i="23" s="1"/>
  <c r="CI26" i="23"/>
  <c r="CG26" i="23"/>
  <c r="CC26" i="23"/>
  <c r="CH26" i="23" s="1"/>
  <c r="BE26" i="23"/>
  <c r="BD26" i="23"/>
  <c r="BC26" i="23"/>
  <c r="BB26" i="23"/>
  <c r="BA26" i="23"/>
  <c r="AB26" i="23"/>
  <c r="AA26" i="23"/>
  <c r="Y26" i="23"/>
  <c r="DL25" i="23"/>
  <c r="DI25" i="23"/>
  <c r="DB25" i="23"/>
  <c r="DK25" i="23" s="1"/>
  <c r="CI25" i="23"/>
  <c r="CG25" i="23"/>
  <c r="BQ25" i="23"/>
  <c r="BE25" i="23"/>
  <c r="BC25" i="23"/>
  <c r="AS25" i="23"/>
  <c r="AA25" i="23"/>
  <c r="Z25" i="23"/>
  <c r="Y25" i="23"/>
  <c r="X25" i="23"/>
  <c r="X30" i="23" s="1"/>
  <c r="W25" i="23"/>
  <c r="DM24" i="23"/>
  <c r="DL24" i="23"/>
  <c r="DI24" i="23"/>
  <c r="CI24" i="23"/>
  <c r="CH24" i="23"/>
  <c r="CG24" i="23"/>
  <c r="CF24" i="23"/>
  <c r="CE24" i="23"/>
  <c r="BE24" i="23"/>
  <c r="BD24" i="23"/>
  <c r="BC24" i="23"/>
  <c r="BB24" i="23"/>
  <c r="BA24" i="23"/>
  <c r="AA24" i="23"/>
  <c r="Z24" i="23"/>
  <c r="Y24" i="23"/>
  <c r="X24" i="23"/>
  <c r="W24" i="23"/>
  <c r="DH23" i="23"/>
  <c r="DG23" i="23"/>
  <c r="DE23" i="23"/>
  <c r="DC23" i="23"/>
  <c r="DA23" i="23"/>
  <c r="CZ23" i="23"/>
  <c r="CY23" i="23"/>
  <c r="CX23" i="23"/>
  <c r="CW23" i="23"/>
  <c r="CV23" i="23"/>
  <c r="CU23" i="23"/>
  <c r="CT23" i="23"/>
  <c r="CS23" i="23"/>
  <c r="CR23" i="23"/>
  <c r="CQ23" i="23"/>
  <c r="CP23" i="23"/>
  <c r="CO23" i="23"/>
  <c r="CN23" i="23"/>
  <c r="CM23" i="23"/>
  <c r="CL23" i="23"/>
  <c r="CK23" i="23"/>
  <c r="CJ23" i="23"/>
  <c r="CD23" i="23"/>
  <c r="CC23" i="23"/>
  <c r="CB23" i="23"/>
  <c r="CA23" i="23"/>
  <c r="BZ23" i="23"/>
  <c r="BY23" i="23"/>
  <c r="BX23" i="23"/>
  <c r="BV23" i="23"/>
  <c r="BU23" i="23"/>
  <c r="BT23" i="23"/>
  <c r="BS23" i="23"/>
  <c r="BR23" i="23"/>
  <c r="BQ23" i="23"/>
  <c r="BP23" i="23"/>
  <c r="BO23" i="23"/>
  <c r="BN23" i="23"/>
  <c r="BM23" i="23"/>
  <c r="BL23" i="23"/>
  <c r="BK23" i="23"/>
  <c r="BJ23" i="23"/>
  <c r="BI23" i="23"/>
  <c r="BH23" i="23"/>
  <c r="BG23" i="23"/>
  <c r="BF23" i="23"/>
  <c r="AZ23" i="23"/>
  <c r="AY23" i="23"/>
  <c r="AX23" i="23"/>
  <c r="AU23" i="23"/>
  <c r="AT23" i="23"/>
  <c r="AR23" i="23"/>
  <c r="AQ23" i="23"/>
  <c r="AP23" i="23"/>
  <c r="AN23" i="23"/>
  <c r="AM23" i="23"/>
  <c r="AL23" i="23"/>
  <c r="AK23" i="23"/>
  <c r="AJ23" i="23"/>
  <c r="AI23" i="23"/>
  <c r="AH23" i="23"/>
  <c r="AG23" i="23"/>
  <c r="AF23" i="23"/>
  <c r="AE23" i="23"/>
  <c r="AD23" i="23"/>
  <c r="AC23" i="23"/>
  <c r="V23" i="23"/>
  <c r="U23" i="23"/>
  <c r="T23" i="23"/>
  <c r="S23" i="23"/>
  <c r="R23" i="23"/>
  <c r="Q23" i="23"/>
  <c r="P23" i="23"/>
  <c r="O23" i="23"/>
  <c r="N23" i="23"/>
  <c r="M23" i="23"/>
  <c r="L23" i="23"/>
  <c r="K23" i="23"/>
  <c r="J23" i="23"/>
  <c r="I23" i="23"/>
  <c r="H23" i="23"/>
  <c r="DN22" i="23"/>
  <c r="DG22" i="23"/>
  <c r="DE22" i="23"/>
  <c r="DD22" i="23"/>
  <c r="DC22" i="23"/>
  <c r="DB22" i="23"/>
  <c r="DA22" i="23"/>
  <c r="CZ22" i="23"/>
  <c r="CY22" i="23"/>
  <c r="CX22" i="23"/>
  <c r="CW22" i="23"/>
  <c r="CV22" i="23"/>
  <c r="CU22" i="23"/>
  <c r="CT22" i="23"/>
  <c r="CS22" i="23"/>
  <c r="CR22" i="23"/>
  <c r="CQ22" i="23"/>
  <c r="CP22" i="23"/>
  <c r="CO22" i="23"/>
  <c r="CN22" i="23"/>
  <c r="CM22" i="23"/>
  <c r="CL22" i="23"/>
  <c r="CK22" i="23"/>
  <c r="CJ22" i="23"/>
  <c r="CD22" i="23"/>
  <c r="CC22" i="23"/>
  <c r="CB22" i="23"/>
  <c r="CA22" i="23"/>
  <c r="BZ22" i="23"/>
  <c r="BY22" i="23"/>
  <c r="BX22" i="23"/>
  <c r="BW22" i="23"/>
  <c r="BV22" i="23"/>
  <c r="BU22" i="23"/>
  <c r="BT22" i="23"/>
  <c r="BS22" i="23"/>
  <c r="BR22" i="23"/>
  <c r="BQ22" i="23"/>
  <c r="BP22" i="23"/>
  <c r="BO22" i="23"/>
  <c r="BN22" i="23"/>
  <c r="BM22" i="23"/>
  <c r="BL22" i="23"/>
  <c r="BK22" i="23"/>
  <c r="BJ22" i="23"/>
  <c r="BI22" i="23"/>
  <c r="BH22" i="23"/>
  <c r="BG22" i="23"/>
  <c r="BF22" i="23"/>
  <c r="AZ22" i="23"/>
  <c r="AY22" i="23"/>
  <c r="AX22" i="23"/>
  <c r="AW22" i="23"/>
  <c r="AV22" i="23"/>
  <c r="AU22" i="23"/>
  <c r="AT22" i="23"/>
  <c r="AS22" i="23"/>
  <c r="AR22" i="23"/>
  <c r="AQ22" i="23"/>
  <c r="AP22" i="23"/>
  <c r="AO22" i="23"/>
  <c r="AN22" i="23"/>
  <c r="AM22" i="23"/>
  <c r="AL22" i="23"/>
  <c r="AK22" i="23"/>
  <c r="AJ22" i="23"/>
  <c r="AI22" i="23"/>
  <c r="AH22" i="23"/>
  <c r="AG22" i="23"/>
  <c r="AF22" i="23"/>
  <c r="AE22" i="23"/>
  <c r="AD22" i="23"/>
  <c r="AC22" i="23"/>
  <c r="AB22" i="23"/>
  <c r="V22" i="23"/>
  <c r="U22" i="23"/>
  <c r="T22" i="23"/>
  <c r="S22" i="23"/>
  <c r="R22" i="23"/>
  <c r="Q22" i="23"/>
  <c r="P22" i="23"/>
  <c r="O22" i="23"/>
  <c r="N22" i="23"/>
  <c r="M22" i="23"/>
  <c r="L22" i="23"/>
  <c r="K22" i="23"/>
  <c r="H22" i="23"/>
  <c r="DL21" i="23"/>
  <c r="DI21" i="23"/>
  <c r="DD21" i="23"/>
  <c r="DD39" i="23" s="1"/>
  <c r="DB21" i="23"/>
  <c r="DK21" i="23" s="1"/>
  <c r="CI21" i="23"/>
  <c r="CG21" i="23"/>
  <c r="BW21" i="23"/>
  <c r="CE21" i="23" s="1"/>
  <c r="AV21" i="23"/>
  <c r="AV39" i="23" s="1"/>
  <c r="AS21" i="23"/>
  <c r="AS39" i="23" s="1"/>
  <c r="AO21" i="23"/>
  <c r="AO39" i="23" s="1"/>
  <c r="AA21" i="23"/>
  <c r="Z21" i="23"/>
  <c r="Y21" i="23"/>
  <c r="X21" i="23"/>
  <c r="W21" i="23"/>
  <c r="DM20" i="23"/>
  <c r="DL20" i="23"/>
  <c r="DI20" i="23"/>
  <c r="CI20" i="23"/>
  <c r="CH20" i="23"/>
  <c r="CG20" i="23"/>
  <c r="CF20" i="23"/>
  <c r="CE20" i="23"/>
  <c r="BE20" i="23"/>
  <c r="BD20" i="23"/>
  <c r="BC20" i="23"/>
  <c r="BB20" i="23"/>
  <c r="BA20" i="23"/>
  <c r="AA20" i="23"/>
  <c r="Z20" i="23"/>
  <c r="Y20" i="23"/>
  <c r="X20" i="23"/>
  <c r="W20" i="23"/>
  <c r="DL19" i="23"/>
  <c r="DI19" i="23"/>
  <c r="DD19" i="23"/>
  <c r="DB19" i="23"/>
  <c r="CI19" i="23"/>
  <c r="CG19" i="23"/>
  <c r="CC19" i="23"/>
  <c r="BE19" i="23"/>
  <c r="BD19" i="23"/>
  <c r="BC19" i="23"/>
  <c r="BB19" i="23"/>
  <c r="BA19" i="23"/>
  <c r="AB19" i="23"/>
  <c r="V19" i="23"/>
  <c r="Y19" i="23" s="1"/>
  <c r="U19" i="23"/>
  <c r="W19" i="23" s="1"/>
  <c r="DL18" i="23"/>
  <c r="DI18" i="23"/>
  <c r="DB18" i="23"/>
  <c r="DK18" i="23" s="1"/>
  <c r="CI18" i="23"/>
  <c r="CH18" i="23"/>
  <c r="CG18" i="23"/>
  <c r="CF18" i="23"/>
  <c r="CE18" i="23"/>
  <c r="BE18" i="23"/>
  <c r="BC18" i="23"/>
  <c r="AW18" i="23"/>
  <c r="BB18" i="23" s="1"/>
  <c r="AA18" i="23"/>
  <c r="Z18" i="23"/>
  <c r="Y18" i="23"/>
  <c r="X18" i="23"/>
  <c r="W18" i="23"/>
  <c r="DI17" i="23"/>
  <c r="CI17" i="23"/>
  <c r="CH17" i="23"/>
  <c r="CG17" i="23"/>
  <c r="CF17" i="23"/>
  <c r="CE17" i="23"/>
  <c r="BE17" i="23"/>
  <c r="BD17" i="23"/>
  <c r="BC17" i="23"/>
  <c r="BB17" i="23"/>
  <c r="BA17" i="23"/>
  <c r="AA17" i="23"/>
  <c r="Z17" i="23"/>
  <c r="Y17" i="23"/>
  <c r="X17" i="23"/>
  <c r="W17" i="23"/>
  <c r="DH16" i="23"/>
  <c r="DG16" i="23"/>
  <c r="DE16" i="23"/>
  <c r="DD16" i="23"/>
  <c r="DC16" i="23"/>
  <c r="DB16" i="23"/>
  <c r="DA16" i="23"/>
  <c r="CZ16" i="23"/>
  <c r="CY16" i="23"/>
  <c r="CX16" i="23"/>
  <c r="CW16" i="23"/>
  <c r="CV16" i="23"/>
  <c r="CU16" i="23"/>
  <c r="CT16" i="23"/>
  <c r="CS16" i="23"/>
  <c r="CR16" i="23"/>
  <c r="CQ16" i="23"/>
  <c r="CP16" i="23"/>
  <c r="CO16" i="23"/>
  <c r="CN16" i="23"/>
  <c r="CM16" i="23"/>
  <c r="CL16" i="23"/>
  <c r="CK16" i="23"/>
  <c r="CJ16" i="23"/>
  <c r="CD16" i="23"/>
  <c r="CC16" i="23"/>
  <c r="CB16" i="23"/>
  <c r="CA16" i="23"/>
  <c r="BZ16" i="23"/>
  <c r="BY16" i="23"/>
  <c r="BX16" i="23"/>
  <c r="BW16" i="23"/>
  <c r="BV16" i="23"/>
  <c r="BU16" i="23"/>
  <c r="BT16" i="23"/>
  <c r="BS16" i="23"/>
  <c r="BR16" i="23"/>
  <c r="BQ16" i="23"/>
  <c r="BP16" i="23"/>
  <c r="BO16" i="23"/>
  <c r="BN16" i="23"/>
  <c r="BM16" i="23"/>
  <c r="BL16" i="23"/>
  <c r="BK16" i="23"/>
  <c r="BJ16" i="23"/>
  <c r="BI16" i="23"/>
  <c r="BH16" i="23"/>
  <c r="BG16" i="23"/>
  <c r="BF16" i="23"/>
  <c r="AZ16" i="23"/>
  <c r="AY16" i="23"/>
  <c r="AX16" i="23"/>
  <c r="AV16" i="23"/>
  <c r="AU16" i="23"/>
  <c r="AT16" i="23"/>
  <c r="AS16" i="23"/>
  <c r="AR16" i="23"/>
  <c r="AQ16" i="23"/>
  <c r="AP16" i="23"/>
  <c r="AO16" i="23"/>
  <c r="AN16" i="23"/>
  <c r="AM16" i="23"/>
  <c r="AL16" i="23"/>
  <c r="AK16" i="23"/>
  <c r="AJ16" i="23"/>
  <c r="AI16" i="23"/>
  <c r="AH16" i="23"/>
  <c r="AG16" i="23"/>
  <c r="AF16" i="23"/>
  <c r="AE16" i="23"/>
  <c r="AD16" i="23"/>
  <c r="AC16" i="23"/>
  <c r="V16" i="23"/>
  <c r="U16" i="23"/>
  <c r="T16" i="23"/>
  <c r="S16" i="23"/>
  <c r="R16" i="23"/>
  <c r="Q16" i="23"/>
  <c r="P16" i="23"/>
  <c r="O16" i="23"/>
  <c r="N16" i="23"/>
  <c r="M16" i="23"/>
  <c r="L16" i="23"/>
  <c r="K16" i="23"/>
  <c r="J16" i="23"/>
  <c r="I16" i="23"/>
  <c r="H16" i="23"/>
  <c r="DN15" i="23"/>
  <c r="DG15" i="23"/>
  <c r="DE15" i="23"/>
  <c r="DD15" i="23"/>
  <c r="DC15" i="23"/>
  <c r="DB15" i="23"/>
  <c r="DA15" i="23"/>
  <c r="CZ15" i="23"/>
  <c r="CY15" i="23"/>
  <c r="CX15" i="23"/>
  <c r="CW15" i="23"/>
  <c r="CV15" i="23"/>
  <c r="CU15" i="23"/>
  <c r="CT15" i="23"/>
  <c r="CS15" i="23"/>
  <c r="CR15" i="23"/>
  <c r="CQ15" i="23"/>
  <c r="CP15" i="23"/>
  <c r="CO15" i="23"/>
  <c r="CN15" i="23"/>
  <c r="CM15" i="23"/>
  <c r="CL15" i="23"/>
  <c r="CK15" i="23"/>
  <c r="CJ15" i="23"/>
  <c r="CD15" i="23"/>
  <c r="CC15" i="23"/>
  <c r="CB15" i="23"/>
  <c r="CA15" i="23"/>
  <c r="BZ15" i="23"/>
  <c r="BY15" i="23"/>
  <c r="BX15" i="23"/>
  <c r="BW15" i="23"/>
  <c r="BV15" i="23"/>
  <c r="BU15" i="23"/>
  <c r="BT15" i="23"/>
  <c r="BS15" i="23"/>
  <c r="BR15" i="23"/>
  <c r="BQ15" i="23"/>
  <c r="BP15" i="23"/>
  <c r="BO15" i="23"/>
  <c r="BN15" i="23"/>
  <c r="BM15" i="23"/>
  <c r="BL15" i="23"/>
  <c r="BK15" i="23"/>
  <c r="BJ15" i="23"/>
  <c r="BI15" i="23"/>
  <c r="BH15" i="23"/>
  <c r="BG15" i="23"/>
  <c r="BF15" i="23"/>
  <c r="AZ15" i="23"/>
  <c r="AY15" i="23"/>
  <c r="AX15" i="23"/>
  <c r="AW15" i="23"/>
  <c r="AV15" i="23"/>
  <c r="AU15" i="23"/>
  <c r="AT15" i="23"/>
  <c r="AS15" i="23"/>
  <c r="AR15" i="23"/>
  <c r="AQ15" i="23"/>
  <c r="AP15" i="23"/>
  <c r="AO15" i="23"/>
  <c r="AN15" i="23"/>
  <c r="AM15" i="23"/>
  <c r="AL15" i="23"/>
  <c r="AK15" i="23"/>
  <c r="AJ15" i="23"/>
  <c r="AI15" i="23"/>
  <c r="AH15" i="23"/>
  <c r="AG15" i="23"/>
  <c r="AF15" i="23"/>
  <c r="AE15" i="23"/>
  <c r="AD15" i="23"/>
  <c r="AC15" i="23"/>
  <c r="V15" i="23"/>
  <c r="U15" i="23"/>
  <c r="T15" i="23"/>
  <c r="S15" i="23"/>
  <c r="R15" i="23"/>
  <c r="Q15" i="23"/>
  <c r="P15" i="23"/>
  <c r="O15" i="23"/>
  <c r="N15" i="23"/>
  <c r="M15" i="23"/>
  <c r="L15" i="23"/>
  <c r="K15" i="23"/>
  <c r="H15" i="23"/>
  <c r="DM14" i="23"/>
  <c r="DL14" i="23"/>
  <c r="DI14" i="23"/>
  <c r="CI14" i="23"/>
  <c r="CH14" i="23"/>
  <c r="CG14" i="23"/>
  <c r="CF14" i="23"/>
  <c r="CE14" i="23"/>
  <c r="BE14" i="23"/>
  <c r="BD14" i="23"/>
  <c r="BC14" i="23"/>
  <c r="BB14" i="23"/>
  <c r="BA14" i="23"/>
  <c r="AA14" i="23"/>
  <c r="Z14" i="23"/>
  <c r="Y14" i="23"/>
  <c r="X14" i="23"/>
  <c r="W14" i="23"/>
  <c r="DM13" i="23"/>
  <c r="DL13" i="23"/>
  <c r="DI13" i="23"/>
  <c r="CI13" i="23"/>
  <c r="CH13" i="23"/>
  <c r="CG13" i="23"/>
  <c r="CF13" i="23"/>
  <c r="CE13" i="23"/>
  <c r="BE13" i="23"/>
  <c r="BD13" i="23"/>
  <c r="BC13" i="23"/>
  <c r="BB13" i="23"/>
  <c r="BA13" i="23"/>
  <c r="AA13" i="23"/>
  <c r="Z13" i="23"/>
  <c r="Y13" i="23"/>
  <c r="X13" i="23"/>
  <c r="W13" i="23"/>
  <c r="DM12" i="23"/>
  <c r="DL12" i="23"/>
  <c r="DI12" i="23"/>
  <c r="CI12" i="23"/>
  <c r="CH12" i="23"/>
  <c r="CG12" i="23"/>
  <c r="CF12" i="23"/>
  <c r="CE12" i="23"/>
  <c r="BF12" i="23"/>
  <c r="BE12" i="23"/>
  <c r="BD12" i="23"/>
  <c r="BC12" i="23"/>
  <c r="BB12" i="23"/>
  <c r="BA12" i="23"/>
  <c r="AB12" i="23"/>
  <c r="AA12" i="23"/>
  <c r="Z12" i="23"/>
  <c r="Y12" i="23"/>
  <c r="X12" i="23"/>
  <c r="W12" i="23"/>
  <c r="DM11" i="23"/>
  <c r="DN14" i="23" s="1"/>
  <c r="DN16" i="23" s="1"/>
  <c r="DI11" i="23"/>
  <c r="CI11" i="23"/>
  <c r="CH11" i="23"/>
  <c r="CG11" i="23"/>
  <c r="CF11" i="23"/>
  <c r="CE11" i="23"/>
  <c r="BE11" i="23"/>
  <c r="BC11" i="23"/>
  <c r="AW11" i="23"/>
  <c r="AA11" i="23"/>
  <c r="Z11" i="23"/>
  <c r="Y11" i="23"/>
  <c r="X11" i="23"/>
  <c r="W11" i="23"/>
  <c r="DI10" i="23"/>
  <c r="CI10" i="23"/>
  <c r="CH10" i="23"/>
  <c r="CG10" i="23"/>
  <c r="CF10" i="23"/>
  <c r="CE10" i="23"/>
  <c r="BE10" i="23"/>
  <c r="BD10" i="23"/>
  <c r="BC10" i="23"/>
  <c r="BB10" i="23"/>
  <c r="BA10" i="23"/>
  <c r="AA10" i="23"/>
  <c r="Z10" i="23"/>
  <c r="Y10" i="23"/>
  <c r="X10" i="23"/>
  <c r="W10" i="23"/>
  <c r="G27" i="23" l="1"/>
  <c r="EV27" i="23" s="1"/>
  <c r="EU27" i="23"/>
  <c r="EU34" i="23"/>
  <c r="EV34" i="23"/>
  <c r="DK36" i="23"/>
  <c r="BE42" i="23"/>
  <c r="G13" i="23"/>
  <c r="EV28" i="23"/>
  <c r="EU35" i="23"/>
  <c r="EV35" i="23"/>
  <c r="EV14" i="23"/>
  <c r="EV31" i="23"/>
  <c r="EU31" i="23"/>
  <c r="Q40" i="23"/>
  <c r="G24" i="23"/>
  <c r="EV24" i="23" s="1"/>
  <c r="EU24" i="23"/>
  <c r="G20" i="23"/>
  <c r="EV20" i="23" s="1"/>
  <c r="EU20" i="23"/>
  <c r="EU17" i="23"/>
  <c r="EU14" i="23"/>
  <c r="EV12" i="23"/>
  <c r="EU12" i="23"/>
  <c r="EU13" i="23"/>
  <c r="EV13" i="23"/>
  <c r="DV40" i="23"/>
  <c r="X16" i="23"/>
  <c r="DS40" i="23"/>
  <c r="Y23" i="23"/>
  <c r="AA23" i="23"/>
  <c r="DJ15" i="23"/>
  <c r="DK19" i="23"/>
  <c r="W30" i="23"/>
  <c r="DK29" i="23"/>
  <c r="Z37" i="23"/>
  <c r="DJ36" i="23"/>
  <c r="K40" i="23"/>
  <c r="S40" i="23"/>
  <c r="DP40" i="23"/>
  <c r="DX40" i="23"/>
  <c r="DI16" i="23"/>
  <c r="O40" i="23"/>
  <c r="AC40" i="23"/>
  <c r="DK15" i="23"/>
  <c r="DK22" i="23"/>
  <c r="AU40" i="23"/>
  <c r="BI40" i="23"/>
  <c r="BZ40" i="23"/>
  <c r="CM40" i="23"/>
  <c r="DJ16" i="23"/>
  <c r="AK40" i="23"/>
  <c r="DJ29" i="23"/>
  <c r="CI37" i="23"/>
  <c r="CV40" i="23"/>
  <c r="DJ38" i="23"/>
  <c r="DJ22" i="23"/>
  <c r="DJ37" i="23"/>
  <c r="DJ23" i="23"/>
  <c r="DK16" i="23"/>
  <c r="BC21" i="23"/>
  <c r="BC23" i="23" s="1"/>
  <c r="AS38" i="23"/>
  <c r="AS40" i="23" s="1"/>
  <c r="DI29" i="23"/>
  <c r="DI37" i="23"/>
  <c r="L40" i="23"/>
  <c r="T40" i="23"/>
  <c r="AA30" i="23"/>
  <c r="BE36" i="23"/>
  <c r="W16" i="23"/>
  <c r="CH21" i="23"/>
  <c r="CH23" i="23" s="1"/>
  <c r="BD32" i="23"/>
  <c r="M40" i="23"/>
  <c r="U40" i="23"/>
  <c r="BV40" i="23"/>
  <c r="BC16" i="23"/>
  <c r="CE39" i="23"/>
  <c r="BD18" i="23"/>
  <c r="AI40" i="23"/>
  <c r="AQ40" i="23"/>
  <c r="BF40" i="23"/>
  <c r="BN40" i="23"/>
  <c r="CJ40" i="23"/>
  <c r="CS40" i="23"/>
  <c r="DA40" i="23"/>
  <c r="DQ40" i="23"/>
  <c r="DY40" i="23"/>
  <c r="Z38" i="23"/>
  <c r="CH16" i="23"/>
  <c r="Y37" i="23"/>
  <c r="CF32" i="23"/>
  <c r="CF37" i="23" s="1"/>
  <c r="Y36" i="23"/>
  <c r="AT40" i="23"/>
  <c r="BH40" i="23"/>
  <c r="BP40" i="23"/>
  <c r="BY40" i="23"/>
  <c r="CT40" i="23"/>
  <c r="DC40" i="23"/>
  <c r="Y15" i="23"/>
  <c r="W23" i="23"/>
  <c r="DL23" i="23"/>
  <c r="DM22" i="23"/>
  <c r="BC30" i="23"/>
  <c r="Y29" i="23"/>
  <c r="BB37" i="23"/>
  <c r="CE23" i="23"/>
  <c r="CO39" i="23"/>
  <c r="DJ39" i="23" s="1"/>
  <c r="H40" i="23"/>
  <c r="P40" i="23"/>
  <c r="CL40" i="23"/>
  <c r="BB22" i="23"/>
  <c r="DL28" i="23"/>
  <c r="DL30" i="23" s="1"/>
  <c r="BB29" i="23"/>
  <c r="CG29" i="23"/>
  <c r="DL37" i="23"/>
  <c r="BQ37" i="23"/>
  <c r="AD40" i="23"/>
  <c r="AL40" i="23"/>
  <c r="BR40" i="23"/>
  <c r="CU40" i="23"/>
  <c r="DE40" i="23"/>
  <c r="DR40" i="23"/>
  <c r="DM15" i="23"/>
  <c r="DB39" i="23"/>
  <c r="DK39" i="23" s="1"/>
  <c r="BD25" i="23"/>
  <c r="BD30" i="23" s="1"/>
  <c r="W39" i="23"/>
  <c r="BE15" i="23"/>
  <c r="CF16" i="23"/>
  <c r="CG23" i="23"/>
  <c r="AA19" i="23"/>
  <c r="AB21" i="23" s="1"/>
  <c r="AB23" i="23" s="1"/>
  <c r="W37" i="23"/>
  <c r="BJ40" i="23"/>
  <c r="CA40" i="23"/>
  <c r="CN40" i="23"/>
  <c r="CW40" i="23"/>
  <c r="DG40" i="23"/>
  <c r="DT40" i="23"/>
  <c r="EO40" i="23" s="1"/>
  <c r="DL22" i="23"/>
  <c r="DM18" i="23"/>
  <c r="DM25" i="23"/>
  <c r="X22" i="23"/>
  <c r="Y16" i="23"/>
  <c r="X39" i="23"/>
  <c r="DI23" i="23"/>
  <c r="DM19" i="23"/>
  <c r="BB21" i="23"/>
  <c r="BB39" i="23" s="1"/>
  <c r="Y22" i="23"/>
  <c r="BD22" i="23"/>
  <c r="AW23" i="23"/>
  <c r="DM26" i="23"/>
  <c r="EV26" i="23" s="1"/>
  <c r="DM29" i="23"/>
  <c r="CE32" i="23"/>
  <c r="CE37" i="23" s="1"/>
  <c r="CF36" i="23"/>
  <c r="AF40" i="23"/>
  <c r="AN40" i="23"/>
  <c r="AX40" i="23"/>
  <c r="BK40" i="23"/>
  <c r="CB40" i="23"/>
  <c r="CK40" i="23"/>
  <c r="BF34" i="23"/>
  <c r="BF36" i="23" s="1"/>
  <c r="AO40" i="23"/>
  <c r="DH40" i="23"/>
  <c r="CI38" i="23"/>
  <c r="Z16" i="23"/>
  <c r="X23" i="23"/>
  <c r="BE21" i="23"/>
  <c r="BE39" i="23" s="1"/>
  <c r="DI22" i="23"/>
  <c r="BQ38" i="23"/>
  <c r="BQ40" i="23" s="1"/>
  <c r="CE26" i="23"/>
  <c r="CI29" i="23"/>
  <c r="AB35" i="23"/>
  <c r="AB37" i="23" s="1"/>
  <c r="Y33" i="23"/>
  <c r="DM33" i="23"/>
  <c r="EV33" i="23" s="1"/>
  <c r="Y39" i="23"/>
  <c r="AS37" i="23"/>
  <c r="AH40" i="23"/>
  <c r="AP40" i="23"/>
  <c r="AZ40" i="23"/>
  <c r="BM40" i="23"/>
  <c r="CD40" i="23"/>
  <c r="AO23" i="23"/>
  <c r="CX40" i="23"/>
  <c r="DL15" i="23"/>
  <c r="CI16" i="23"/>
  <c r="DM21" i="23"/>
  <c r="CH22" i="23"/>
  <c r="CF22" i="23"/>
  <c r="CE25" i="23"/>
  <c r="CE30" i="23" s="1"/>
  <c r="AB28" i="23"/>
  <c r="U26" i="23" s="1"/>
  <c r="Z33" i="23"/>
  <c r="CG36" i="23"/>
  <c r="DL36" i="23"/>
  <c r="N40" i="23"/>
  <c r="V40" i="23"/>
  <c r="CR40" i="23"/>
  <c r="CZ40" i="23"/>
  <c r="DO40" i="23"/>
  <c r="DW40" i="23"/>
  <c r="BC29" i="23"/>
  <c r="BB36" i="23"/>
  <c r="CP40" i="23"/>
  <c r="DU40" i="23"/>
  <c r="BC38" i="23"/>
  <c r="DL16" i="23"/>
  <c r="W15" i="23"/>
  <c r="BC15" i="23"/>
  <c r="Z19" i="23"/>
  <c r="Z30" i="23"/>
  <c r="W29" i="23"/>
  <c r="DL29" i="23"/>
  <c r="BC37" i="23"/>
  <c r="AA36" i="23"/>
  <c r="BC36" i="23"/>
  <c r="DM36" i="23"/>
  <c r="AJ40" i="23"/>
  <c r="AR40" i="23"/>
  <c r="BG40" i="23"/>
  <c r="BO40" i="23"/>
  <c r="BX40" i="23"/>
  <c r="CI30" i="23"/>
  <c r="W38" i="23"/>
  <c r="CE16" i="23"/>
  <c r="AA15" i="23"/>
  <c r="BW23" i="23"/>
  <c r="AA29" i="23"/>
  <c r="BE37" i="23"/>
  <c r="CI15" i="23"/>
  <c r="AV23" i="23"/>
  <c r="X37" i="23"/>
  <c r="CH37" i="23"/>
  <c r="J40" i="23"/>
  <c r="R40" i="23"/>
  <c r="BS40" i="23"/>
  <c r="BD11" i="23"/>
  <c r="EU11" i="23" s="1"/>
  <c r="BB11" i="23"/>
  <c r="AW16" i="23"/>
  <c r="BA11" i="23"/>
  <c r="AW38" i="23"/>
  <c r="AW40" i="23" s="1"/>
  <c r="DI15" i="23"/>
  <c r="AA22" i="23"/>
  <c r="BA29" i="23"/>
  <c r="BD29" i="23"/>
  <c r="CE36" i="23"/>
  <c r="AA39" i="23"/>
  <c r="CG39" i="23"/>
  <c r="BB15" i="23"/>
  <c r="DI38" i="23"/>
  <c r="BE30" i="23"/>
  <c r="BE38" i="23"/>
  <c r="CH15" i="23"/>
  <c r="CF15" i="23"/>
  <c r="CE15" i="23"/>
  <c r="CI39" i="23"/>
  <c r="Y30" i="23"/>
  <c r="Y38" i="23"/>
  <c r="CH29" i="23"/>
  <c r="CF29" i="23"/>
  <c r="CE29" i="23"/>
  <c r="W36" i="23"/>
  <c r="BA36" i="23"/>
  <c r="BD36" i="23"/>
  <c r="X38" i="23"/>
  <c r="Z15" i="23"/>
  <c r="CG30" i="23"/>
  <c r="Z29" i="23"/>
  <c r="DD38" i="23"/>
  <c r="DD40" i="23" s="1"/>
  <c r="DD37" i="23"/>
  <c r="DK37" i="23" s="1"/>
  <c r="DM32" i="23"/>
  <c r="DN35" i="23" s="1"/>
  <c r="DN37" i="23" s="1"/>
  <c r="CG38" i="23"/>
  <c r="CG40" i="23" s="1"/>
  <c r="CG16" i="23"/>
  <c r="Z23" i="23"/>
  <c r="BC22" i="23"/>
  <c r="DI36" i="23"/>
  <c r="CI22" i="23"/>
  <c r="CG22" i="23"/>
  <c r="AV40" i="23"/>
  <c r="BA15" i="23"/>
  <c r="BD15" i="23"/>
  <c r="CI23" i="23"/>
  <c r="CH19" i="23"/>
  <c r="CF19" i="23"/>
  <c r="CE19" i="23"/>
  <c r="BF19" i="23"/>
  <c r="Z36" i="23"/>
  <c r="X36" i="23"/>
  <c r="CO40" i="23"/>
  <c r="X15" i="23"/>
  <c r="DM16" i="23"/>
  <c r="BA18" i="23"/>
  <c r="X19" i="23"/>
  <c r="CF21" i="23"/>
  <c r="CF23" i="23" s="1"/>
  <c r="BE22" i="23"/>
  <c r="BB25" i="23"/>
  <c r="BB30" i="23" s="1"/>
  <c r="CH25" i="23"/>
  <c r="CH30" i="23" s="1"/>
  <c r="X29" i="23"/>
  <c r="AS30" i="23"/>
  <c r="BQ30" i="23"/>
  <c r="CO30" i="23"/>
  <c r="DJ30" i="23" s="1"/>
  <c r="BA32" i="23"/>
  <c r="BA37" i="23" s="1"/>
  <c r="W33" i="23"/>
  <c r="CH36" i="23"/>
  <c r="AA37" i="23"/>
  <c r="AB13" i="23"/>
  <c r="AB15" i="23" s="1"/>
  <c r="BA21" i="23"/>
  <c r="BA39" i="23" s="1"/>
  <c r="Z22" i="23"/>
  <c r="BF26" i="23"/>
  <c r="BE29" i="23"/>
  <c r="CI36" i="23"/>
  <c r="CE22" i="23"/>
  <c r="AA42" i="23"/>
  <c r="AB14" i="23"/>
  <c r="BE16" i="23"/>
  <c r="BD21" i="23"/>
  <c r="BD39" i="23" s="1"/>
  <c r="BA22" i="23"/>
  <c r="DB23" i="23"/>
  <c r="CF26" i="23"/>
  <c r="DB38" i="23"/>
  <c r="DK38" i="23" s="1"/>
  <c r="Z39" i="23"/>
  <c r="CG15" i="23"/>
  <c r="DB30" i="23"/>
  <c r="DK30" i="23" s="1"/>
  <c r="AA38" i="23"/>
  <c r="BW39" i="23"/>
  <c r="BW40" i="23" s="1"/>
  <c r="AA16" i="23"/>
  <c r="W22" i="23"/>
  <c r="DD23" i="23"/>
  <c r="CF25" i="23"/>
  <c r="CF30" i="23" s="1"/>
  <c r="DL38" i="23"/>
  <c r="AS23" i="23"/>
  <c r="BA25" i="23"/>
  <c r="BA30" i="23" s="1"/>
  <c r="DI28" i="23"/>
  <c r="DI39" i="23" s="1"/>
  <c r="EU36" i="23" l="1"/>
  <c r="DN28" i="23"/>
  <c r="DN30" i="23" s="1"/>
  <c r="G32" i="23"/>
  <c r="EU28" i="23"/>
  <c r="EU33" i="23"/>
  <c r="X40" i="23"/>
  <c r="Y40" i="23"/>
  <c r="EV32" i="23"/>
  <c r="G39" i="23"/>
  <c r="EU32" i="23"/>
  <c r="AB30" i="23"/>
  <c r="EU25" i="23"/>
  <c r="EV25" i="23"/>
  <c r="EV22" i="23"/>
  <c r="EU29" i="23"/>
  <c r="EV17" i="23"/>
  <c r="EU22" i="23"/>
  <c r="DN21" i="23"/>
  <c r="EU21" i="23"/>
  <c r="EV19" i="23"/>
  <c r="EU19" i="23"/>
  <c r="EV18" i="23"/>
  <c r="EU18" i="23"/>
  <c r="EU15" i="23"/>
  <c r="EV11" i="23"/>
  <c r="CH39" i="23"/>
  <c r="DK23" i="23"/>
  <c r="BC39" i="23"/>
  <c r="BC40" i="23" s="1"/>
  <c r="EV36" i="23"/>
  <c r="DJ40" i="23"/>
  <c r="DB40" i="23"/>
  <c r="DK40" i="23"/>
  <c r="BD37" i="23"/>
  <c r="DL39" i="23"/>
  <c r="DL40" i="23" s="1"/>
  <c r="AA40" i="23"/>
  <c r="Z40" i="23"/>
  <c r="W40" i="23"/>
  <c r="CI40" i="23"/>
  <c r="BB23" i="23"/>
  <c r="CE38" i="23"/>
  <c r="CE40" i="23" s="1"/>
  <c r="BA23" i="23"/>
  <c r="DM38" i="23"/>
  <c r="DM30" i="23"/>
  <c r="EU30" i="23" s="1"/>
  <c r="EV15" i="23"/>
  <c r="BD23" i="23"/>
  <c r="DM23" i="23"/>
  <c r="EV29" i="23"/>
  <c r="DM39" i="23"/>
  <c r="BE23" i="23"/>
  <c r="CF38" i="23"/>
  <c r="CH38" i="23"/>
  <c r="CH40" i="23" s="1"/>
  <c r="BE40" i="23"/>
  <c r="CF39" i="23"/>
  <c r="AB16" i="23"/>
  <c r="AB39" i="23"/>
  <c r="AB40" i="23" s="1"/>
  <c r="X26" i="23"/>
  <c r="W26" i="23"/>
  <c r="W42" i="23" s="1"/>
  <c r="Z26" i="23"/>
  <c r="EU26" i="23" s="1"/>
  <c r="DI40" i="23"/>
  <c r="DM37" i="23"/>
  <c r="BA38" i="23"/>
  <c r="BA40" i="23" s="1"/>
  <c r="BA16" i="23"/>
  <c r="BB16" i="23"/>
  <c r="BB38" i="23"/>
  <c r="BB40" i="23" s="1"/>
  <c r="EV16" i="23"/>
  <c r="DI30" i="23"/>
  <c r="BD38" i="23"/>
  <c r="BD40" i="23" s="1"/>
  <c r="BD16" i="23"/>
  <c r="EU16" i="23" s="1"/>
  <c r="G40" i="23" l="1"/>
  <c r="EV21" i="23"/>
  <c r="EV23" i="23"/>
  <c r="EU23" i="23"/>
  <c r="DN23" i="23"/>
  <c r="DN39" i="23"/>
  <c r="DN40" i="23" s="1"/>
  <c r="G30" i="23"/>
  <c r="EV30" i="23" s="1"/>
  <c r="DM40" i="23"/>
  <c r="CF40" i="23"/>
  <c r="G728" i="15" l="1"/>
  <c r="G727" i="15"/>
  <c r="G726" i="15"/>
  <c r="G725" i="15"/>
  <c r="G724" i="15"/>
  <c r="G723" i="15"/>
  <c r="J205" i="15" l="1"/>
  <c r="G722" i="15" l="1"/>
  <c r="G721" i="15" l="1"/>
  <c r="G719" i="15"/>
  <c r="G718" i="15"/>
  <c r="G717" i="15"/>
  <c r="G716" i="15"/>
  <c r="G715" i="15"/>
  <c r="CK14" i="21" l="1"/>
  <c r="CJ14" i="21"/>
  <c r="CI14" i="21"/>
  <c r="CH14" i="21"/>
  <c r="CG14" i="21"/>
  <c r="BG14" i="21"/>
  <c r="BF14" i="21"/>
  <c r="BE14" i="21"/>
  <c r="BD14" i="21"/>
  <c r="BC14" i="21"/>
  <c r="AC14" i="21"/>
  <c r="AB14" i="21"/>
  <c r="AA14" i="21"/>
  <c r="Z14" i="21"/>
  <c r="Y14" i="21"/>
  <c r="DK13" i="21"/>
  <c r="CK13" i="21"/>
  <c r="CJ13" i="21"/>
  <c r="CI13" i="21"/>
  <c r="CH13" i="21"/>
  <c r="CG13" i="21"/>
  <c r="BF13" i="21"/>
  <c r="BD13" i="21"/>
  <c r="BC13" i="21"/>
  <c r="AC13" i="21"/>
  <c r="AB13" i="21"/>
  <c r="AA13" i="21"/>
  <c r="Z13" i="21"/>
  <c r="Y13" i="21"/>
  <c r="AN13" i="21" l="1"/>
  <c r="I14" i="21"/>
  <c r="BG13" i="21" l="1"/>
  <c r="BE13" i="21"/>
  <c r="G714" i="15"/>
  <c r="G713" i="15"/>
  <c r="G709" i="15"/>
  <c r="G708" i="15"/>
  <c r="G712" i="15"/>
  <c r="G711" i="15"/>
  <c r="G710" i="15"/>
  <c r="J200" i="15"/>
  <c r="J199" i="15"/>
  <c r="J198" i="15"/>
  <c r="H55" i="15"/>
  <c r="G775" i="15" l="1"/>
  <c r="G774" i="15"/>
  <c r="G773" i="15"/>
  <c r="G772" i="15"/>
  <c r="G771" i="15"/>
  <c r="G770" i="15"/>
  <c r="G769" i="15"/>
  <c r="G768" i="15"/>
  <c r="G767" i="15"/>
  <c r="G707" i="15"/>
  <c r="G706" i="15"/>
  <c r="G704" i="15"/>
  <c r="G703" i="15"/>
  <c r="G702" i="15"/>
  <c r="G701" i="15"/>
  <c r="G700" i="15"/>
  <c r="G699" i="15"/>
  <c r="G697" i="15"/>
  <c r="G696" i="15"/>
  <c r="G695" i="15"/>
  <c r="G694" i="15"/>
  <c r="G693" i="15"/>
  <c r="G692" i="15"/>
  <c r="G691" i="15"/>
  <c r="G689" i="15"/>
  <c r="G688" i="15"/>
  <c r="G687" i="15"/>
  <c r="G686" i="15"/>
  <c r="G685" i="15"/>
  <c r="G684" i="15"/>
  <c r="G683" i="15"/>
  <c r="G682" i="15"/>
  <c r="G681" i="15"/>
  <c r="G680" i="15"/>
  <c r="G679" i="15"/>
  <c r="G678" i="15"/>
  <c r="G677" i="15"/>
  <c r="G676" i="15"/>
  <c r="G675" i="15"/>
  <c r="G674" i="15"/>
  <c r="G673" i="15"/>
  <c r="G672" i="15"/>
  <c r="G671" i="15"/>
  <c r="G670" i="15"/>
  <c r="G669" i="15"/>
  <c r="G668" i="15"/>
  <c r="G667" i="15"/>
  <c r="G666" i="15"/>
  <c r="G665" i="15"/>
  <c r="G664" i="15"/>
  <c r="G663" i="15"/>
  <c r="G662" i="15"/>
  <c r="G661" i="15"/>
  <c r="G660" i="15"/>
  <c r="G659" i="15"/>
  <c r="G655" i="15"/>
  <c r="G654" i="15"/>
  <c r="G653" i="15"/>
  <c r="G652" i="15"/>
  <c r="G651" i="15"/>
  <c r="G650" i="15"/>
  <c r="G649" i="15"/>
  <c r="G648" i="15"/>
  <c r="G647" i="15"/>
  <c r="G646" i="15"/>
  <c r="G645" i="15"/>
  <c r="G644" i="15"/>
  <c r="G643" i="15"/>
  <c r="G642" i="15"/>
  <c r="G641" i="15"/>
  <c r="G640" i="15"/>
  <c r="G639" i="15"/>
  <c r="G638" i="15"/>
  <c r="G637" i="15"/>
  <c r="G636" i="15"/>
  <c r="G635" i="15"/>
  <c r="G634" i="15"/>
  <c r="G633" i="15"/>
  <c r="G632" i="15"/>
  <c r="G631" i="15"/>
  <c r="G630" i="15"/>
  <c r="G629" i="15"/>
  <c r="G628" i="15"/>
  <c r="G627" i="15"/>
  <c r="G626" i="15"/>
  <c r="G625" i="15"/>
  <c r="G624" i="15"/>
  <c r="G623" i="15"/>
  <c r="G622" i="15"/>
  <c r="G621" i="15"/>
  <c r="G620" i="15"/>
  <c r="G619" i="15"/>
  <c r="G618" i="15"/>
  <c r="G617" i="15"/>
  <c r="G616" i="15"/>
  <c r="G615" i="15"/>
  <c r="G614" i="15"/>
  <c r="G613" i="15"/>
  <c r="G612" i="15"/>
  <c r="G611" i="15"/>
  <c r="G610" i="15"/>
  <c r="G609" i="15"/>
  <c r="G608" i="15"/>
  <c r="G607" i="15"/>
  <c r="G606" i="15"/>
  <c r="G605" i="15"/>
  <c r="G604" i="15"/>
  <c r="G603" i="15"/>
  <c r="G602" i="15"/>
  <c r="G601" i="15"/>
  <c r="G600" i="15"/>
  <c r="G599" i="15"/>
  <c r="G598" i="15"/>
  <c r="G597" i="15"/>
  <c r="G596" i="15"/>
  <c r="G595" i="15"/>
  <c r="G594" i="15"/>
  <c r="G593" i="15"/>
  <c r="G592" i="15"/>
  <c r="G591" i="15"/>
  <c r="G590" i="15"/>
  <c r="G589" i="15"/>
  <c r="G588" i="15"/>
  <c r="G587" i="15"/>
  <c r="G586" i="15"/>
  <c r="G585" i="15"/>
  <c r="G584" i="15"/>
  <c r="G583" i="15"/>
  <c r="G582" i="15"/>
  <c r="G581" i="15"/>
  <c r="G580" i="15"/>
  <c r="G579" i="15"/>
  <c r="G578" i="15"/>
  <c r="G577" i="15"/>
  <c r="G576" i="15"/>
  <c r="G575" i="15"/>
  <c r="G574" i="15"/>
  <c r="G573" i="15"/>
  <c r="G572" i="15"/>
  <c r="I567" i="15"/>
  <c r="G567" i="15"/>
  <c r="I566" i="15"/>
  <c r="G566" i="15"/>
  <c r="I565" i="15"/>
  <c r="G565" i="15"/>
  <c r="I564" i="15"/>
  <c r="G564" i="15"/>
  <c r="G563" i="15"/>
  <c r="I562" i="15"/>
  <c r="G562" i="15"/>
  <c r="I561" i="15"/>
  <c r="G561" i="15"/>
  <c r="G560" i="15"/>
  <c r="G559" i="15"/>
  <c r="G558" i="15"/>
  <c r="G557" i="15"/>
  <c r="G556" i="15"/>
  <c r="G555" i="15"/>
  <c r="G554" i="15"/>
  <c r="G553" i="15"/>
  <c r="G552" i="15"/>
  <c r="G551" i="15"/>
  <c r="G550" i="15"/>
  <c r="G549" i="15"/>
  <c r="G548" i="15"/>
  <c r="G547" i="15"/>
  <c r="G546" i="15"/>
  <c r="G545" i="15"/>
  <c r="G544" i="15"/>
  <c r="G543" i="15"/>
  <c r="G542" i="15"/>
  <c r="G541" i="15"/>
  <c r="G540" i="15"/>
  <c r="G539" i="15"/>
  <c r="G538" i="15"/>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G487" i="15"/>
  <c r="G486" i="15"/>
  <c r="G485" i="15"/>
  <c r="G484" i="15"/>
  <c r="G480" i="15"/>
  <c r="I473" i="15"/>
  <c r="G473" i="15"/>
  <c r="I472" i="15"/>
  <c r="G472" i="15"/>
  <c r="I471" i="15"/>
  <c r="G471" i="15"/>
  <c r="I470" i="15"/>
  <c r="F470" i="15"/>
  <c r="G470" i="15" s="1"/>
  <c r="I469" i="15"/>
  <c r="G469" i="15"/>
  <c r="I468" i="15"/>
  <c r="G468" i="15"/>
  <c r="I467" i="15"/>
  <c r="G467" i="15"/>
  <c r="I466" i="15"/>
  <c r="G466" i="15"/>
  <c r="I465" i="15"/>
  <c r="G465" i="15"/>
  <c r="I464" i="15"/>
  <c r="G464" i="15"/>
  <c r="I463" i="15"/>
  <c r="F463" i="15"/>
  <c r="G463" i="15" s="1"/>
  <c r="I462" i="15"/>
  <c r="G462" i="15"/>
  <c r="I461" i="15"/>
  <c r="G461" i="15"/>
  <c r="I460" i="15"/>
  <c r="G460" i="15"/>
  <c r="I459" i="15"/>
  <c r="G459" i="15"/>
  <c r="I458" i="15"/>
  <c r="G458" i="15"/>
  <c r="I457" i="15"/>
  <c r="G457" i="15"/>
  <c r="I456" i="15"/>
  <c r="F456" i="15"/>
  <c r="G456" i="15" s="1"/>
  <c r="I455" i="15"/>
  <c r="G455" i="15"/>
  <c r="I454" i="15"/>
  <c r="G454" i="15"/>
  <c r="I453" i="15"/>
  <c r="G453" i="15"/>
  <c r="I452" i="15"/>
  <c r="G452" i="15"/>
  <c r="I451" i="15"/>
  <c r="G451" i="15"/>
  <c r="I450" i="15"/>
  <c r="G450" i="15"/>
  <c r="I449" i="15"/>
  <c r="F449" i="15"/>
  <c r="G449" i="15" s="1"/>
  <c r="I448" i="15"/>
  <c r="G448" i="15"/>
  <c r="I447" i="15"/>
  <c r="G447" i="15"/>
  <c r="I446" i="15"/>
  <c r="G446" i="15"/>
  <c r="I445" i="15"/>
  <c r="G445" i="15"/>
  <c r="I444" i="15"/>
  <c r="G444" i="15"/>
  <c r="I443" i="15"/>
  <c r="G443" i="15"/>
  <c r="I442" i="15"/>
  <c r="F442" i="15"/>
  <c r="G442" i="15" s="1"/>
  <c r="I441" i="15"/>
  <c r="G441" i="15"/>
  <c r="I440" i="15"/>
  <c r="G440" i="15"/>
  <c r="I439" i="15"/>
  <c r="G439" i="15"/>
  <c r="H261" i="15"/>
  <c r="H260" i="15"/>
  <c r="H259" i="15"/>
  <c r="H258" i="15"/>
  <c r="M233" i="15"/>
  <c r="J233" i="15"/>
  <c r="M232" i="15"/>
  <c r="J232" i="15"/>
  <c r="M231" i="15"/>
  <c r="J231" i="15"/>
  <c r="M230" i="15"/>
  <c r="J230" i="15"/>
  <c r="M229" i="15"/>
  <c r="J229" i="15"/>
  <c r="M228" i="15"/>
  <c r="J228" i="15"/>
  <c r="M227" i="15"/>
  <c r="J227" i="15"/>
  <c r="M226" i="15"/>
  <c r="J226" i="15"/>
  <c r="M225" i="15"/>
  <c r="J225" i="15"/>
  <c r="M224" i="15"/>
  <c r="M197" i="15"/>
  <c r="J197" i="15"/>
  <c r="M196" i="15"/>
  <c r="J196" i="15"/>
  <c r="M195" i="15"/>
  <c r="J195" i="15"/>
  <c r="M194" i="15"/>
  <c r="J194" i="15"/>
  <c r="M193" i="15"/>
  <c r="J193" i="15"/>
  <c r="M192" i="15"/>
  <c r="J192" i="15"/>
  <c r="M191" i="15"/>
  <c r="J191" i="15"/>
  <c r="M190" i="15"/>
  <c r="J190" i="15"/>
  <c r="M189" i="15"/>
  <c r="J189" i="15"/>
  <c r="M188" i="15"/>
  <c r="J188" i="15"/>
  <c r="M187" i="15"/>
  <c r="J187" i="15"/>
  <c r="M186" i="15"/>
  <c r="J186" i="15"/>
  <c r="M185" i="15"/>
  <c r="J185" i="15"/>
  <c r="M184" i="15"/>
  <c r="J184" i="15"/>
  <c r="M183" i="15"/>
  <c r="J183" i="15"/>
  <c r="M182" i="15"/>
  <c r="J182" i="15"/>
  <c r="M181" i="15"/>
  <c r="J181" i="15"/>
  <c r="M180" i="15"/>
  <c r="J180" i="15"/>
  <c r="M179" i="15"/>
  <c r="J179" i="15"/>
  <c r="M178" i="15"/>
  <c r="J178" i="15"/>
  <c r="M177" i="15"/>
  <c r="J177" i="15"/>
  <c r="M173" i="15"/>
  <c r="J173" i="15"/>
  <c r="J172" i="15"/>
  <c r="M171" i="15"/>
  <c r="J171" i="15"/>
  <c r="M170" i="15"/>
  <c r="J170" i="15"/>
  <c r="J169" i="15"/>
  <c r="M168" i="15"/>
  <c r="J168" i="15"/>
  <c r="M167" i="15"/>
  <c r="J167" i="15"/>
  <c r="J166" i="15"/>
  <c r="M165" i="15"/>
  <c r="J165" i="15"/>
  <c r="M164" i="15"/>
  <c r="J164" i="15"/>
  <c r="J163" i="15"/>
  <c r="M162" i="15"/>
  <c r="J162" i="15"/>
  <c r="M161" i="15"/>
  <c r="J161" i="15"/>
  <c r="M160" i="15"/>
  <c r="J160" i="15"/>
  <c r="M159" i="15"/>
  <c r="J159" i="15"/>
  <c r="M158" i="15"/>
  <c r="J158" i="15"/>
  <c r="M157" i="15"/>
  <c r="J157" i="15"/>
  <c r="M156" i="15"/>
  <c r="J156" i="15"/>
  <c r="M155" i="15"/>
  <c r="J155" i="15"/>
  <c r="M154" i="15"/>
  <c r="J154" i="15"/>
  <c r="M153" i="15"/>
  <c r="J153" i="15"/>
  <c r="M152" i="15"/>
  <c r="J152" i="15"/>
  <c r="M151" i="15"/>
  <c r="J151" i="15"/>
  <c r="M150" i="15"/>
  <c r="J150" i="15"/>
  <c r="M149" i="15"/>
  <c r="J149" i="15"/>
  <c r="M148" i="15"/>
  <c r="J148" i="15"/>
  <c r="M147" i="15"/>
  <c r="J147" i="15"/>
  <c r="M146" i="15"/>
  <c r="J146" i="15"/>
  <c r="M145" i="15"/>
  <c r="J145" i="15"/>
  <c r="M144" i="15"/>
  <c r="J144" i="15"/>
  <c r="M143" i="15"/>
  <c r="J143" i="15"/>
  <c r="M142" i="15"/>
  <c r="J142" i="15"/>
  <c r="M141" i="15"/>
  <c r="J141" i="15"/>
  <c r="M140" i="15"/>
  <c r="J140" i="15"/>
  <c r="M139" i="15"/>
  <c r="J139" i="15"/>
  <c r="M138" i="15"/>
  <c r="J138" i="15"/>
  <c r="M134" i="15"/>
  <c r="J134" i="15"/>
  <c r="M133" i="15"/>
  <c r="J133" i="15"/>
  <c r="M132" i="15"/>
  <c r="J132" i="15"/>
  <c r="M131" i="15"/>
  <c r="J131" i="15"/>
  <c r="M130" i="15"/>
  <c r="J130" i="15"/>
  <c r="M129" i="15"/>
  <c r="J129" i="15"/>
  <c r="M128" i="15"/>
  <c r="J128" i="15"/>
  <c r="M127" i="15"/>
  <c r="J127" i="15"/>
  <c r="M126" i="15"/>
  <c r="J126"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J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58" i="15"/>
  <c r="H57" i="15"/>
  <c r="H56"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F81" i="16"/>
  <c r="H79" i="16"/>
  <c r="R73" i="16"/>
  <c r="R75" i="16" s="1"/>
  <c r="Q67" i="16"/>
  <c r="Q68" i="16" s="1"/>
  <c r="P67" i="16"/>
  <c r="P68" i="16" s="1"/>
  <c r="O67" i="16"/>
  <c r="O68" i="16" s="1"/>
  <c r="N67" i="16"/>
  <c r="N68" i="16" s="1"/>
  <c r="M67" i="16"/>
  <c r="M68" i="16" s="1"/>
  <c r="J67" i="16"/>
  <c r="J68" i="16" s="1"/>
  <c r="I67" i="16"/>
  <c r="I68" i="16" s="1"/>
  <c r="H67" i="16"/>
  <c r="H68" i="16" s="1"/>
  <c r="G67" i="16"/>
  <c r="G68" i="16" s="1"/>
  <c r="Q62" i="16"/>
  <c r="P62" i="16"/>
  <c r="O62" i="16"/>
  <c r="N62" i="16"/>
  <c r="M62" i="16"/>
  <c r="L62" i="16"/>
  <c r="K62" i="16"/>
  <c r="J62" i="16"/>
  <c r="I62" i="16"/>
  <c r="H62" i="16"/>
  <c r="G62" i="16"/>
  <c r="F62" i="16"/>
  <c r="Q54" i="16"/>
  <c r="P54" i="16"/>
  <c r="O54" i="16"/>
  <c r="N54" i="16"/>
  <c r="M54" i="16"/>
  <c r="L54" i="16"/>
  <c r="K54" i="16"/>
  <c r="J54" i="16"/>
  <c r="I54" i="16"/>
  <c r="H54" i="16"/>
  <c r="G54" i="16"/>
  <c r="F54" i="16"/>
  <c r="Q52" i="16"/>
  <c r="P52" i="16"/>
  <c r="O52" i="16"/>
  <c r="N52" i="16"/>
  <c r="M52" i="16"/>
  <c r="L52" i="16"/>
  <c r="K52" i="16"/>
  <c r="J52" i="16"/>
  <c r="I52" i="16"/>
  <c r="H52" i="16"/>
  <c r="G52" i="16"/>
  <c r="F52" i="16"/>
  <c r="E65" i="16" s="1"/>
  <c r="F65" i="16" s="1"/>
  <c r="F67" i="16" s="1"/>
  <c r="F68" i="16" s="1"/>
  <c r="Q49" i="16"/>
  <c r="P49" i="16"/>
  <c r="O49" i="16"/>
  <c r="N49" i="16"/>
  <c r="M49" i="16"/>
  <c r="L49" i="16"/>
  <c r="K49" i="16"/>
  <c r="J49" i="16"/>
  <c r="I49" i="16"/>
  <c r="H49" i="16"/>
  <c r="G49" i="16"/>
  <c r="F49" i="16"/>
  <c r="Q46" i="16"/>
  <c r="P46" i="16"/>
  <c r="O46" i="16"/>
  <c r="N46" i="16"/>
  <c r="M46" i="16"/>
  <c r="L46" i="16"/>
  <c r="K46" i="16"/>
  <c r="J46" i="16"/>
  <c r="I46" i="16"/>
  <c r="H46" i="16"/>
  <c r="G46" i="16"/>
  <c r="F46" i="16"/>
  <c r="R45" i="16"/>
  <c r="Q43" i="16"/>
  <c r="P43" i="16"/>
  <c r="O43" i="16"/>
  <c r="N43" i="16"/>
  <c r="M43" i="16"/>
  <c r="L43" i="16"/>
  <c r="K43" i="16"/>
  <c r="J43" i="16"/>
  <c r="I43" i="16"/>
  <c r="H43" i="16"/>
  <c r="G43" i="16"/>
  <c r="F43" i="16"/>
  <c r="Q33" i="16"/>
  <c r="P33" i="16"/>
  <c r="O33" i="16"/>
  <c r="N33" i="16"/>
  <c r="M33" i="16"/>
  <c r="L33" i="16"/>
  <c r="K33" i="16"/>
  <c r="J33" i="16"/>
  <c r="I33" i="16"/>
  <c r="H33" i="16"/>
  <c r="G33" i="16"/>
  <c r="F33" i="16"/>
  <c r="R31" i="16"/>
  <c r="C27" i="16"/>
  <c r="D20" i="16" s="1"/>
  <c r="Q25" i="16"/>
  <c r="Q26" i="16" s="1"/>
  <c r="P25" i="16"/>
  <c r="P26" i="16" s="1"/>
  <c r="O25" i="16"/>
  <c r="O26" i="16" s="1"/>
  <c r="N25" i="16"/>
  <c r="N26" i="16" s="1"/>
  <c r="M25" i="16"/>
  <c r="M26" i="16" s="1"/>
  <c r="L25" i="16"/>
  <c r="L26" i="16" s="1"/>
  <c r="K25" i="16"/>
  <c r="K26" i="16" s="1"/>
  <c r="J25" i="16"/>
  <c r="J26" i="16" s="1"/>
  <c r="I25" i="16"/>
  <c r="I26" i="16" s="1"/>
  <c r="H25" i="16"/>
  <c r="H26" i="16" s="1"/>
  <c r="G25" i="16"/>
  <c r="G26" i="16" s="1"/>
  <c r="F25" i="16"/>
  <c r="F26" i="16" s="1"/>
  <c r="R24" i="16"/>
  <c r="R23" i="16"/>
  <c r="R22" i="16"/>
  <c r="R21" i="16"/>
  <c r="R20" i="16"/>
  <c r="R19" i="16"/>
  <c r="C19" i="16"/>
  <c r="R18" i="16"/>
  <c r="D18" i="16"/>
  <c r="C17" i="16"/>
  <c r="D12" i="16" s="1"/>
  <c r="Q16" i="16"/>
  <c r="P16" i="16"/>
  <c r="P17" i="16" s="1"/>
  <c r="O16" i="16"/>
  <c r="N16" i="16"/>
  <c r="M16" i="16"/>
  <c r="M17" i="16" s="1"/>
  <c r="M27" i="16" s="1"/>
  <c r="M29" i="16" s="1"/>
  <c r="M36" i="16" s="1"/>
  <c r="L16" i="16"/>
  <c r="L17" i="16" s="1"/>
  <c r="L27" i="16" s="1"/>
  <c r="L29" i="16" s="1"/>
  <c r="L36" i="16" s="1"/>
  <c r="K16" i="16"/>
  <c r="J16" i="16"/>
  <c r="I16" i="16"/>
  <c r="H16" i="16"/>
  <c r="H17" i="16" s="1"/>
  <c r="G16" i="16"/>
  <c r="F16" i="16"/>
  <c r="R15" i="16"/>
  <c r="R14" i="16"/>
  <c r="R13" i="16"/>
  <c r="R12" i="16"/>
  <c r="R11" i="16"/>
  <c r="R10" i="16"/>
  <c r="C10" i="16"/>
  <c r="D5" i="16" s="1"/>
  <c r="R9" i="16"/>
  <c r="R8" i="16"/>
  <c r="R7" i="16"/>
  <c r="R6" i="16"/>
  <c r="R5" i="16"/>
  <c r="S48" i="7"/>
  <c r="S47" i="7"/>
  <c r="S46" i="7"/>
  <c r="S45" i="7"/>
  <c r="S44" i="7"/>
  <c r="T43" i="7"/>
  <c r="S43" i="7"/>
  <c r="S42" i="7"/>
  <c r="S41" i="7"/>
  <c r="S40" i="7"/>
  <c r="S39" i="7"/>
  <c r="S38" i="7"/>
  <c r="S37" i="7"/>
  <c r="S36" i="7"/>
  <c r="S35" i="7"/>
  <c r="S34" i="7"/>
  <c r="S33" i="7"/>
  <c r="S32" i="7"/>
  <c r="S30" i="7"/>
  <c r="U29" i="7"/>
  <c r="S29" i="7"/>
  <c r="S28" i="7"/>
  <c r="U27" i="7"/>
  <c r="S27" i="7"/>
  <c r="S26" i="7"/>
  <c r="U25" i="7"/>
  <c r="S25" i="7"/>
  <c r="S24" i="7"/>
  <c r="U23" i="7"/>
  <c r="S23" i="7"/>
  <c r="S22" i="7"/>
  <c r="U21" i="7"/>
  <c r="S21" i="7"/>
  <c r="S20" i="7"/>
  <c r="U19" i="7"/>
  <c r="S19" i="7"/>
  <c r="S18" i="7"/>
  <c r="U17" i="7"/>
  <c r="S17" i="7"/>
  <c r="S16" i="7"/>
  <c r="U15" i="7"/>
  <c r="S15" i="7"/>
  <c r="S14" i="7"/>
  <c r="U13" i="7"/>
  <c r="S13" i="7"/>
  <c r="U11" i="7"/>
  <c r="S11" i="7"/>
  <c r="U9" i="7"/>
  <c r="S9" i="7"/>
  <c r="T9" i="7" l="1"/>
  <c r="H27" i="16"/>
  <c r="H29" i="16" s="1"/>
  <c r="H36" i="16" s="1"/>
  <c r="P27" i="16"/>
  <c r="P29" i="16" s="1"/>
  <c r="P36" i="16" s="1"/>
  <c r="T19" i="7"/>
  <c r="U49" i="7"/>
  <c r="D30" i="16"/>
  <c r="G17" i="16"/>
  <c r="G27" i="16" s="1"/>
  <c r="G29" i="16" s="1"/>
  <c r="G36" i="16" s="1"/>
  <c r="O17" i="16"/>
  <c r="O27" i="16" s="1"/>
  <c r="O29" i="16" s="1"/>
  <c r="O36" i="16" s="1"/>
  <c r="C30" i="16"/>
  <c r="K65" i="16"/>
  <c r="K67" i="16" s="1"/>
  <c r="K68" i="16" s="1"/>
  <c r="L65" i="16"/>
  <c r="L67" i="16" s="1"/>
  <c r="L68" i="16" s="1"/>
  <c r="I17" i="16"/>
  <c r="I27" i="16" s="1"/>
  <c r="I29" i="16" s="1"/>
  <c r="I36" i="16" s="1"/>
  <c r="Q17" i="16"/>
  <c r="Q27" i="16" s="1"/>
  <c r="Q29" i="16" s="1"/>
  <c r="Q36" i="16" s="1"/>
  <c r="J17" i="16"/>
  <c r="J27" i="16" s="1"/>
  <c r="J29" i="16" s="1"/>
  <c r="J36" i="16" s="1"/>
  <c r="K17" i="16"/>
  <c r="K27" i="16" s="1"/>
  <c r="K29" i="16" s="1"/>
  <c r="K36" i="16" s="1"/>
  <c r="F17" i="16"/>
  <c r="N17" i="16"/>
  <c r="N27" i="16" s="1"/>
  <c r="N29" i="16" s="1"/>
  <c r="N36" i="16" s="1"/>
  <c r="T49" i="7" l="1"/>
  <c r="R17" i="16"/>
  <c r="D33" i="16"/>
  <c r="D40" i="16" s="1"/>
  <c r="D32" i="16"/>
  <c r="D39" i="16" s="1"/>
  <c r="D35" i="16"/>
  <c r="D42" i="16" s="1"/>
  <c r="D34" i="16"/>
  <c r="D41" i="16" s="1"/>
  <c r="F27" i="16"/>
  <c r="C37" i="16" l="1"/>
  <c r="F29" i="16"/>
  <c r="F36" i="16" s="1"/>
  <c r="R36" i="16" s="1"/>
  <c r="R27"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1" shapeId="0" xr:uid="{00000000-0006-0000-0100-000007000000}">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1" shapeId="0" xr:uid="{00000000-0006-0000-0100-000008000000}">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1" shapeId="0" xr:uid="{00000000-0006-0000-0100-000009000000}">
      <text>
        <r>
          <rPr>
            <sz val="11"/>
            <color theme="1"/>
            <rFont val="Calibri"/>
            <family val="2"/>
          </rPr>
          <t>======
ID#AAAAUpazrNc
YULIED.PENARANDA    (2022-02-07 20:51:54)
Medidas a tomar para solucionar los retrasos presentados. 
Máximo de caracteres 500 incluidos espacios.</t>
        </r>
      </text>
    </comment>
    <comment ref="EZ7" authorId="1" shapeId="0" xr:uid="{00000000-0006-0000-0100-00000A000000}">
      <text>
        <r>
          <rPr>
            <sz val="11"/>
            <color theme="1"/>
            <rFont val="Calibri"/>
            <family val="2"/>
          </rPr>
          <t>======
ID#AAAAUpazrI0
YULIED.PENARANDA    (2022-02-07 20:51:54)
Logros obtenidos para la población objetivo, que se han alcanzado  con el cumplimiento de la meta.</t>
        </r>
      </text>
    </comment>
    <comment ref="FA7" authorId="1" shapeId="0" xr:uid="{00000000-0006-0000-0100-00000B000000}">
      <text>
        <r>
          <rPr>
            <sz val="11"/>
            <color theme="1"/>
            <rFont val="Calibri"/>
            <family val="2"/>
          </rPr>
          <t>======
ID#AAAAUpazrMk
YULIED.PENARANDA    (2022-02-07 20:51:54)
Soportes que justifican las acciones desarrolladas en el cumplimiento de la meta.</t>
        </r>
      </text>
    </comment>
    <comment ref="H8" authorId="1" shapeId="0" xr:uid="{00000000-0006-0000-0100-00000C000000}">
      <text>
        <r>
          <rPr>
            <sz val="11"/>
            <color theme="1"/>
            <rFont val="Calibri"/>
            <family val="2"/>
          </rPr>
          <t>======
ID#AAAAUpazrao
YULIED.PENARANDA    (2022-02-07 20:51:54)
Año 1</t>
        </r>
      </text>
    </comment>
    <comment ref="BF8" authorId="1" shapeId="0" xr:uid="{00000000-0006-0000-0100-00000D000000}">
      <text>
        <r>
          <rPr>
            <sz val="11"/>
            <color theme="1"/>
            <rFont val="Calibri"/>
            <family val="2"/>
          </rPr>
          <t>======
ID#AAAAUpazrOI
YULIED.PENARANDA    (2022-02-07 20:51:54)
Año 3</t>
        </r>
      </text>
    </comment>
    <comment ref="CJ8" authorId="1" shapeId="0" xr:uid="{00000000-0006-0000-0100-00000E000000}">
      <text>
        <r>
          <rPr>
            <sz val="11"/>
            <color theme="1"/>
            <rFont val="Calibri"/>
            <family val="2"/>
          </rPr>
          <t>======
ID#AAAAUpazrMo
YULIED.PENARANDA    (2022-02-07 20:51:54)
Año 4</t>
        </r>
      </text>
    </comment>
    <comment ref="DN8" authorId="1" shapeId="0" xr:uid="{00000000-0006-0000-0100-00000F000000}">
      <text>
        <r>
          <rPr>
            <sz val="11"/>
            <color theme="1"/>
            <rFont val="Calibri"/>
            <family val="2"/>
          </rPr>
          <t>======
ID#AAAAUpazrQU
YULIED.PENARANDA    (2022-02-07 20:51:54)
Año 5</t>
        </r>
      </text>
    </comment>
    <comment ref="A9" authorId="1" shapeId="0" xr:uid="{00000000-0006-0000-0100-000010000000}">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1" shapeId="0" xr:uid="{00000000-0006-0000-0100-000011000000}">
      <text>
        <r>
          <rPr>
            <sz val="11"/>
            <color theme="1"/>
            <rFont val="Calibri"/>
            <family val="2"/>
          </rPr>
          <t>======
ID#AAAAUpazrfY
YULIED.PENARANDA    (2022-02-07 20:51:54)
Número de la meta proyecto de inversión, según la asignación dada en  SEGPLAN</t>
        </r>
      </text>
    </comment>
    <comment ref="C9" authorId="1" shapeId="0" xr:uid="{00000000-0006-0000-0100-000012000000}">
      <text>
        <r>
          <rPr>
            <sz val="11"/>
            <color theme="1"/>
            <rFont val="Calibri"/>
            <family val="2"/>
          </rPr>
          <t>======
ID#AAAAUpazrh4
YULIED.PENARANDA    (2022-02-07 20:51:54)
Nombre completo de la meta proyecto de inversión, igual como quedo en SEGPLAN</t>
        </r>
      </text>
    </comment>
    <comment ref="D9" authorId="1" shapeId="0" xr:uid="{00000000-0006-0000-0100-00001300000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1" shapeId="0" xr:uid="{00000000-0006-0000-0100-000014000000}">
      <text>
        <r>
          <rPr>
            <sz val="11"/>
            <color theme="1"/>
            <rFont val="Calibri"/>
            <family val="2"/>
          </rPr>
          <t>======
ID#AAAAUpazrQE
YULIED.PENARANDA    (2022-02-07 20:51:54)
Número de la meta Plan de Desarrollo, a la cual se encuentra asociada la meta de inversión.</t>
        </r>
      </text>
    </comment>
    <comment ref="F9" authorId="1" shapeId="0" xr:uid="{00000000-0006-0000-0100-000015000000}">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1" shapeId="0" xr:uid="{00000000-0006-0000-0100-000016000000}">
      <text>
        <r>
          <rPr>
            <sz val="11"/>
            <color theme="1"/>
            <rFont val="Calibri"/>
            <family val="2"/>
          </rPr>
          <t>======
ID#AAAAUpazrT0
YULIED.PENARANDA    (2022-02-07 20:51:54)
Magnitud física y presupuestal para la totalidad del plan de desarrollo.</t>
        </r>
      </text>
    </comment>
    <comment ref="H9" authorId="1" shapeId="0" xr:uid="{00000000-0006-0000-0100-000017000000}">
      <text>
        <r>
          <rPr>
            <sz val="11"/>
            <color theme="1"/>
            <rFont val="Calibri"/>
            <family val="2"/>
          </rPr>
          <t>======
ID#AAAAUpazrOY
YULIED.PENARANDA    (2022-02-07 20:51:54)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5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Diana Alexandra Gonzalez Nieto</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1" shapeId="0" xr:uid="{00000000-0006-0000-0200-000007000000}">
      <text>
        <r>
          <rPr>
            <b/>
            <sz val="9"/>
            <color indexed="81"/>
            <rFont val="Tahoma"/>
            <family val="2"/>
          </rPr>
          <t>Diana Alexandra Gonzalez Nieto:</t>
        </r>
        <r>
          <rPr>
            <sz val="9"/>
            <color indexed="81"/>
            <rFont val="Tahoma"/>
            <family val="2"/>
          </rPr>
          <t xml:space="preserve">
actualizar a vigencia 2022</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2E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C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3E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3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0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00000000-0006-0000-0200-000044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36"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8"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200-000048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0"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00000000-0006-0000-0200-00004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2" authorId="0" shapeId="0" xr:uid="{00000000-0006-0000-0200-00004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00000000-0006-0000-0200-00004E000000}">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00000000-0006-0000-0200-00004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3" authorId="0" shapeId="0" xr:uid="{00000000-0006-0000-0200-000050000000}">
      <text>
        <r>
          <rPr>
            <b/>
            <sz val="9"/>
            <color indexed="81"/>
            <rFont val="Tahoma"/>
            <family val="2"/>
          </rPr>
          <t>YULIED.PENARANDA:</t>
        </r>
        <r>
          <rPr>
            <sz val="9"/>
            <color indexed="81"/>
            <rFont val="Tahoma"/>
            <family val="2"/>
          </rPr>
          <t xml:space="preserve">
Verificar las sumas, que no sea inferior ni superior al 100%</t>
        </r>
      </text>
    </comment>
    <comment ref="F44" authorId="0" shapeId="0" xr:uid="{00000000-0006-0000-0200-00005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00000000-0006-0000-0200-000052000000}">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00000000-0006-0000-0200-00005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00000000-0006-0000-0200-000054000000}">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0000000-0006-0000-0200-00005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00000000-0006-0000-0200-000056000000}">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00000000-0006-0000-0200-00005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00000000-0006-0000-0200-000058000000}">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00000000-0006-0000-0200-00005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00000000-0006-0000-0200-00005A000000}">
      <text>
        <r>
          <rPr>
            <b/>
            <sz val="9"/>
            <color indexed="81"/>
            <rFont val="Tahoma"/>
            <family val="2"/>
          </rPr>
          <t>YULIED.PENARANDA:</t>
        </r>
        <r>
          <rPr>
            <sz val="9"/>
            <color indexed="81"/>
            <rFont val="Tahoma"/>
            <family val="2"/>
          </rPr>
          <t xml:space="preserve">
Verificar las sumas, que no sea inferior ni superior al 100%</t>
        </r>
      </text>
    </comment>
    <comment ref="T49" authorId="0" shapeId="0" xr:uid="{00000000-0006-0000-0200-00005B000000}">
      <text>
        <r>
          <rPr>
            <b/>
            <sz val="9"/>
            <color indexed="81"/>
            <rFont val="Tahoma"/>
            <family val="2"/>
          </rPr>
          <t>YULIED.PENARANDA:</t>
        </r>
        <r>
          <rPr>
            <sz val="9"/>
            <color indexed="81"/>
            <rFont val="Tahoma"/>
            <family val="2"/>
          </rPr>
          <t xml:space="preserve">
La suma debe dar 100%</t>
        </r>
      </text>
    </comment>
    <comment ref="U49" authorId="0" shapeId="0" xr:uid="{00000000-0006-0000-0200-00005C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500-000027000000}">
      <text>
        <r>
          <rPr>
            <b/>
            <sz val="9"/>
            <color indexed="81"/>
            <rFont val="Tahoma"/>
            <family val="2"/>
          </rPr>
          <t>YULIED.PENARANDA:</t>
        </r>
        <r>
          <rPr>
            <sz val="9"/>
            <color indexed="81"/>
            <rFont val="Tahoma"/>
            <family val="2"/>
          </rPr>
          <t xml:space="preserve">
Vigencia a reportar</t>
        </r>
      </text>
    </comment>
    <comment ref="B77"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500-000030000000}">
      <text>
        <r>
          <rPr>
            <b/>
            <sz val="9"/>
            <color indexed="81"/>
            <rFont val="Tahoma"/>
            <family val="2"/>
          </rPr>
          <t>YULIED.PENARANDA:</t>
        </r>
        <r>
          <rPr>
            <sz val="9"/>
            <color indexed="81"/>
            <rFont val="Tahoma"/>
            <family val="2"/>
          </rPr>
          <t xml:space="preserve">
Vigencia a reportar</t>
        </r>
      </text>
    </comment>
    <comment ref="B98"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500-000039000000}">
      <text>
        <r>
          <rPr>
            <b/>
            <sz val="9"/>
            <color indexed="81"/>
            <rFont val="Tahoma"/>
            <family val="2"/>
          </rPr>
          <t>YULIED.PENARANDA:</t>
        </r>
        <r>
          <rPr>
            <sz val="9"/>
            <color indexed="81"/>
            <rFont val="Tahoma"/>
            <family val="2"/>
          </rPr>
          <t xml:space="preserve">
Vigencia a reportar</t>
        </r>
      </text>
    </comment>
    <comment ref="B137"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6" authorId="0" shapeId="0" xr:uid="{00000000-0006-0000-0500-000042000000}">
      <text>
        <r>
          <rPr>
            <b/>
            <sz val="9"/>
            <color indexed="81"/>
            <rFont val="Tahoma"/>
            <family val="2"/>
          </rPr>
          <t>YULIED.PENARANDA:</t>
        </r>
        <r>
          <rPr>
            <sz val="9"/>
            <color indexed="81"/>
            <rFont val="Tahoma"/>
            <family val="2"/>
          </rPr>
          <t xml:space="preserve">
Vigencia a reportar</t>
        </r>
      </text>
    </comment>
    <comment ref="B176"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6"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6"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6"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6"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6"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6"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5" authorId="0" shapeId="0" xr:uid="{00000000-0006-0000-0500-00004B000000}">
      <text>
        <r>
          <rPr>
            <b/>
            <sz val="9"/>
            <color indexed="81"/>
            <rFont val="Tahoma"/>
            <family val="2"/>
          </rPr>
          <t>YULIED.PENARANDA:</t>
        </r>
        <r>
          <rPr>
            <sz val="9"/>
            <color indexed="81"/>
            <rFont val="Tahoma"/>
            <family val="2"/>
          </rPr>
          <t xml:space="preserve">
Vigencia a reportar</t>
        </r>
      </text>
    </comment>
    <comment ref="B215"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5"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5"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5"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5"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5"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00000000-0006-0000-0500-000054000000}">
      <text>
        <r>
          <rPr>
            <b/>
            <sz val="9"/>
            <color indexed="81"/>
            <rFont val="Tahoma"/>
            <family val="2"/>
          </rPr>
          <t>YULIED.PENARANDA:</t>
        </r>
        <r>
          <rPr>
            <sz val="9"/>
            <color indexed="81"/>
            <rFont val="Tahoma"/>
            <family val="2"/>
          </rPr>
          <t xml:space="preserve">
Vigencia a reportar</t>
        </r>
      </text>
    </comment>
    <comment ref="B237"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63"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4" authorId="0" shapeId="0" xr:uid="{00000000-0006-0000-0500-00005A000000}">
      <text>
        <r>
          <rPr>
            <b/>
            <sz val="9"/>
            <color indexed="81"/>
            <rFont val="Tahoma"/>
            <family val="2"/>
          </rPr>
          <t>YULIED.PENARANDA:</t>
        </r>
        <r>
          <rPr>
            <sz val="9"/>
            <color indexed="81"/>
            <rFont val="Tahoma"/>
            <family val="2"/>
          </rPr>
          <t xml:space="preserve">
Vigencia a reportar</t>
        </r>
      </text>
    </comment>
    <comment ref="B264"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4"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4"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4"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314"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5" authorId="0" shapeId="0" xr:uid="{00000000-0006-0000-0500-000060000000}">
      <text>
        <r>
          <rPr>
            <b/>
            <sz val="9"/>
            <color indexed="81"/>
            <rFont val="Tahoma"/>
            <family val="2"/>
          </rPr>
          <t>YULIED.PENARANDA:</t>
        </r>
        <r>
          <rPr>
            <sz val="9"/>
            <color indexed="81"/>
            <rFont val="Tahoma"/>
            <family val="2"/>
          </rPr>
          <t xml:space="preserve">
Vigencia a reportar</t>
        </r>
      </text>
    </comment>
    <comment ref="B315"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5"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5"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5"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6" authorId="0" shapeId="0" xr:uid="{00000000-0006-0000-0500-000066000000}">
      <text>
        <r>
          <rPr>
            <b/>
            <sz val="9"/>
            <color indexed="81"/>
            <rFont val="Tahoma"/>
            <family val="2"/>
          </rPr>
          <t>YULIED.PENARANDA:</t>
        </r>
        <r>
          <rPr>
            <sz val="9"/>
            <color indexed="81"/>
            <rFont val="Tahoma"/>
            <family val="2"/>
          </rPr>
          <t xml:space="preserve">
Vigencia a reportar</t>
        </r>
      </text>
    </comment>
    <comment ref="B366"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6"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6"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6"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416"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17" authorId="0" shapeId="0" xr:uid="{00000000-0006-0000-0500-00006C000000}">
      <text>
        <r>
          <rPr>
            <b/>
            <sz val="9"/>
            <color indexed="81"/>
            <rFont val="Tahoma"/>
            <family val="2"/>
          </rPr>
          <t>YULIED.PENARANDA:</t>
        </r>
        <r>
          <rPr>
            <sz val="9"/>
            <color indexed="81"/>
            <rFont val="Tahoma"/>
            <family val="2"/>
          </rPr>
          <t xml:space="preserve">
Vigencia a reportar</t>
        </r>
      </text>
    </comment>
    <comment ref="B417"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17"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17"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17"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437"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8" authorId="0" shapeId="0" xr:uid="{00000000-0006-0000-0500-000072000000}">
      <text>
        <r>
          <rPr>
            <b/>
            <sz val="9"/>
            <color indexed="81"/>
            <rFont val="Tahoma"/>
            <family val="2"/>
          </rPr>
          <t>YULIED.PENARANDA:</t>
        </r>
        <r>
          <rPr>
            <sz val="9"/>
            <color indexed="81"/>
            <rFont val="Tahoma"/>
            <family val="2"/>
          </rPr>
          <t xml:space="preserve">
Vigencia a reportar</t>
        </r>
      </text>
    </comment>
    <comment ref="B438"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8"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8"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8"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482"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3" authorId="0" shapeId="0" xr:uid="{00000000-0006-0000-0500-000078000000}">
      <text>
        <r>
          <rPr>
            <b/>
            <sz val="9"/>
            <color indexed="81"/>
            <rFont val="Tahoma"/>
            <family val="2"/>
          </rPr>
          <t>YULIED.PENARANDA:</t>
        </r>
        <r>
          <rPr>
            <sz val="9"/>
            <color indexed="81"/>
            <rFont val="Tahoma"/>
            <family val="2"/>
          </rPr>
          <t xml:space="preserve">
Vigencia a reportar</t>
        </r>
      </text>
    </comment>
    <comment ref="B483"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3"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3"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3"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570"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71" authorId="0" shapeId="0" xr:uid="{00000000-0006-0000-0500-00007E000000}">
      <text>
        <r>
          <rPr>
            <b/>
            <sz val="9"/>
            <color indexed="81"/>
            <rFont val="Tahoma"/>
            <family val="2"/>
          </rPr>
          <t>YULIED.PENARANDA:</t>
        </r>
        <r>
          <rPr>
            <sz val="9"/>
            <color indexed="81"/>
            <rFont val="Tahoma"/>
            <family val="2"/>
          </rPr>
          <t xml:space="preserve">
Vigencia a reportar</t>
        </r>
      </text>
    </comment>
    <comment ref="B571"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1"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1"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1"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657"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58" authorId="0" shapeId="0" xr:uid="{00000000-0006-0000-0500-000084000000}">
      <text>
        <r>
          <rPr>
            <b/>
            <sz val="9"/>
            <color indexed="81"/>
            <rFont val="Tahoma"/>
            <family val="2"/>
          </rPr>
          <t>YULIED.PENARANDA:</t>
        </r>
        <r>
          <rPr>
            <sz val="9"/>
            <color indexed="81"/>
            <rFont val="Tahoma"/>
            <family val="2"/>
          </rPr>
          <t xml:space="preserve">
Vigencia a reportar</t>
        </r>
      </text>
    </comment>
    <comment ref="B658"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58"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58"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58"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744" authorId="0" shapeId="0" xr:uid="{00000000-0006-0000-05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45" authorId="0" shapeId="0" xr:uid="{00000000-0006-0000-0500-00008A000000}">
      <text>
        <r>
          <rPr>
            <b/>
            <sz val="9"/>
            <color indexed="81"/>
            <rFont val="Tahoma"/>
            <family val="2"/>
          </rPr>
          <t>YULIED.PENARANDA:</t>
        </r>
        <r>
          <rPr>
            <sz val="9"/>
            <color indexed="81"/>
            <rFont val="Tahoma"/>
            <family val="2"/>
          </rPr>
          <t xml:space="preserve">
Vigencia a reportar</t>
        </r>
      </text>
    </comment>
    <comment ref="B745" authorId="0" shapeId="0" xr:uid="{00000000-0006-0000-05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45" authorId="0" shapeId="0" xr:uid="{00000000-0006-0000-05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45" authorId="0" shapeId="0" xr:uid="{00000000-0006-0000-05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45"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<sst xmlns="http://schemas.openxmlformats.org/spreadsheetml/2006/main" count="3000" uniqueCount="642">
  <si>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</si>
  <si>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</si>
  <si>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</si>
  <si>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</si>
  <si>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</si>
  <si>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</si>
  <si>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</si>
  <si>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</si>
  <si>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</si>
  <si>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</si>
  <si>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</si>
  <si>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</si>
  <si>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</si>
  <si>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</si>
  <si>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</si>
  <si>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</si>
  <si>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</si>
  <si>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</si>
  <si>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</si>
  <si>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</si>
  <si>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</si>
  <si>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</si>
  <si>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</si>
  <si>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</si>
  <si>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</si>
  <si>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</si>
  <si>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</si>
  <si>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</si>
  <si>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</si>
  <si>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</si>
  <si>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</si>
  <si>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</si>
  <si>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</si>
  <si>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</si>
  <si>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</si>
  <si>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</si>
  <si>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</si>
  <si>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</si>
  <si>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</si>
  <si>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</si>
  <si>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</si>
  <si>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</si>
  <si>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</si>
  <si>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</si>
  <si>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</si>
  <si>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</si>
  <si>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</si>
  <si>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</si>
  <si>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</si>
  <si>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</si>
  <si>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</si>
  <si>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</si>
  <si>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</si>
  <si>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</si>
  <si>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</si>
  <si>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</si>
  <si>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</si>
  <si>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</si>
  <si>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</si>
  <si>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</si>
  <si>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</si>
  <si>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</si>
  <si>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</si>
  <si>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</si>
  <si>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</si>
  <si>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</si>
  <si>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</si>
  <si>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</si>
  <si>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</si>
  <si>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</si>
  <si>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</si>
  <si>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</si>
  <si>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</si>
  <si>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</si>
  <si>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</si>
  <si>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</si>
  <si>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</si>
  <si>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</si>
  <si>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</si>
  <si>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</si>
  <si>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</si>
  <si>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</si>
  <si>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</si>
  <si>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</si>
  <si>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</si>
  <si>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</si>
  <si>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</si>
  <si>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</si>
  <si>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</si>
  <si>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</si>
  <si>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</si>
  <si>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</si>
  <si>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</si>
  <si>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</si>
  <si>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</si>
  <si>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</si>
  <si>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</si>
  <si>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</si>
  <si>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</si>
  <si>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</si>
  <si>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</si>
  <si>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</si>
  <si>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</si>
  <si>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</si>
  <si>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</si>
  <si>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</si>
  <si>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</si>
  <si>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</si>
  <si>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</si>
  <si>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</si>
  <si>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</si>
  <si>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</si>
  <si>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</si>
  <si>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</si>
  <si>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</si>
  <si>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</si>
  <si>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</si>
  <si>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</si>
  <si>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</si>
  <si>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</si>
  <si>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</si>
  <si>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</si>
  <si>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</si>
  <si>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</si>
  <si>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</si>
  <si>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</si>
  <si>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</si>
  <si>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</si>
  <si>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</si>
  <si>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</si>
  <si>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</si>
  <si>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</si>
  <si>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</si>
  <si>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</si>
  <si>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</si>
  <si>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</si>
  <si>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</si>
  <si>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</si>
  <si>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</si>
  <si>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</si>
  <si>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</si>
  <si>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</si>
  <si>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</si>
  <si>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</si>
  <si>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</si>
  <si>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</si>
  <si>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</si>
  <si>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</si>
  <si>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</si>
  <si>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</si>
  <si>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</si>
  <si>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</si>
  <si>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</si>
  <si>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</si>
  <si>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</si>
  <si>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</si>
  <si>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</si>
  <si>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</si>
  <si>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</si>
  <si>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</si>
  <si>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</si>
  <si>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</si>
  <si>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</si>
  <si>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</si>
  <si>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</si>
  <si>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</si>
  <si>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</si>
  <si>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</si>
  <si>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</si>
  <si>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</si>
  <si>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</si>
  <si>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</si>
  <si>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</si>
  <si>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</si>
  <si>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</si>
  <si>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</si>
  <si>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</si>
  <si>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</si>
  <si>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</si>
  <si>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</si>
  <si>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</si>
  <si>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</si>
  <si>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</si>
  <si>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</si>
  <si>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</si>
  <si>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</si>
  <si>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</si>
  <si>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</si>
  <si>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</si>
  <si>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</si>
  <si>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</si>
  <si>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</si>
  <si>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</si>
  <si>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</si>
  <si>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</si>
  <si>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</si>
  <si>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</si>
  <si>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</si>
  <si>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</si>
  <si>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</si>
  <si>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</si>
  <si>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</si>
  <si>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</si>
  <si>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</si>
  <si>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</si>
  <si>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Número - Número: Cantidad</t>
  </si>
  <si>
    <t>Porcentaje- Porcentaje: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</si>
  <si>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</si>
  <si>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</si>
  <si>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</si>
  <si>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</si>
  <si>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</si>
  <si>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</si>
  <si>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</si>
  <si>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</si>
  <si>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</si>
  <si>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</si>
  <si>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</si>
  <si>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</si>
  <si>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</si>
  <si>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</si>
  <si>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</si>
  <si>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</si>
  <si>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</si>
  <si>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</si>
  <si>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</si>
  <si>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</si>
  <si>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</si>
  <si>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</si>
  <si>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</si>
  <si>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</si>
  <si>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</si>
  <si>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</si>
  <si>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</si>
  <si>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</si>
  <si>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</si>
  <si>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</si>
  <si>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</si>
  <si>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</si>
  <si>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</si>
  <si>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</si>
  <si>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</si>
  <si>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</si>
  <si>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</si>
  <si>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</si>
  <si>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</si>
  <si>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</si>
  <si>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TOTAL</t>
  </si>
  <si>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</si>
  <si>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</si>
  <si>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</si>
  <si>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</si>
  <si>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</si>
  <si>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</si>
  <si>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</si>
  <si>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</si>
  <si>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</si>
  <si>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</si>
  <si>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</si>
  <si>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</si>
  <si>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</si>
  <si>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</si>
  <si>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</si>
  <si>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</si>
  <si>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</si>
  <si>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</si>
  <si>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</si>
  <si>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</si>
  <si>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</si>
  <si>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</si>
  <si>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</si>
  <si>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</si>
  <si>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</si>
  <si>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</si>
  <si>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</si>
  <si>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X</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</si>
  <si>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</si>
  <si>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</si>
  <si>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</si>
  <si>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</si>
  <si>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</si>
  <si>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</si>
  <si>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</si>
  <si>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</si>
  <si>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</si>
  <si>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</si>
  <si>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</si>
  <si>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</si>
  <si>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</si>
  <si>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</si>
  <si>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</si>
  <si>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</si>
  <si>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</si>
  <si>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Lograr 600.000 atenciones a través de los diferentes canales habilitados por la Secretaría Distrital de Ambiente.</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</si>
  <si>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</si>
  <si>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</si>
  <si>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</si>
  <si>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</si>
  <si>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</si>
  <si>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</si>
  <si>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</si>
  <si>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</si>
  <si>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</si>
  <si>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</si>
  <si>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</si>
  <si>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</si>
  <si>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</si>
  <si>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</si>
  <si>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</si>
  <si>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</si>
  <si>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</si>
  <si>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</si>
  <si>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</si>
  <si>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</si>
  <si>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</si>
  <si>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</si>
  <si>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</si>
  <si>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</si>
  <si>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</si>
  <si>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</si>
  <si>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No Aplica</t>
  </si>
  <si>
    <t>ENTIDAD -  Apoyo en la implementación del Modelo Integrado de Planeación y Gestión - MIPG.</t>
  </si>
  <si>
    <t>Mejorar en cinco (5) puntos los resultados de implementación del MIPG en el JBB y SDA.</t>
  </si>
  <si>
    <t>PUNTOS</t>
  </si>
  <si>
    <t xml:space="preserve">Realizar el fortalecimiento institucional de la estructura orgánica y funcional de la SDA, IDIGER, JBB, E IDPYBA. </t>
  </si>
  <si>
    <t>PORCENTAJE</t>
  </si>
  <si>
    <t>Ejecutar 96 actividades en materia disciplinaria y de cumplimiento y seguimiento a requisitos y/o actividades en el marco de las Leyes 1712 de 2014 y 1474 de 2011.</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</si>
  <si>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</si>
  <si>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</si>
  <si>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</si>
  <si>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</si>
  <si>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</si>
  <si>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</si>
  <si>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</si>
  <si>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</si>
  <si>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</si>
  <si>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</si>
  <si>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</si>
  <si>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</si>
  <si>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</si>
  <si>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</si>
  <si>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</si>
  <si>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</si>
  <si>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</si>
  <si>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</si>
  <si>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</si>
  <si>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</si>
  <si>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</si>
  <si>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</si>
  <si>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</si>
  <si>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</si>
  <si>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</si>
  <si>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</si>
  <si>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</si>
  <si>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</si>
  <si>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</si>
  <si>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</si>
  <si>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</si>
  <si>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</si>
  <si>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</si>
  <si>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</si>
  <si>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</si>
  <si>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</si>
  <si>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</si>
  <si>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</si>
  <si>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</si>
  <si>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</si>
  <si>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</si>
  <si>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</si>
  <si>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</si>
  <si>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</si>
  <si>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</si>
  <si>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</si>
  <si>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</si>
  <si>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</si>
  <si>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</si>
  <si>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</si>
  <si>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</si>
  <si>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</si>
  <si>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</si>
  <si>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</si>
  <si>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t>Porcentaje de avance en el fortalecimiento de la estructura orgánica y funcional de las entidades de sector ambiente</t>
  </si>
  <si>
    <t>Índice de desempeño institucional FURAG</t>
  </si>
  <si>
    <t>Se realizo la autoevaluacion de la primera linea de defensa del mes de agosto (mes vencido)</t>
  </si>
  <si>
    <t>Se realizo una reunion virtual de seguimiento a los diferentes puntos de atencion (8 puntos)</t>
  </si>
  <si>
    <t>Del total de encuetas realizadas en los canales de atencion (presencial telefonico y virtual (3145), se obtuvo un porcentaje de satisfaccion del 93.6%</t>
  </si>
  <si>
    <t>Se realizo el seguimiento al 100% de las peticiones ingresadas (1945)</t>
  </si>
  <si>
    <t xml:space="preserve">Auditoría a los procesoso de Proceso de Evaluación Control y Seguimiento y Direccionamiento estrategico </t>
  </si>
  <si>
    <t>1. Ejercer el Rol de Evaluación y Seguimiento con: auditorías Internas, Informes de Ley, Seguimientos a temas especiales, planes de mejoramiento por procesos y plan suscrito ante entes de control.</t>
  </si>
  <si>
    <t>14. Mejorar el Sistema de Gestión de Calidad</t>
  </si>
  <si>
    <t xml:space="preserve"> Genera valor  de lo publico mediante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</si>
  <si>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</si>
  <si>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Temática</t>
  </si>
  <si>
    <t>No. Actividad</t>
  </si>
  <si>
    <t>Actividad</t>
  </si>
  <si>
    <t>Disciplinarios</t>
  </si>
  <si>
    <t>Flash Disciplinario Mensual (12 productos)</t>
  </si>
  <si>
    <t>Actividades Prevención Corrupción (julio-septiembre-noviembre)</t>
  </si>
  <si>
    <t>Cumplimiento directivas</t>
  </si>
  <si>
    <t>Audiencias</t>
  </si>
  <si>
    <t>Sustanciación</t>
  </si>
  <si>
    <t>Asesores</t>
  </si>
  <si>
    <t>Respuestas a Derechos de Petición Consejo o Congreso</t>
  </si>
  <si>
    <t>Respuestas a proposiciones</t>
  </si>
  <si>
    <t xml:space="preserve">Conceptos a proyectos de acuerdo o ley </t>
  </si>
  <si>
    <t>Participación comité de Relaciones Políticas</t>
  </si>
  <si>
    <t>Integridad</t>
  </si>
  <si>
    <t>Desarrollo de la semana de la Integridad</t>
  </si>
  <si>
    <t>Transparencia</t>
  </si>
  <si>
    <t>Revisar estado de la Publicación Ley de transparencia</t>
  </si>
  <si>
    <t xml:space="preserve">Recolección y reporte de información del Índice de transparencia. </t>
  </si>
  <si>
    <t>enero</t>
  </si>
  <si>
    <t>febrero</t>
  </si>
  <si>
    <t>marzo</t>
  </si>
  <si>
    <t>abril</t>
  </si>
  <si>
    <t>mayo</t>
  </si>
  <si>
    <t>junio</t>
  </si>
  <si>
    <t>julio</t>
  </si>
  <si>
    <t>agosto</t>
  </si>
  <si>
    <t>septiembre</t>
  </si>
  <si>
    <t>octubre</t>
  </si>
  <si>
    <t>noviembre</t>
  </si>
  <si>
    <t>diciembre</t>
  </si>
  <si>
    <t>Actividades de difusión y apropiación de la Ley de transparencia (flash, capacitaciones)</t>
  </si>
  <si>
    <t>Gestion interinstitucional (participación eventos Secretaria General, Procuraduría)</t>
  </si>
  <si>
    <t xml:space="preserve">Ejecución y seguimiento del Plan Anticorrupción y Atención al Ciudadano – PAAC </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</si>
  <si>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</si>
  <si>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x</t>
  </si>
  <si>
    <t>Radicado No. 2021IE106063 del 31 de mayo del 2021.</t>
  </si>
  <si>
    <t>Mejorar la efectividad y el sistema de control interno de la Entidad y así asegurar el cumplimiento y metas de la organización, mediante la generación de valor público a través de la ejecución de diferentes roles.</t>
  </si>
  <si>
    <t>3. Ejercer el Rol Enfoque hacía la prevención, incluye las asesorías requeridas en el marco del Plan Anual de Auditoría 2023, fomentando la cultura del control.</t>
  </si>
  <si>
    <t>No aplica</t>
  </si>
  <si>
    <t>6. Sostener la operación y funcionamiento de los puntos de atención al ciudadano, así como la atención a asesoría técnica para los diferentes trámites misionales de la Secretaría.</t>
  </si>
  <si>
    <t>7. Realizar la operación del canal virtual, así como el seguimiento a tiempo, claridad, calidez, coherencia y oportunidad de respuestas a PQRSF y formular acciones de mejora.</t>
  </si>
  <si>
    <t>13. Asesorar y apoyar como segunda línea de defensa a los procesos de la SDA frente a la implementación y mejora del Modelo Integrado de Planeación y Gestión - MIPG</t>
  </si>
  <si>
    <t>136 Funcionarios y 1562 Contratistas para un total de 1698 personas en la entidad</t>
  </si>
  <si>
    <t>No se hace distinción de genero</t>
  </si>
  <si>
    <t>Actas de reparto de procesos Disciplinarios mes de Enero, Febrero, Marzo y Abril: Base de datos seguimiento solicitudes del Concejo y congreso. Matriz de seguimiento al esquema de publiación. Memorandos de agendas abiertas</t>
  </si>
  <si>
    <t>7, LECCIONES APRENDIDAS - OBSERVACIONES</t>
  </si>
  <si>
    <t>97,7%</t>
  </si>
  <si>
    <t xml:space="preserve">9. RETRASOS 
</t>
  </si>
  <si>
    <t xml:space="preserve">10. SOLUCIONES PLANTEADAS </t>
  </si>
  <si>
    <t>11.  BENEFICIOS</t>
  </si>
  <si>
    <t>12.  FUENTE DE EVIDENCIAS</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</si>
  <si>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</si>
  <si>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</si>
  <si>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</si>
  <si>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</si>
  <si>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</si>
  <si>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</si>
  <si>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</si>
  <si>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</si>
  <si>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</si>
  <si>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</si>
  <si>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</si>
  <si>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</si>
  <si>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</si>
  <si>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</si>
  <si>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</si>
  <si>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</si>
  <si>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</si>
  <si>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</si>
  <si>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</si>
  <si>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</si>
  <si>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</si>
  <si>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</si>
  <si>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</si>
  <si>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</si>
  <si>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</si>
  <si>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</si>
  <si>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</si>
  <si>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</si>
  <si>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</si>
  <si>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</si>
  <si>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</si>
  <si>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</si>
  <si>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</si>
  <si>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</si>
  <si>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</si>
  <si>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</si>
  <si>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</si>
  <si>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</si>
  <si>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</si>
  <si>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</si>
  <si>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</si>
  <si>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</si>
  <si>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</si>
  <si>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</si>
  <si>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</si>
  <si>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</si>
  <si>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</si>
  <si>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</si>
  <si>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</si>
  <si>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4"/>
        <color theme="1"/>
        <rFont val="Arial"/>
        <family val="2"/>
      </rPr>
      <t xml:space="preserve">PROGRAMADO </t>
    </r>
    <r>
      <rPr>
        <b/>
        <sz val="14"/>
        <color theme="1"/>
        <rFont val="Arial"/>
        <family val="2"/>
      </rPr>
      <t>ABR.</t>
    </r>
  </si>
  <si>
    <t xml:space="preserve">8.  DESCRIPCIÓN DE LOS AVANCES Y LOGROS ALCANZADOS </t>
  </si>
  <si>
    <t>Junio</t>
  </si>
  <si>
    <t>94,8%</t>
  </si>
  <si>
    <t>La entidad se encuentra en proceso de mejora continúa de SIG MIPG.</t>
  </si>
  <si>
    <t>La entidad se encuentracertificada en SIG MIPG.</t>
  </si>
  <si>
    <t>Puntaje alcanzado por la SDA en FURAG.</t>
  </si>
  <si>
    <t xml:space="preserve">Evaluación y seguimiento al Sistema de Control Interno, generación de informes, capacitaciones preventivas y reuniones del Comité. </t>
  </si>
  <si>
    <t>Se garantizó el servicio con 15.112 atenciones a usuarios.</t>
  </si>
  <si>
    <t>Todas las gestiones requeridas de gestion interinstitucional y apoyo la actualización de los procesos en SIG MIPG (6 procesos)</t>
  </si>
  <si>
    <t>Se emitieron 9 autos disciplinarios, seguimeinto a agendas abiertas y respuesta a 37 derechos de petición.</t>
  </si>
  <si>
    <t>Visitas a 8 puntos de atención al ciudadano al mes.</t>
  </si>
  <si>
    <t>Una reunión mensual de seguimeinto de gestión .</t>
  </si>
  <si>
    <t>Se han digitalios los folios requeridos a la fecha.</t>
  </si>
  <si>
    <t>Resultado encuentas de satisfacción a usuarios.</t>
  </si>
  <si>
    <t>Resultado informe de seguimiento a PQRS.</t>
  </si>
  <si>
    <t>Resultado Plan Anual de Auditorias aprobadas y realizadas por la Oficina de Control Interno.</t>
  </si>
  <si>
    <t>Informes de seguimeinto a la gestión realizados.</t>
  </si>
  <si>
    <t>La SDA cuenta con modelo integrado de gestión. Asesorar Plan de Adaptación y Sostenibilidad de MIPG - PAyS en su versión 2, el cual se aprobado en el Comité Institucional de Gestión y Desempeño – CIGD</t>
  </si>
  <si>
    <t>La SDA para la vigencia 2019 obtuvo 86,1 puntos, para la vigencia 2021 (reporte 2022) fue de 95,9 puntos con un incremento total de 9,8 Puntos. Para el 2023 que mide la gestión del año 2022, se reportará en el FURAG en el segundo trimestre del año.</t>
  </si>
  <si>
    <t>Acumulado del Cuatrienio de 8,46 puntos. Con un avance en el 2023 de 1,46 y en el mes de Agosto de 0,20. EVALUACIÓN Y SEGUIMIENTO: Se logró la emisión de veintisiete (27) informes</t>
  </si>
  <si>
    <t>Para un acumulado del Cuatrienio de 465.069 atenciones, y un acumulado en la vigencia 2023 de 114.380 atenciones. En el mes de agosto se garantizó el servicio con 15.264 atenciones</t>
  </si>
  <si>
    <t>Para un acumulado del Cuatrienio de 117.36, un acumulado en la vigencia de 17.11 y para el mes de Agosto 2.00. Asesorar Plan de Adaptación y Sostenibilidad de MIPG - PAyS en su versión 2, se actualiza el manual del Sistema Integrado de Gestión - SIG</t>
  </si>
  <si>
    <t>Para un acumulado del Cuatrienio de 72,84 acumulado en la vigencia 14.84 y para agosto 2,74 DISCIPLINARIOS: Se sustanciaron, revisaron y proyectaron 13 autos, TRANSPARENCIA: diligenciamiento del ITA en el aplicativo de la Procuraduría. GESTIÓN CONCEJO: se atendieron 25 derechos de petición</t>
  </si>
  <si>
    <t>Se han sustanciado, revisaron y proyectado 75 autos en el año. al cierre de este mes de agosto con 32 expedientes activos así: año 2022-12 expedientes activos y año 2023-20 expedientes activos para un Total 32 expedientes activos.</t>
  </si>
  <si>
    <t>se aplicaron 3408 encuestas con un nivel de satisfacción promedio de 94%</t>
  </si>
  <si>
    <t>Se llevó a cabo seguimiento a 2047 peticiones, el 55% respuesta en términos de ley, el 2% fuera de termino, el 1% sin respuesta fuera de termino y el 42% se encuentra en termino para dar respuesta en los meses de septiembre y octubre de 2023</t>
  </si>
  <si>
    <t>Se realizó la autoevaluación - mes vencido con el fin revisar, proponer y continuar con las estrategias propuestas anteriormente que ayuden a fortalecer los canales de atención habilitados y lograr una mejora continua</t>
  </si>
  <si>
    <t>Visitas a puntos físicos de atención al ciudadano de la SDA.</t>
  </si>
  <si>
    <t>Informe Final de Auditoría Interna “Evaluación, Control y Seguimiento”, Informe Final de Auditoría Interna con Base en Riesgos al Proceso “Planeación Ambiental”</t>
  </si>
  <si>
    <t>Informe de “Seguimiento a la Política de Prevención del Daño Antijuridico y de Defensa Judicial” 2023</t>
  </si>
  <si>
    <t>DISCIPLINARIOS: Se ha sustanciado 90 autos. TRANSPARENCIA: 8 Seguimiento esquema de publicación, agendas abiertas, menú participa, diligenciamiento Índice transparencia Bogotá, indices ITA y ITB, Flash de transparencia y semana de la integridadGESTIÓN CONCEJO: 314 derechos de petición, 79 proposiciones y  77 proyectos de acuerdo.</t>
  </si>
  <si>
    <t>Acumulado del Cuatrienio de 8,69 puntos. Con un avance en el 2023 de 1,69 y en el mes de Septiembre de 0,23. EVALUACIÓN Y SEGUIMIENTO: Se logró la emisión de veintisiete (30) informes</t>
  </si>
  <si>
    <t>Para un acumulado del Cuatrienio de 480.042  atenciones y un acumulado en la vigencia 2023 de 129.353 atenciones. 
En el mes de septiembre se garantizó el servicio con 14.973 atenciones</t>
  </si>
  <si>
    <t xml:space="preserve">Para un acumulado del Cuatrienio de 124,14 y un acumulado en la vigencia de 23.89 y para el mes de septiembre 6.78 </t>
  </si>
  <si>
    <t>Para un acumulado del Cuatrienio de 77,28 acumulado en la vigencia 19,28 y Para septiembre 4,44 DISCIPLINARIOS: Se ha sustanciado 90 autos. TRANSPARENCIA: 8 Seguimiento esquema de publicación, agendas abiertas, menú participa, diligenciamiento Índice transparencia Bogotá, indices ITA y ITB, Flash de transparencia y semana de la integridadGESTIÓN CONCEJO: 314 derechos de petición, 79 proposiciones y  77 proyectos de acuerdo.</t>
  </si>
  <si>
    <t>Se ha sustanciado 90 autos.</t>
  </si>
  <si>
    <t>se aplicaron 2012 encuestas con un nivel de satisfacción promedio de 94%</t>
  </si>
  <si>
    <t>e llevó a cabo seguimiento a 2060 peticiones 0% recibió respuesta dentro de los términos de ley, el 1% recibio respuesta fuera de termino, el 1% se encuentra sin respuesta fuera de termino  y  el 68% restante  se encuentra en termino para dar respuesta</t>
  </si>
  <si>
    <t>Resultados 2022 (publicado 26/10/2023)
https://www.funcionpublica.gov.co/web/mipg/resultados-medicion
Evidencias: 
https://drive.google.com/drive/u/1/folders/1BrHtlB4Prx2BSnh-S4vIc2wSSu4fNm7Q
Mejora el  Sistema de Gestión de Calidad y Asesorias documentales  
https://drive.google.com/drive/folders/1H35v4_SnPwd3sJnZfT6hV8LOmssxv6gY  
Seguimiento al cumplimiento Plan de mejorameinto, riesgos e indicadores
https://drive.google.com/drive/folders/1qIvcWQpIPnb_htrdnH_JNQb3SYbnRIyT
Tramite aprobación documental
https://drive.google.com/drive/folders/1TSf_7ylmLTOV673q7DDqII3mXz0YLkrn
   Aprobación documental
https://drive.google.com/drive/folders/1ny1cS_qFOxZh-qUC12KT5wE47YtJ76Us
Socialización documental
https://drive.google.com/drive/folders/1OcpsY53wxVkL1FTyH-MroljkGEJRWpBA
 Gestión usuarios ISOLUCION
https://drive.google.com/drive/folders/1iNPinQFHOp4y1URg8WkZomUI-Z3aVRYf</t>
  </si>
  <si>
    <t>Actas de reparto de procesos Disciplinarios mes de Enero, Febrero y marzo, Base de datos seguimiento solicitudes del Concejo y congreso. Matriz de seguimiento al esquema de publiación. Memorandos de agendas abiertas.
Base de seguimiento de Disciplinarios y Evidencias Transparencia: 
https://drive.google.com/drive/folders/10A16YI0iVNmYNyEs-B79-qtiez04fnUL</t>
  </si>
  <si>
    <t>DISCIPLINARIOS: Se ha sustanciado 105 autos. TRANSPARENCIA: 8 Seguimiento esquema de publicación, agendas abiertas, menú participa, diligenciamiento Índice transparencia Bogotá, indices ITA y ITB, Flash de transparencia y semana de la integridadGESTIÓN CONCEJO: 344 derechos de petición, 86 proposiciones y 83 proyectos de acuerdo.</t>
  </si>
  <si>
    <t>Acumulado del Cuatrienio de 8,84 puntos. Con un avance en el 2023 de 1,84 y en el mes de Octubre de 0,15. EVALUACIÓN Y SEGUIMIENTO: (34) informes,</t>
  </si>
  <si>
    <t>Para un acumulado del Cuatrienio de 496.191 atenciones y un acumulado en la vigencia 2023 145.502 atenciones. En el mes de octubre con 16.149 atenciones</t>
  </si>
  <si>
    <t>Para un acumulado del Cuatrienio de 125.06 y un acumulado en la vigencia de 24.81 y para el mes de octubre de 0.92</t>
  </si>
  <si>
    <t>Para un acumulado del Cuatrienio de 79,67 acumulado en la vigencia 21,67 y Para octubre 2,39. DISCIPLINARIOS: Se ha sustanciado 105 autos. TRANSPARENCIA: 8 Seguimiento esquema de publicación, agendas abiertas, menú participa, diligenciamiento Índice transparencia Bogotá, indices ITA y ITB, Flash de transparencia y semana de la integridadGESTIÓN CONCEJO: 344 derechos de petición, 86 proposiciones y 83 proyectos de acuerdo.</t>
  </si>
  <si>
    <t>Se aplicaron 2064 encuestas con un nivel de satisfacción promedio de 94%</t>
  </si>
  <si>
    <t>Se ha sustanciado 105 autos.</t>
  </si>
  <si>
    <t>49% recibió respuesta dentro de los términos de ley, el 2% recibió respuesta fuera de termino, el 2% se encuentra sin respuesta fuera de termino y el 47% restante se encuentra en termino para dar respuesta en los meses de noviembre y diciembre de 2023</t>
  </si>
  <si>
    <t xml:space="preserve">Informe Final de Auditoría Interna “Evaluación, Control y Seguimiento”,  “Planeación Ambiental”, “Gestión Financiera”, “Gestión Administrativa” </t>
  </si>
  <si>
    <t>Informe Final de Auditoría Interna “Evaluación, Control y Seguimiento”,  “Planeación Ambiental”, “Gestión Financiera”, “Gestión Administrativa” y “Participación y educación ambiental”</t>
  </si>
  <si>
    <t>Informe de “Seguimiento a la Política de Prevención del Daño Antijuridico y de Defensa Judicial” 2023; nforme Cumplimiento del Decreto 807 respecto al Plan Distrital de Desarrollo, Seguimiento al Comité de Conciliación - Acciones de Repetición</t>
  </si>
  <si>
    <r>
      <t>La SDA para la vigencia 2019 obtuvo 86,1 puntos, para la vigencia 2021 (reporte 2022) fue de 95,9 puntos con un incremento total de 9,8 Puntos. Para el 2023 que mide la gestión del año 2022, se reportará en el FURAG una vez se encuentre revisados los resultados</t>
    </r>
    <r>
      <rPr>
        <sz val="11"/>
        <color rgb="FFFF0000"/>
        <rFont val="Calibri"/>
        <family val="2"/>
        <scheme val="minor"/>
      </rPr>
      <t>.</t>
    </r>
  </si>
  <si>
    <t>El DAFP a través de sus canales de comunicación, los resultados de gestión y desempeño para la gestión del 2022 no pueden ser comparados con vigencias anteriores, debido a los cambios significativos a las preguntas de las políticas de gestión y desempeño, lo anterior, teniendo en cuenta la actualización de las temáticas y directrices presentadas en el gobierno nacional.</t>
  </si>
  <si>
    <t>Acumulado del Cuatrienio de 9,04 puntos. Con un avance en el 2023 de 2,04 y en el mes de noviembre de 0,20. EVALUACIÓN Y SEGUIMIENTO: (39) informes</t>
  </si>
  <si>
    <t>Acumulado del Cuatrienio de 510.785 atenciones,  vigencia 2023 de 160.096 atenciones y En el mes de noviembre  con 14.594 atenciones</t>
  </si>
  <si>
    <t xml:space="preserve">Para un acumulado del Cuatrienio de 133,53 y un acumulado en la vigencia de 33,28 y para el mes de noviembre de 8,47 </t>
  </si>
  <si>
    <t>Para un acumulado del Cuatrienio de 81,07 acumulado en la vigencia 23,07 y Para noviembre 1,4  DISCIPLINARIOS: 113 autos, - TRANSPARENCIA:  9 seguimiento mensual</t>
  </si>
  <si>
    <t>Se ha sustanciado 113 autos.</t>
  </si>
  <si>
    <t>se aplicaron 2068 encuestas con un nivel de satisfacción promedio de 90% en este periodo</t>
  </si>
  <si>
    <t>el 50% recibió respuesta dentro de los términos de ley, el 1% recibió respuesta fuera de termino, el 1% se encuentra sin respuesta fuera de termino y el 48% restante se encuentra en termino para dar respuesta en los meses de diciembre de 2023 y enero de 2024</t>
  </si>
  <si>
    <t>Informe Final de Auditoría Interna “Evaluación, Control y Seguimiento”,  “Planeación Ambiental”, “Gestión Financiera”, “Gestión Administrativa”, “Participación y educación ambiental” y "Gestión Tecnológica"</t>
  </si>
  <si>
    <t>Informe de “Seguimiento a la Política de Prevención del Daño Antijuridico y de Defensa Judicial” 2023; informe Cumplimiento del Decreto 807 respecto al Plan Distrital de Desarrollo, Seguimiento al Comité de Conciliación - Acciones de Repetición,</t>
  </si>
  <si>
    <t>Acumulado del Cuatrienio de 9,00 puntos. Con un avance en el 2023 de 2,00 y en el mes de diciembre de 0,03</t>
  </si>
  <si>
    <t>acumulado del Cuatrienio de 524.752 atenciones, vigencia 2023 de 174.063 atenciones, diciembre 13.967 atenciones.</t>
  </si>
  <si>
    <t>Acumulado del Cuatrienio de 135,95 y un acumulado en la vigencia de 35,7 y para el mes de diciembre de 2,42</t>
  </si>
  <si>
    <t>acumulado del Cuatrienio de 83,00 acumulado en la vigencia 25,00 y Para diciembre 1,93</t>
  </si>
  <si>
    <t>Se ha sustanciado 138 autos.</t>
  </si>
  <si>
    <t>se aplicaron 97.000 encuestas con un nivel de satisfacción promedio de 96% en este periodo</t>
  </si>
  <si>
    <t xml:space="preserve"> 87,8% respuesta en términos, el 9,6% respuesta fuera de termino, el 0,3% sin respuesta fuera de termino  y  el 2,3% en termino para dar respuesta</t>
  </si>
  <si>
    <t>Informe Final de Auditoría Intern: Evaluación, Control y Seguimiento, Planeación Ambiental, Gestión Financiera, Gestión Administrativa, Gestión Tecnológica, Participación y Educación Ambiental y Gestión Contractual.</t>
  </si>
  <si>
    <t xml:space="preserve">(10) informes correspondientes a otros monitoreos en temas tales como: Cumplimiento del Art. 65 de la ley 80 de 1993, Plan de Adecuación y Sostenibilidad 2021 y resultados FURAG (DAFP), </t>
  </si>
  <si>
    <t>1, 5. PROGRAMACIÓN INICIAL AÑO 2024</t>
  </si>
  <si>
    <t>5, PONDERACIÓN HORIZONTAL AÑO: 2024</t>
  </si>
  <si>
    <t>No se presentaron retrasos</t>
  </si>
  <si>
    <t>Atención oportuna a la ciudadanía y acceso a los tramites de la misma. 
Mejoramiento continuo en los procesos internos de la entidad en pro de la eficiencia en los servicios.
Generación de Valor de lo Público al Interior de la entidad y con la Ciudadanía.</t>
  </si>
  <si>
    <t>Evidencias:
Indicadores
consolidados atencion
Informe encuestas
Capacitaciones
Correspondencia
Autoevaluacion
https://drive.google.com/drive/u/0/folders/1x9qIylRbC-hIkkzolhGk2rjdK0Q9Sh4m</t>
  </si>
  <si>
    <t>IV GESTIÓN  (FÍSICO) VIGENCIA 2024</t>
  </si>
  <si>
    <t>META VIGENCIA 2024</t>
  </si>
  <si>
    <t>AVANCE META VIGENCIA 2024</t>
  </si>
  <si>
    <t>% AVANCE META VIGENCIA 2024</t>
  </si>
  <si>
    <t>15. Revisar y actualizar del Mapa y Plan de Manejo de Riesgos</t>
  </si>
  <si>
    <t>16. Realizar seguimiento al cumplimiento de los planes de mejoramiento y plan de manejo de riesgos e indicadores.</t>
  </si>
  <si>
    <t>17. Asesorar y apoyar la actualización de la documentación de los sistemas y procesos de la SDA frente a la implementación y mejora del MIPG y SIG</t>
  </si>
  <si>
    <t>18. Realizar las actividades de divulgación y acciones en materia disciplinaria de la entidad.</t>
  </si>
  <si>
    <t xml:space="preserve">19. Ejecutar las actividades de transparencia de divulgación y fortalecimiento en el cumplimiento de las leyes y políticas de transparencia, lucha contra la corrupción y gobierno abierto. </t>
  </si>
  <si>
    <t>20. Apoyar a la SDA en sus relaciones y respuesta oportuna al Congreso de la República, los Organismos de Control, el Concejo de Bogotá y la Administración Distrital.</t>
  </si>
  <si>
    <r>
      <t>La SDA para la vigencia 2019 obtuvo 86,1 puntos, para la vigencia 2021 (reporte 2022) fue de 95,9 puntos con un incremento total de 9,8 Puntos. Para el 2024 que mide la gestión del año 2023, se reportará en el FURAG una vez se encuentre revisados los resultados</t>
    </r>
    <r>
      <rPr>
        <sz val="11"/>
        <color rgb="FFFF0000"/>
        <rFont val="Calibri"/>
        <family val="2"/>
        <scheme val="minor"/>
      </rPr>
      <t>.</t>
    </r>
  </si>
  <si>
    <t>DISCIPLINARIOS: Se ha sustanciado 13 autos. TRANSPARENCIA: 1 Seguimiento agendas abiertas, GESTIÓN CONCEJO: 6 derechos de petición, 19 proposiciones y 11 proyectos de acuerdo.</t>
  </si>
  <si>
    <t>Acumulado del Cuatrienio de 9,31 puntos. Con un avance en el 2024 de 0.31 en enero con 0.31</t>
  </si>
  <si>
    <t>Cuatrienio de 539.168  atenciones, vigencia 2024 de 14.416 atencione y enero con 14.416 atenciones</t>
  </si>
  <si>
    <t>Cuatrienio de 138,25 actividades. Con un avance en el 2024 de 2,30, y en enero de 2.30</t>
  </si>
  <si>
    <t>Se ha sustanciado 13 autos.</t>
  </si>
  <si>
    <t>2.091 encuestas con un nivel de satisfacción promedio de 98%</t>
  </si>
  <si>
    <t>el 1% recibio respuesta fuera de termino, el 2% se encuentra sin respuesta fuera de termino</t>
  </si>
  <si>
    <t>no se encuentra programada auditoría en este período</t>
  </si>
  <si>
    <t xml:space="preserve"> Informe de Seguimiento Plan de Mejoramiento Institucional - Contraloría de Bogotá D.C. - 31-dic-2023.</t>
  </si>
  <si>
    <t>Se adelantó consulta a Dirección de Planeación y sistemas de Información Ambiental y Subdirección de Proyectos y Cooperación Internacional con 2023IE254431, respuesta 2023IE283647, cuya alternativa a seguir es que se mantenga el valor anterior y el actual reporte se realice en cero (0)", por las situaciones discutidas en las mesas de trabajo, se registre una justificación argumentada en logros presentados con 2023IE284596.</t>
  </si>
  <si>
    <t xml:space="preserve">2. Ejercer el Rol de Evaluación de la Gestión del Riesgo mediante la Evaluación del sistema de administración de riesgos de la Entidad. </t>
  </si>
  <si>
    <t>La SDA cuenta con modelo integrado de gestión. Asesorar Plan de Adaptación y Sostenibilidad de MIPG - PAyS en su versión 1 vigencia 2024, el cual se aprobado en el Comité Institucional de Gestión y Desempeño – CIGD enero</t>
  </si>
  <si>
    <t>Acumulado del Cuatrienio de 9,5 puntos. Con un avance en el 2024 de 0.5 en febrero a 0.19 puntos</t>
  </si>
  <si>
    <t>Para un acumulado del Cuatrienio de 554.136  atenciones,  vigencia 2024 de 29.384 atenciones.  febrero 14.968 atenciones</t>
  </si>
  <si>
    <t>Acumulado del Cuatrienio de 140,45 actividades.  2024 de 4,50, y en febrero de 2.20</t>
  </si>
  <si>
    <t xml:space="preserve"> Informe de Seguimiento Plan de Mejoramiento Institucional - Contraloría de Bogotá D.C. - 31-dic-2023. Seguimiento a Directrices para Prevenir Conductas Irregulares (incumplimiento manual de funciones, pérdida de bienes, etc.)  Directiva 008 de 2021 Alcaldía Mayor de Bogotá,  Informe de Seguimiento Plan de Mejoramiento Auditorías Internas</t>
  </si>
  <si>
    <t>1.709 encuestas con un nivel de satisfacción promedio de 95%</t>
  </si>
  <si>
    <t>el 3% recibio respuesta fuera de termino, el 4% se encuentra sin respuesta fuera de termino</t>
  </si>
  <si>
    <t>DISCIPLINARIOS: Se ha sustanciado 24 autos. TRANSPARENCIA: 1 Seguimiento agendas abiertas, GESTIÓN CONCEJO: 37 derechos de petición, 64 proposiciones y 22 proyectos de acuerdo.</t>
  </si>
  <si>
    <t>7. LOGROS CORTE A MARZO AÑO 2024</t>
  </si>
  <si>
    <t>EVALUACIÓN Y SEGUIMIENTO:  Enero: emisión de cinco (5) informes según los siguientes radicados: 1. Evaluación Independiente del Estado del Sistema de Control Interno. Radicado No. 2024IE25203 del 30/01/2024, 2. Evaluación Institucional por Dependencias. Radicado No. 2024IE17480 del 22/01/2024, 3. Seguimiento a los instrumentos técnicos y administrativos que hacen parte del SCI (Decreto 221 de 2023 Art 29)  radicado No. 2024IE16175 del 19/01/2024, 4. Evaluación del Sistema de Control Interno Contable. Radicado No. 2024IE26146 del 31/01/2024 y 5. Informe de Seguimiento Plan de Mejoramiento Institucional - Contraloría de Bogotá D.C. - 31-dic-2023 radicado No. 2024IE06226 del 10/01/2024. 
Febrero:  emisión de cinco (5) de seis (6) informes programados, según los siguientes radicados: 1. Evaluación de la Atención al Ciudadano y Gestión de PQRSF - II Sem 2023. Radicado No. 2024IE49288 del 29/02/2024, 2. Cumplimiento Normas de Derechos de Autor y Uso de Software. Radicado No. 2024IE48198 del 28/02/2024, 3. Seguimiento a Directrices para Prevenir Conductas Irregulares (incumplimiento manual de funciones, pérdida de bienes, etc.)  Directiva 008 de 2021 Alcaldía Mayor de Bogotá. Radicado No. 2024EE44104 del 22/02/2024, 4. Informe de Seguimiento Plan de Mejoramiento Auditorías Internas. Radicado No. 2024IE29511 del 05/02/2024 y 5. Austeridad y Eficiencia en el Gasto Público - IV Trim 2023. Respecto al informe 6 programado para este periodo, correspondiente a “Informe Plataforma Siproj Web”, se informa que esta actividad no fue ejecutada, en razón a que la Secretaría Jurídica Distrital - Dirección Distrital de Gestión Judicial mediante la Circular 007 del 02 de febrero de 2024 comunicó el cronograma de mesas de trabajo SIPROJ-WEB 2024 y la actualización y activación de usuarios, con el fin de propender por la calidad, veracidad y oportunidad de los datos incorporados en la plataforma,  respecto de la cual la Oficina de Control interno de la SDA fue convocada a mesa de trabajo el día 7 de marzo de 2024;  por lo anterior, el informe será emitido una vez la Secretaría Jurídica distrital determine el esquema de reporte y los lineamientos para su generación. 
Marzo: De acuerdo con el plan anual de auditoría y los lineamientos emitidos por la Secretaría Jurídica Distrital, para este periodo se realizó el informe de seguimiento a la información reportada en el SIPROJ WEB, según Resolución 485 de 2023 de la Secretaría Jurídica Distrital, el cual estaba programado para el mes de febrero pero dadas las instrucciones impartidas porla Secretaría Juródica Distrital fue socializado mediante el radicado No. 2024IE53519 del 06 de marzo de 2024, así mismo se realizo el  Informe a Procuraduría de Seguimiento enpalme y entrega de cargo, reportado por formulario forms el día 24 de marzo de 2024.  
GESTIÓN DE RIESGOS:  Enero: emisión del informe Seguimiento a las Acciones de PAAC / Programa de Transparencia y Ética Pública (Componentes, Mapa de Riesgos y Reporte Aplicativo SUIT) tercer cuatrimestre 2023, radicado No. 2024IE11698 del 16/01/2024.  Febrero: De acuerdo con el Plan Anual aprobado para la vigencia, durante este periodo no se ejecutaron actividades asociadas a este rol.  Marzo: De acuerdo con el Plan Anual aprobado para la vigencia, durante este periodo no se ejecutaron actividades asociadas a este rol. 
ENFOQUE HACIA LA PREVENCIÓN:  En los meses de enero y febrero de acuerdo al Plan Anual de Auditoria aprobado no se programaron actividades asociadas a este rol.  LIDERAZGO ESTRATÉGICO: Enero: Se realizó la sesión ordinaria del Comité Institucional de Control Interno CICCI No.1 el día 11 de enero de 2024. Febrero: De acuerdo con el Plan Anual aprobado para la vigencia, durante este periodo no se ejecutaron actividades asociadas a este rol. 
RELACIÓN ENTES EXTERNOS DE CONTROL:  Enero: Se gestionaron cuatro (4) solicitudes de la Contraloría de Bogotá saber: radicado 2024ER00720 del 24/01/2024 al cual se le dio respuesta mediante radicado No. 2024EE18998 (traslado por competencia) del 24/01/2024, radicado No. 2024ER10969 del 15/01/24	con respuesta radicado No. 2024EE20214 del 21/01/2024, radicado No. 2024ER17219 del 22/01/24 con respuesta radicado No. 2024EE19926 del 24/01/2024 y radicado No. 2024ER07471 del 11/01/2024 en términos de respuesta.  (Solicitud carta de salva guarda para inicio del mes de marzo de 2024). 
Febrero:  Se gestionaron Nueve (9) solicitudes de entes de control así: Personería de Bogotá: 1. Radicado 2024ER26635 en términos de respuesta, 2. Radicado No. 2024ER30683 con respuesta radicado No. 2024EE28960, Contraloría de Bogotá 3. Radicado No. 2024ER29209 del 5/02/2024 con respuesta radicado No. 2024EE31234 del 07/02/2024, 4. Radicado No. 2024ER30208 del 06/02/2024 con respuesta radicado No. 2024EE36596 del 09/02/2024, 5. Radicado No. 2024ER35879 del 13/02/2024 con respuesta radicado No. 2024EE39923 del 15/02/2024, 6. Radicado No. 2024ER35239 del 12/02/2024 con respuesta radicado No. 2024EE37775 del 15/02/2024, 7. Radicado No. 2024ER35018 del 12/02/2024 con respuesta radicado No. 2024EE39923 del 15/02/2024,  8. radicado No. 2024ER30936 del 07/02/2024 con respuesta radicado No. 2024EE38672 del 15/02/2024 y 9. Radicado No. 2024ER30922 del 07/02/2024 con respuesta radicado No. 2024EE31684 del 07/02/2024.
Marzo: Durante este periodo se gestionaron seis (6) solicitudes de entes de control así: 1. Radicado 2024ER52111 con respuesta radicado No. 2024EE55330, 2. Radicado No. 2024ER53556 con respuesta radicado No. 2024EE60716, 3. Radicado No. 2024ER52110 con respuesta radicado No. 2024EE55408, 4. Radicado No. 2024ER56544 con respuesta radicado No. 2024EE57197, 5. Respuesta a compromisos  reunión presencial, mediante radicado No. 2024EE61317 y 6. Radicado  2024ER61481 comunicación que se encuentra en términos de respuesta y vence en abril.</t>
  </si>
  <si>
    <r>
      <rPr>
        <b/>
        <sz val="11"/>
        <rFont val="Arial"/>
        <family val="2"/>
      </rPr>
      <t xml:space="preserve">EVALUACIÓN Y SEGUIMIENTO: </t>
    </r>
    <r>
      <rPr>
        <sz val="11"/>
        <rFont val="Arial"/>
        <family val="2"/>
      </rPr>
      <t>para el mes de marzo se realizaron dos (2) informes, informe de seguimiento a la información reportada en el SIPROJ WEB, según Resolución 485 de 2023 de la Secretaría Jurídica Distrital, el cual estaba programado para el mes de febrero pero dadas las instrucciones impartidas por la Secretaría Jurídica Distrital fue socializado mediante el radicado No. 2024IE53519 del 06 de marzo de 2024, así mismo se realizó el  Informe a Procuraduría de Seguimiento empalme y entrega de cargo, reportado por formulario forms el día 24 de marzo de 2024.
Lo anterior sumado a Enero y Febrero: emisión de diez (10) informes: 1. Evaluación Independiente del Estado del Sistema de Control Interno. 2. Evaluación Institucional por Dependencias.  3.Seguimiento a los instrumentos técnicos y administrativos que hacen parte del SCI (Decreto 221 de 2023 Art 29), 4. Evaluación del Sistema de Control Interno Contable. 5. Informe de Seguimiento Plan de Mejoramiento Institucional - Contraloría de Bogotá D.C. - 31-dic-2023. 6. Evaluación de la Atención al Ciudadano y Gestión de PQRSF - II Sem 2023, 7. Cumplimiento Normas de Derechos de Autor y Uso de Software, 8. Seguimiento a Directrices para Prevenir Conductas Irregulares (incumplimiento manual de funciones, pérdida de bienes, etc.)  Directiva 008 de 2021 Alcaldía Mayor de Bogotá, 9. Informe de Seguimiento Plan de Mejoramiento Auditorías Internas y 10. Austeridad y Eficiencia en el Gasto Público - IV Trim 2023. Respecto al informe 6 programado para este periodo, correspondiente a “Informe Plataforma Siproj Web”.</t>
    </r>
  </si>
  <si>
    <r>
      <rPr>
        <b/>
        <sz val="11"/>
        <rFont val="Arial"/>
        <family val="2"/>
      </rPr>
      <t xml:space="preserve">GESTIÓN DE RIESGOS:  
</t>
    </r>
    <r>
      <rPr>
        <sz val="11"/>
        <rFont val="Arial"/>
        <family val="2"/>
      </rPr>
      <t>En marzo de acuerdo con el Plan Anual de Auditoría</t>
    </r>
    <r>
      <rPr>
        <b/>
        <sz val="11"/>
        <rFont val="Arial"/>
        <family val="2"/>
      </rPr>
      <t xml:space="preserve"> </t>
    </r>
    <r>
      <rPr>
        <sz val="11"/>
        <rFont val="Arial"/>
        <family val="2"/>
      </rPr>
      <t>aprobado para la vigencia, no se contaban con actividades programadas asociadas a este rol.
Lo anterior sumado a Enero: misión del informe Seguimiento a las Acciones de PAAC / Programa de Transparencia y Ética Pública (Componentes, Mapa de Riesgos y Reporte Aplicativo SUIT) tercer cuatrimestre 2023.</t>
    </r>
  </si>
  <si>
    <r>
      <rPr>
        <b/>
        <sz val="11"/>
        <rFont val="Arial"/>
        <family val="2"/>
      </rPr>
      <t xml:space="preserve">LIDERAZGO ESTRATÉGICO: 
</t>
    </r>
    <r>
      <rPr>
        <sz val="11"/>
        <rFont val="Arial"/>
        <family val="2"/>
      </rPr>
      <t>En marzo de acuerdo con el Plan Anual aprobado para la vigencia, durante este periodo no se ejecutaron actividades asociadas a este rol, el próximo comité se encuentra programado para el mes de abril.
Lo anterior sumado a Enero: Se realizó la sesión ordinaria del Comité Institucional de Control Interno CICCI No.1 el día 11 de enero de 2024.</t>
    </r>
  </si>
  <si>
    <r>
      <rPr>
        <b/>
        <sz val="11"/>
        <rFont val="Arial"/>
        <family val="2"/>
      </rPr>
      <t xml:space="preserve">RELACIÓN ENTES EXTERNOS DE CONTROL:  </t>
    </r>
    <r>
      <rPr>
        <sz val="11"/>
        <rFont val="Arial"/>
        <family val="2"/>
      </rPr>
      <t xml:space="preserve">
Durante marzo se gestionaron seis (6) solicitudes de entes de control así: 1. Radicado 2024ER52111 con respuesta radicado No. 2024EE55330, 2. Radicado No. 2024ER53556 con respuesta radicado No. 2024EE60716, 3. Radicado No. 2024ER52110 con respuesta radicado No. 2024EE55408, 4. Radicado No. 2024ER56544 con respuesta radicado No. 2024EE57197, 5. Respuesta a compromisos  reunión presencial, mediante radicado No. 2024EE61317 y 6. Radicado  2024ER61481 comunicación que se encuentra en términos de respuesta y vence en abril.
Lo anterior sumado a enero y febrero: Se gestionaron trece (13) solicitudes de la Contraloría de Bogotá y Personería de Bogotá.</t>
    </r>
  </si>
  <si>
    <t>Durante el mes de marzo de 2024, se garantizó el servicio mediante el canal presencial contando con 10 puntos de atención habilitados  mediante  con 2236 atenciones, distribuidos del siguiente modo: en la sede principal se lograron 802 atenciones,  en el super CADE-CAD se realizaron 33 atenciones, en super CADE Suba 31 atenciones,  8 en CADE Engativá,  37 en CADE Toberín, 12 en super CADE Bosa, 17 en super CADE Américas, CADE Fontibón 4, 11 en Cade Manitas,  67 en cade calle 13,  y adicionalmente se lograron 1214 atenciones en ferias de servicio y socializaciones en las diferentes localidades fortaleciendo las atenciones mediate este canal , en las cuales se ofrecieron 145 asesoría técnica en los trámites y servicios ofrecidos por la SDA, 13 liquidaciones, así mismo 872 radicaciones de documentos o solicitudes.   
Lo anterior continuando con la gestión  del cuatrenio 75.128 en atenciones presenciales y lo corrido de la vigencia 2024  con 4057 atenciones con corte a febrero.</t>
  </si>
  <si>
    <t>Durante el mes de marzo de 2024 se realizaron 8060 atenciones en el canal virtual, se recibieron 5061 solicitudes mediante el correo electrónico atencionalciudadano@ambientebogota.gov.co, 3 solicitudes al correo del defensor del ciudadano, 505 SDQS, 242 correos a juridico y 2249 tramites en el webfile. 
Así mismo, se llevó a cabo seguimiento a 1964 peticiones; adicionalmente,  la clasificación en las siguientes tipologías: Derechos de petición de interés general o particular, quejas, reclamos, solicitudes de información, consultas y felicitaciones, asignándolas a los diferentes procesos de la Entidad, para su respectiva gestión y respuesta.
Se realizaron alarmas semanales, las cuales fueron enviados a los líderes y enlaces de PQRF,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44% recibió respuesta dentro de los términos de ley, el 1% recibio respuesta fuera de termino, el 1% se encuentra sin respuesta fuera de termino  y  el 55% restante  se encuentra en termino para dar respuesta en el mes de abril y mayo de 2024 ;  cabe resaltar que el 91% de las peticiones registradas corresponden a los proceso misionales de la Entidad. 
Lo anterior, sumado a la gestión del cuatrenio  con 353.267 atenciones del canal virtual y 74.243 PQRS recibidas y lo corrido de la vigencia 2024 con 20.304 atenciones en el canal virtual y 4604 PQRS con corte a febrero.</t>
  </si>
  <si>
    <t>Durante el mes de marzo de 2024 se garantizó el servicio mediante el canal telefónico  con 2480 atenciones las cuales ofrecieron 2328 asesoría en los tramites, 21 liquidaciones y servicios ofrecidos por la SDA y así mismo 65 radicaciones de solicitudes.
Lo anterior sumando a la gestión total del cuatrenio con 96.357  atenciones mediante el canal telefonico y lo corrido de la vigencia 2024 con 5023 atenciones con corte a febrero.</t>
  </si>
  <si>
    <t xml:space="preserve">Durante el mes de marzo de 2024, se realizó el seguimiento de las listas de chequeo, formularios y certificados de confiabilidad. De esta manera, se certifico que los tramites, y servicios se encuentran actualizados y alienados con el Sistema único de información de Trámites – SUIT, actividades que se adelantaron durante lo corrido de la vigencia 2021, 2022,  2023 y 2024. </t>
  </si>
  <si>
    <t>Durante el mes de marzo de 2024, se dio cumplimiento a la Política Pública Distrital de Servicio a la Ciudadanía mediante los indicadores de gestión, la aplicación de 2076 encuestas en los canales de atención habilitados, así:  encuestas en el canal telefónico  1551 obteniendo un nivel de satisfacción del 100% y 101 encuestas en el canal virtual con un 84% de satisfacción, y  424 encuestas mediante el canal presencial obteniendo un 100%, obteniendo un promedio de 95%, adicional a esto,  la realización de la autoevaluación mensual mes vencido, la aplicación de indicadores de gestión del proceso entre los cuales están nivel de satisfacción, nivel de gestión en los canales presencial y telefónico. Por otra parte, se logró continuar con los diez (10) los puntos de atención presencial abiertos a la ciudadanía garantizando el acceso a los servicios de la entidad mediante todos los canales de atención habilitados.  
Lo anterior sumado a la gestión del cuatrenio, con  la aplicación de 97.977 encuestas en los canales de atención habilitados, obteniendo un promedio de 95% de satisfacción en la atención y lo corrido de la vigencia 2024 con 3800 encuestas y un nivel de satisfaccion 96,5% con corte a febrero.</t>
  </si>
  <si>
    <t>Durante el mes de marzo de 2024,  se gestionó la entrega de 1852 entregas fisicas de correspondencia por medio del contrato con el proveedor Servicios Postales Nacionales y 2856 documentos electronicos. Continuando con la gestión de  la vigencia 2022  con 30.912 documentos fisicos y 56.563 documentos electronicos y  la vigencia 2023 con 36.371 documentos fisicos y 34.495 electronicos y la vigencia 2024 con corte a febrero de 4337 documentos fisicos y 5863 electronicos  .</t>
  </si>
  <si>
    <t>Para un acumulado del Cuatrienio de 566.912  atenciones,  y un acumulado en la vigencia 2024 de 42.160 atenciones. 
En el mes de marzo se garantizó el servicio con 12.776 atenciones, asi, 2480 canal telefónico, 8060 canal virtual y 2236 en el canal presencial (33 Super CADECAD 30,  31 en el SuperCADE Suba, 12 en el SuperCADE Bosa,  17 en el SuperCADE Américas, 37 en el CADEToberín, 4 en el CADEFontibón,  8  en el CADEEngativá, 11 en CADE Manitas , 67 en Cade Calle 13 y 802 en la sede principal) y 1214 atencion en ferias de servicio y las socializacion en las diferentes localidades .  Lo anterior sumado a la gestion de lo corrido de la vigencia 2024 con corte a febrero 29.384 , asi mismo la gestion  de la vigencia 2023 con 174.063, la vigencia 2022 con 166.240, la vigencia  2021  con 130.443 atenciones y con 54.006 atenciones de la vigencia 2020.    
Adicionalmente, por correspondencia se gestionaron 1852 documentos fisicos  y/o respuestas emitidas por la entidad a las solicitudes de la ciudadanía y electronicos 2856.
Por otra parte, se ha dado cumplimiento al modelo de servicio y la Política Pública Distrital de Servicio a la ciudadanía mediante la aplicación de encuestas, se aplicaron 2076 encuestas con un nivel de satisfacción promedio de 95% en este periodo respecto a la satisfaccion del servicio a la ciudadania, se han aplicado indicadores. 
Así mismo, se realizó la autoevaluación - mes vencido con el fin revisar, proponer y continuar con las estrategias propuestas anteriormente que ayuden a fortalecer los canales de atención habilitados y lograr una mejora continua en nuestro proceso, logrando cumplir los compromisos y estrategias que han permitido el cumpliento de la meta.</t>
  </si>
  <si>
    <t xml:space="preserve">Durante la vigencia 2024  a corte a marzo se han  atendido 7663 ciudadanos desagregadas del siguiente modo: - 4073 Personas Juridicas,  3590 Personas naturales (1546 Hombres y 2044 mujeres). </t>
  </si>
  <si>
    <t xml:space="preserve">Durante la vigencia 2024 a corte a marzo,  se han atendido 2279 ciudadanos desagregadas del siguiente modo: 1091- Personas Juridicas,  1188 Personas naturales (400 Hombres y 788 mujeres). </t>
  </si>
  <si>
    <t xml:space="preserve">Durante  la vigencia 2024 a corte a marzo, se han atendido 2427 ciudadanos desagregadas del siguiente modo: 1221- Personas Juridicas,  1206 Personas naturales (465 Hombres y 741 mujeres). </t>
  </si>
  <si>
    <t xml:space="preserve">Durante la vigencia 2024 a corte a marzo, se han atendido 1005 ciudadanos desagregadas del siguiente modo: 472- Personas Juridicas,  533 Personas naturales (242 Hombres y 291 mujeres). </t>
  </si>
  <si>
    <t>422 Respondieron no saben no responden a Localidad durante lo corrido de  la vigencia 2024   y .
28.364 Atendidos por canal Virtual  en lo corrido de la vigencia 2024 a corte de marzo.</t>
  </si>
  <si>
    <t xml:space="preserve">Para el mes de marzo se realizó seguimiento como segunda línea a las acciones del Modelo Integrado de Planeación y Gestión (MIPG), correspondientes a la política de Gestión Documental y se informó a la Oficina de Control Interno (OCI) mediante radicado 2024IE58276 el cumplimiento del PAyS a diciembre de 2023 y el seguimiento de las acciones a febrero 2024.
No se tenian programadas actividades relacionadas con el asesoramiento y apoyo como segunda línea de defensa frente a la implemantación del MIPG en los meses de febrero y enero de 2024. </t>
  </si>
  <si>
    <t>Para el mes de marzo se realizaron observaciones por parte del profesional del SGC a documentos de los procesos Gestión Documental y Control y Mejora, se socializo con los profesionales SIG el formato plan de trabajo de actualización documental para que a su vez se replique con los procesos y se realizaron mesas técnicas con el equipo SIG con el fin de alinear conceptos para la revisión y el acompañamiento en la actualización documental con los procesos.
Lo anterior sumado a la gestión de enero y febrero donde se realizaron observaciones por parte del profesional del SGC a documentos de los procesos Evaluación Control y Seguimiento, Gestión Documental, Gestión de Talento Humano y Gestión Financiera y se socializo mediante comunicación oficial a los enlaces de los procesos, el consolidad de producto no conforme 2023.</t>
  </si>
  <si>
    <t>Para el mes de marzo se cargó en el aplicativo ISOLUCION los riesgos de los 18 procesos de la SDA correspondiente a los componentes de Gestión, Corrupción, Fiscales y SARLAFT y se consolidaron en el mapa de riesgos 2024 V2.
Lo anterior sumado a la gestión de enero y febrero donde se capacito a los profesionales SIG en el cargue de los riesgos en el aplicativo ISOLUCION, se presentó mapa de riesgos consolidado V1 en CICCI para los componentes de Gestión, Corrupción, Fiscales y SARLAFT y se publicó el mapa en la página web de la SDA, LINK: https://acortar.link/HrYjZV.</t>
  </si>
  <si>
    <t>No se tenían programadas actividades relacionadas con el seguimiento al cumplimiento de los planes de mejoramiento y plan de manejo de riesgos en los meses de Marzo, Febrero y Enero de 2024</t>
  </si>
  <si>
    <t>Para el mes de marzo se asesoró en la actualización documental a 7 procesos, se tramitaron 3 aprobaciones con comunicación oficial en el aplicativo FOREST, se realizaron 3 aprobaciones en el aplicativo ISOLUCION, se socializaron actualizaciones para 3 procesos y se gestiono soporte para 4 casos con el proveedor del aplicativo ISOLUCION.
Lo anterior sumado a la gestión de enero y febrero donde se asesoró en la actualización documental a 5 procesos, se tramitaron 4 aprobaciones con comunicación oficial en el aplicativo FOREST, se realizaron 3 aprobaciones en el aplicativo ISOLUCION, se socializaron actualizaciones para 5 procesos y se gestionó soporte para 3 casos con el proveedor del aplicativo ISOLUCION y se solicitó oferta comercial a dicho proveedor.</t>
  </si>
  <si>
    <t>Evidencias:
Componente 1
https://drive.google.com/drive/folders/1IAVzA3D4LKaBCc4clc5PwZ16guU21Ejh
Componente 2
https://drive.google.com/drive/folders/1xZITuMFvhx_IwHuwi8umWFfpxh9UUNe4
Componente 3
https://drive.google.com/drive/folders/1qxWgWuxFhewK_UrTDNhMCzhj5NIncksB
Componente 5
https://drive.google.com/drive/folders/11IJFvJovnos9vVj4nmfXldtXewI1LXl</t>
  </si>
  <si>
    <r>
      <t xml:space="preserve">La Secretaría Distrital de Ambiente para la vigencia 2019 obtuvo 86,1 puntos, para la vigencia 2021 (reporte 2022) fue de 95,9 puntos con </t>
    </r>
    <r>
      <rPr>
        <b/>
        <sz val="12"/>
        <rFont val="Calibri"/>
        <family val="2"/>
        <scheme val="minor"/>
      </rPr>
      <t xml:space="preserve">un incremento total de 9,8 Puntos </t>
    </r>
    <r>
      <rPr>
        <sz val="12"/>
        <rFont val="Calibri"/>
        <family val="2"/>
        <scheme val="minor"/>
      </rPr>
      <t>en el cuatrienio. Para el resultado 2022 publicado en 2023 se obtuvo un resultado de 89,1; sin embargo, conforme a la justificación presentada mediante memorando 2023IE284596 en la cual se dan los argumentos por los cuales los resultados de la vigencia 2022 no son comparables con los resultados de las mediciones de vigencias anteriores, ya que se realizaron cambios significativos a las preguntas de las políticas, dado los procesos de actualización de las temáticas y directrices. Es así que el resultado 2022 corresponde a una nueva línea base, en espera de que se abra el formulario FURAG para el reporte del año 2023.
Para la vigencia 2024 se ha avanzado en el fortalecimiento del Modelo Integrado de Planeación y Gestión -MIPG con las siguientes actividades:
POLÍTICA DE CONTROL INTERNO: EVALUACIÓN Y SEGUIMIENTO: Total doce (12) informes, EVALUACION DE GESTION DEL RIESGO: se emitió un (1) informe, ENFOQUE HACIA LA PREVENCIÓN:  sin avance, LIDERAZGO ESTRATEGICO: Se efectuó la sesión ordinaria No.1 del CICCI. RELACION ENTES EXTERNOS DE CONTROL: emisión de diecinueve (19) solicitudes de entes externos.  
POLÍTICA DE ATENCIÓN AL CIUDADANO: un acumulado en la vigencia de 42.160 atenciones, 5.876 encuestas con un nivel de satisfacción promedio de 97%, aplicación indicadores y capacitaciones, y se realizó seguimiento a PQRS alcanzando un 98% de respuestas en términos. 
POLÍTICA DE FORTALECIMIENTO ORGANIZACIONAL Y SIMPLIFICACIÓN DE PROCESOS: con 7,1 actividades desarrolladas.</t>
    </r>
  </si>
  <si>
    <t>Durante el mes de marzo de 2024, se atendieron 35 derechos de petición provenientes de los organismos de control político, relacionados con: silvicultura, riesgo, hornos crematorios, ruido,  derechos de construcción, entre otros; así mismo, se dio respuesta a 14 proposiciones asociadas a los temas: Metro, cambio climático, procesos policivos, gobierno del espacio público, Corabastos, dinámica de la gestión del riesgo, entre otros; y se emitieron 8 pronunciamiento frente a proyectos de acuerdo. Las iniciativas estuvieron relacionadas con: vehículos livianos de bajas y cero emisiones, hornos crematorios, Consejo Distrital de Política de Descentralización y Desconcentración de Bogotá, entre otros. Esto sumado a la gestión de enero y febrero donde se gestionaron 37 derechos de petición, 64 proposiciones y 22 comentarios a proyectos de acuerdo.</t>
  </si>
  <si>
    <t>Durante el mes de marzo de 2024, se socializo mediante correo institucional el día 20 de marzo de 2024, flash disciplinario relacionado con deberes artículo 38 numeral 5 y art. 39 prohibiciones numeral 8 de la ley 1952 - Código General Disciplinario.
Se sustanciaron, revisaron y proyectaron 16  autos entre ellos. 3 Autos de archivo, 9 autos Indagación previa, 1 auto de cierre de Investigación, 2 Autos Apertura de Investigación Disciplinaria  1 auto Inhibitorio.
Se realizó revisión física e incorporación de pruebas en los expedientes activos 2023 y 2024 verificando los de etapa de investigación, e Indagación previa, todas las pruebas para fallar en el mes de abril de 2024.
Se realizó una jornada de actualización del aplicativo de la Dirección Distrital de Asuntos Disciplinarios SIDD4, con el cargue y actualización de expedientes 2021 ,2022, con última actuación constancias de ejecutorias y quedando activos solo expedientes 2023 y 2024. 
Igualmente, se está realizando el cargue de información de los expedientes también en el aplicativo de la Personería para Oficinas de Control Disciplinario Interno, en cumplimiento a la Resolución 451 del 2021. Subiendo expediente de Investigaciones. (teniendo en cuenta que este aplicativo solo deja subir investigaciones disciplinarias).
Al cierre del mes de febrero quedan 28 expedientes ACTIVOS de los años 2023 y 2024.
Lo Anterior sumado a la gestión de los meses de enero y febrero con 2 flash disciplinario relacionado con el Articulo 23 y 210 de la ley 1952 - Código General Disciplinario. Sobre quejas falsas o temerarias y el procedimiento en caso de detectarlas. Sustanciación de 24 Autos entre ellos. 9 Autos de archivo, 5 Auto apertura de Indagación previa, 1 Auto Inhibitorios, 2 remisiones por competencia, 2 autos de acumulación, 3 auto de cierre de Investigación, 1 Auto traslado por competencia de Indagación previa, 1 autos de prórroga de investigación y con  19 expedientes ACTIVOS de los años 2023 y 2024.</t>
  </si>
  <si>
    <r>
      <rPr>
        <b/>
        <sz val="11"/>
        <rFont val="Arial"/>
        <family val="2"/>
      </rPr>
      <t xml:space="preserve">ENFOQUE HACIA LA PREVENCIÓN: 
</t>
    </r>
    <r>
      <rPr>
        <sz val="11"/>
        <rFont val="Arial"/>
        <family val="2"/>
      </rPr>
      <t>En marzo de acuerdo con el Plan Anual de Auditoría aprobado para la vigencia, no se contaban con actividades programadas asociadas a este rol.</t>
    </r>
    <r>
      <rPr>
        <b/>
        <sz val="11"/>
        <rFont val="Arial"/>
        <family val="2"/>
      </rPr>
      <t xml:space="preserve">
</t>
    </r>
    <r>
      <rPr>
        <sz val="11"/>
        <rFont val="Arial"/>
        <family val="2"/>
      </rPr>
      <t xml:space="preserve">En los meses de enero y febrero igualmente no se programó actividad.  </t>
    </r>
  </si>
  <si>
    <t>No se tenian programadas actividades relacionadas con apoyar el direccionamiento estrategico de la entidad en los meses de Marzo, Febrero y Enero de 2024</t>
  </si>
  <si>
    <t>Durante el mes de marzo del 2024 se responde a las solicitudes de transparencia requeridas, tales como : seguimiento mensual de agendas abiertas,  se realiza mesa de trabajo realizando seguimiento a menú participa con las dependencias de comunicaciones y Opel, dejando compromisos, se realiza la divulgación de la ley, en este caso con personal externo participando en la feria de la Cámara de comercio y así también con la ciudadanía en el supercade suba , se da respuesta a las solicitudes de transparencia asignadas.
Lo anterior sumado a la gestión delenero y febrero del 2024 con actualización de informe de gestión y contestación a preguntas sobre transparencia para entrega cargo subsecretaría, por otro lado, se realiza seguimiento a las agendas abiertas de los directivos. se realiza mesa de trabajo realizando el Seguimiento directrices de accesibilidad (resol 1519 del 2020), se realiza revisión del esquema de publicación.</t>
  </si>
  <si>
    <t>Para un acumulado del Cuatrienio de 90,4 en la vigencia 2024 con 7,4 y Para marzo 3,2 se han logrado los siguientes avances: 
0,6 actividades en DISCIPLINARIOS: Se sustanciaron, revisaron y proyectaron 16 autos, 1 Flash Disciplinario, cargue de expedientes Plataforma SIDD 4, Cargue de expedientes Plataforma Personería, e inventario físico de 28 expedientes activos. 
2 actividades en TRANSPARENCIA: seguimiento mensual de agendas abiertas, se realiza mesa de trabajo realizando seguimiento a menú participa con las dependencias de comunicaciones y Opel, dejando compromisos, se realiza la divulgación de la ley, en la feria de la Cámara de comercio con la ciudadanía en el supercade suba, se da respuesta a las solicitudes de transparencia asignadas.
0,6 - GESTIÓN CONCEJO: atendieron 35 derechos de petición, 14 proposiciones del Concejo de Bogotá y se conceptualizaron 8 proyectos de acuerdo.
Lo anterior sumado a la gestión del mes de enero y febrero con 4,2: Con una gestión en el 2024 de:
1,2 actividades en DISCIPLINARIOS: 24 autos, 2 Flash Disciplinario, cargue de expedientes Plataforma a plataformas. 
1,8 actividades en TRANSPARENCIA: seguimiento mensual de agendas abiertas, se realiza revisión del esquema de publicación y atención a requerimientos, mesa de trabajo realizando el Seguimiento directrices de accesibilidad (resol 1519 del 2020) y revisión del esquema de publicación.
1,2 - GESTIÓN CONCEJO: atendieron 37 derechos de petición, 64 proposiciones del Concejo de Bogotá y se conceptualizaron 22 proyectos de acuerdo.</t>
  </si>
  <si>
    <r>
      <t xml:space="preserve">Para un acumulado del </t>
    </r>
    <r>
      <rPr>
        <b/>
        <sz val="12"/>
        <rFont val="Calibri"/>
        <family val="2"/>
        <scheme val="minor"/>
      </rPr>
      <t>Cuatrienio de 93,81</t>
    </r>
    <r>
      <rPr>
        <sz val="12"/>
        <rFont val="Calibri"/>
        <family val="2"/>
        <scheme val="minor"/>
      </rPr>
      <t xml:space="preserve"> acumulado en la </t>
    </r>
    <r>
      <rPr>
        <b/>
        <sz val="12"/>
        <rFont val="Calibri"/>
        <family val="2"/>
        <scheme val="minor"/>
      </rPr>
      <t>vigencia 7,35 y Para marzo 3,87</t>
    </r>
    <r>
      <rPr>
        <sz val="12"/>
        <rFont val="Calibri"/>
        <family val="2"/>
        <scheme val="minor"/>
      </rPr>
      <t xml:space="preserve"> se han logrado los siguientes avances: 
en DISCIPLINARIOS: Se sustanciaron, revisaron y proyectaron 40 autos, 3 Flash Disciplinario, cargue de expedientes Plataforma SIDD 4, Cargue de expedientes Plataforma Personería, e inventario físico de 28 expedientes activos. 
en TRANSPARENCIA: se responde a las solicitudes de transparencia requeridas, tales como actualización de informe de gestión y contestación a preguntas sobre transparencia para entrega cargo subsecretaría, por otro lado se realiza seguimiento a las agendas abiertas de los directivos, mesa de trabajo menú participa y participación feria cámara de comercio.
en - GESTIÓN CONCEJO: atendieron 72 derechos de petición, 78 proposiciones y 30 proyectos de acuerdo.</t>
    </r>
  </si>
  <si>
    <t>DISCIPLINARIOS: Se ha sustanciado 40 autos. TRANSPARENCIA: 2 Seguimiento agendas abiertas, GESTIÓN CONCEJO: 72 derechos de petición, 78 proposiciones y 30 proyectos de acuerdo.</t>
  </si>
  <si>
    <t>Acumulado del Cuatrienio de 9,7 puntos. Con un avance en el 2024 de 0.7 y en marzo que se ejecutó el Plan Anual de Auditorías 2024 equivalente a 0.20 puntos para incrementar los resultados de generación de valor desde la tercera línea de defensa, lo cual obedece a las buenas prácticas y mejoramiento a través de los 5 roles. 
EVALUACIÓN Y SEGUIMIENTO: se logró la emisión de dos (2) informes en marzo sumado a diez (10) informes en enero y febrero. EVALUACION DE GESTION DEL RIESGO:  en marzo No se programaron actividades de acuerdo con el Plan Anual de Auditoria aprobado para la vigencia, sumado a enero se emitió el informe de Plan Anticorrupción y Atención al Ciudadano correspondiente al tercer cuatrimestre de 2023. ENFOQUE HACIA LA PREVENCIÓN:  Durante enero, febrero y marzo no se programaron actividades asociadas a este rol. LIDERAZGO ESTRATEGICO: en marzo No se programaron actividades asociadas a este rol, sumado el 11 de enero de 2024 se efectuó la sesión ordinaria No.1 del CICCI. RELACION ENTES EXTERNOS DE CONTROL: En marzo se gestionó la consolidación para la atención a seis (6) solicitudes con destino a la Contraloría de Bogotá. Sumado a trece (13) solicitudes atendidas en enero y febrero.</t>
  </si>
  <si>
    <t xml:space="preserve">Cuatrienio de 9,7 puntos.  2024 de 0.7 y en marzo 0.20 </t>
  </si>
  <si>
    <t>Cuatrienio de 566.912  atenciones,  2024 de 42.160 atenciones y marzo 12.776 atenciones</t>
  </si>
  <si>
    <t>Cuatrienio de 142,75 actividades. Con un avance en el 2024 de 7,10, y en marzo de 2.60</t>
  </si>
  <si>
    <t xml:space="preserve"> Informe de Seguimiento Plan de Mejoramiento Institucional - Contraloría de Bogotá D.C. - 31-dic-2023. Seguimiento a Directrices para Prevenir Conductas Irregulares (incumplimiento manual de funciones, pérdida de bienes, etc.)  Directiva 008 de 2021 Alcaldía Mayor de Bogotá,  Informe de Seguimiento Plan de Mejoramiento Auditorías Internas, y informe de seguimiento a la información reportada en el SIPROJ WEB</t>
  </si>
  <si>
    <t>el 1% recibio respuesta fuera de termino, el 1% se encuentra sin respuesta fuera de termino</t>
  </si>
  <si>
    <t xml:space="preserve"> 2076 encuestas con un nivel de satisfacción promedio de 95%</t>
  </si>
  <si>
    <t>Acumulado del Cuatrienio de 143,05  actividades. Con un avance en el 2024 de 7,10, y en marzo de 2.60 con las siguientes actividades:
1.0 - Asesorar la implementación del Modelo Integrado. se realizó seguimiento como segunda línea a las acciones del MIPG, correspondientes a la política de Gestión Documental y se informó a la OCI el cumplimiento del Plan de Adecuación y Sostenibilidad- PAyS a diciembre de 2023 y el seguimiento de las acciones a febrero 2024.
0.2 - Mejorar los Sistema de Calidad y de Control Interno, se realizaron observaciones a documentos de los procesos control y mejora. se adelantaron mesas técnicas con el fin de alinear conceptos para la revisión y el acompañamiento en la actualización documental con los procesos.
0.5 - Revisar y actualizar el Mapa y Plan de Manejo de Riesgos, se cargó en el aplicativo ISOLUCION los riesgos de los 18 procesos. 
0.0 - Seguimiento de los planes de mejoramiento y manejo de riesgos. 
0.9 - Asesorar y apoyar la actualización de la documentación, se asesoró en la actualización documental a 7 procesos.
Sumado a la gestión de enero y febrero, con 4,50.
0.0 - Asesorar la implementación del Modelo Integrado.
0.4 - Mejorar los Sistema de Calidad y de Control Interno, donde se realizaron observaciones a documentos de los procesos Gestión Financiera, Gestión de Talento Humano, Evaluación Control y Seguimiento y Gestión Documental.
2.5 - Revisar y actualizar el Mapa y Plan de Manejo de Riesgos, se presentó mapa de riesgos en el comité de control interno para los componentes de Gestión, Corrupción, Fiscales y SARLAFT y se publicó el mapa en la página web. se capacito en el cargue de los riesgos en el aplicativo ISOLUCION. 
0.0 - Seguimiento de los planes de mejoramiento y manejo de riesgos.
1.6 - Asesorar y apoyar la actualización de la documentación, donde se asesoró en la actualización documental a 5 procesos.</t>
  </si>
  <si>
    <t>CORTE A MARZO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</si>
</sst>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240A]\ * #,##0_-;\-[$$-240A]\ * #,##0_-;_-[$$-240A]\ * &quot;-&quot;??_-;_-@_-"/>
    <numFmt numFmtId="188" formatCode="_-[$$-240A]\ * #,##0.00_-;\-[$$-240A]\ * #,##0.00_-;_-[$$-240A]\ * &quot;-&quot;??_-;_-@_-"/>
    <numFmt numFmtId="189" formatCode="_-* #,##0.0000\ _€_-;\-* #,##0.0000\ _€_-;_-* &quot;-&quot;??\ _€_-;_-@_-"/>
    <numFmt numFmtId="190" formatCode="_-* #,##0_-;\-* #,##0_-;_-* &quot;-&quot;????_-;_-@_-"/>
    <numFmt numFmtId="191" formatCode="_-* #,##0.000\ _€_-;\-* #,##0.000\ _€_-;_-* &quot;-&quot;??\ _€_-;_-@_-"/>
    <numFmt numFmtId="192" formatCode="0.000%"/>
  </numFmts>
  <fonts count="9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b/>
      <sz val="9"/>
      <color indexed="8"/>
      <name val="Arial"/>
      <family val="2"/>
    </font>
    <font>
      <sz val="11"/>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rgb="FF000000"/>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10"/>
      <name val="Calibri"/>
      <family val="2"/>
    </font>
    <font>
      <sz val="11"/>
      <color rgb="FF000000"/>
      <name val="Calibri"/>
      <family val="2"/>
      <charset val="1"/>
    </font>
    <font>
      <b/>
      <sz val="11"/>
      <color rgb="FFFF0000"/>
      <name val="Times New Roman"/>
      <family val="1"/>
    </font>
    <font>
      <sz val="12"/>
      <color rgb="FFFF0000"/>
      <name val="Times New Roman"/>
      <family val="1"/>
    </font>
    <font>
      <b/>
      <sz val="12"/>
      <color rgb="FFFF0000"/>
      <name val="Times New Roman"/>
      <family val="1"/>
    </font>
    <font>
      <sz val="8"/>
      <name val="Calibri"/>
      <family val="2"/>
      <scheme val="minor"/>
    </font>
    <font>
      <b/>
      <sz val="11"/>
      <name val="Times New Roman"/>
      <family val="1"/>
    </font>
    <font>
      <u/>
      <sz val="11"/>
      <color theme="10"/>
      <name val="Calibri"/>
      <family val="2"/>
      <scheme val="minor"/>
    </font>
    <font>
      <sz val="14"/>
      <color theme="0"/>
      <name val="Arial"/>
      <family val="2"/>
    </font>
    <font>
      <sz val="12"/>
      <color theme="0"/>
      <name val="Arial"/>
      <family val="2"/>
    </font>
    <font>
      <sz val="9"/>
      <color theme="0"/>
      <name val="Arial"/>
      <family val="2"/>
    </font>
    <font>
      <i/>
      <sz val="12"/>
      <name val="Arial"/>
      <family val="2"/>
    </font>
    <font>
      <sz val="14"/>
      <name val="Calibri"/>
      <family val="2"/>
      <scheme val="minor"/>
    </font>
    <font>
      <sz val="14"/>
      <name val="Calibri"/>
      <family val="2"/>
    </font>
    <font>
      <sz val="16"/>
      <name val="Calibri"/>
      <family val="2"/>
    </font>
    <font>
      <sz val="16"/>
      <color theme="1"/>
      <name val="Calibri"/>
      <family val="2"/>
      <scheme val="minor"/>
    </font>
    <font>
      <b/>
      <sz val="12"/>
      <color theme="1"/>
      <name val="Arial"/>
      <family val="2"/>
    </font>
    <font>
      <sz val="12"/>
      <color theme="1"/>
      <name val="Arial"/>
      <family val="2"/>
    </font>
    <font>
      <sz val="11"/>
      <color theme="1"/>
      <name val="Calibri"/>
      <family val="2"/>
    </font>
    <font>
      <sz val="16"/>
      <color theme="1"/>
      <name val="Arial"/>
      <family val="2"/>
    </font>
    <font>
      <sz val="11"/>
      <name val="Calibri"/>
      <family val="2"/>
      <charset val="1"/>
    </font>
    <font>
      <sz val="11"/>
      <color rgb="FFFF0000"/>
      <name val="Calibri"/>
      <family val="2"/>
      <scheme val="minor"/>
    </font>
    <font>
      <b/>
      <sz val="11"/>
      <name val="Arial"/>
      <family val="2"/>
    </font>
    <font>
      <b/>
      <sz val="12"/>
      <name val="Calibri"/>
      <family val="2"/>
      <scheme val="minor"/>
    </font>
    <font>
      <sz val="10"/>
      <name val="Calibri"/>
      <family val="2"/>
      <charset val="1"/>
    </font>
    <font>
      <sz val="10"/>
      <color theme="1"/>
      <name val="Calibri"/>
      <family val="2"/>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6"/>
        <bgColor indexed="64"/>
      </patternFill>
    </fill>
    <fill>
      <patternFill patternType="solid">
        <fgColor rgb="FFFFFF00"/>
        <bgColor indexed="64"/>
      </patternFill>
    </fill>
    <fill>
      <patternFill patternType="solid">
        <fgColor rgb="FFDBDBDB"/>
        <bgColor rgb="FFD9D9D9"/>
      </patternFill>
    </fill>
    <fill>
      <patternFill patternType="solid">
        <fgColor rgb="FF538135"/>
        <bgColor indexed="64"/>
      </patternFill>
    </fill>
    <fill>
      <patternFill patternType="solid">
        <fgColor rgb="FFDDEBF7"/>
        <bgColor indexed="64"/>
      </patternFill>
    </fill>
    <fill>
      <patternFill patternType="solid">
        <fgColor theme="4"/>
        <bgColor indexed="64"/>
      </patternFill>
    </fill>
    <fill>
      <patternFill patternType="solid">
        <fgColor rgb="FF92D050"/>
        <bgColor rgb="FF92D050"/>
      </patternFill>
    </fill>
    <fill>
      <patternFill patternType="solid">
        <fgColor rgb="FF76923C"/>
        <bgColor rgb="FF76923C"/>
      </patternFill>
    </fill>
    <fill>
      <patternFill patternType="solid">
        <fgColor rgb="FF00B050"/>
        <bgColor rgb="FF00B050"/>
      </patternFill>
    </fill>
    <fill>
      <patternFill patternType="solid">
        <fgColor rgb="FFEAF1DD"/>
        <bgColor rgb="FFEAF1DD"/>
      </patternFill>
    </fill>
    <fill>
      <patternFill patternType="solid">
        <fgColor rgb="FFD6E3BC"/>
        <bgColor rgb="FFD6E3BC"/>
      </patternFill>
    </fill>
    <fill>
      <patternFill patternType="solid">
        <fgColor theme="0" tint="-0.249977111117893"/>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auto="1"/>
      </left>
      <right/>
      <top style="thin">
        <color auto="1"/>
      </top>
      <bottom style="medium">
        <color indexed="64"/>
      </bottom>
      <diagonal/>
    </border>
  </borders>
  <cellStyleXfs count="20339">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4" fontId="4" fillId="0" borderId="0" applyFont="0" applyFill="0" applyBorder="0" applyAlignment="0" applyProtection="0"/>
    <xf numFmtId="169"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7"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8"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0" fillId="9" borderId="0" applyNumberFormat="0" applyBorder="0" applyAlignment="0" applyProtection="0"/>
    <xf numFmtId="0" fontId="20" fillId="0" borderId="0"/>
    <xf numFmtId="0" fontId="4" fillId="0" borderId="0"/>
    <xf numFmtId="0" fontId="38" fillId="0" borderId="0"/>
    <xf numFmtId="0" fontId="32" fillId="0" borderId="0"/>
    <xf numFmtId="0" fontId="32" fillId="0" borderId="0"/>
    <xf numFmtId="0" fontId="38" fillId="0" borderId="0"/>
    <xf numFmtId="0" fontId="4" fillId="0" borderId="0"/>
    <xf numFmtId="0" fontId="20"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3" fillId="0" borderId="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0" fontId="74" fillId="25" borderId="0" applyBorder="0" applyProtection="0"/>
    <xf numFmtId="164" fontId="1"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0" fillId="0" borderId="0" applyNumberForma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1342">
    <xf numFmtId="0" fontId="0" fillId="0" borderId="0" xfId="0"/>
    <xf numFmtId="0" fontId="7" fillId="0" borderId="0" xfId="0" applyFont="1"/>
    <xf numFmtId="0" fontId="0" fillId="3" borderId="0" xfId="0" applyFill="1"/>
    <xf numFmtId="0" fontId="4" fillId="0" borderId="0" xfId="0" applyFont="1"/>
    <xf numFmtId="0" fontId="5" fillId="0" borderId="0" xfId="0" applyFont="1" applyAlignment="1">
      <alignment horizontal="center"/>
    </xf>
    <xf numFmtId="0" fontId="0" fillId="3" borderId="0" xfId="0" applyFill="1" applyAlignment="1">
      <alignment horizontal="center"/>
    </xf>
    <xf numFmtId="0" fontId="0" fillId="0" borderId="0" xfId="0" applyAlignment="1">
      <alignment horizontal="center"/>
    </xf>
    <xf numFmtId="0" fontId="12" fillId="0" borderId="0" xfId="0" applyFont="1"/>
    <xf numFmtId="0" fontId="26" fillId="0" borderId="0" xfId="0" applyFont="1"/>
    <xf numFmtId="0" fontId="28" fillId="0" borderId="0" xfId="0" applyFont="1"/>
    <xf numFmtId="0" fontId="21" fillId="0" borderId="0" xfId="0" applyFont="1"/>
    <xf numFmtId="0" fontId="0" fillId="0" borderId="1" xfId="0" applyBorder="1" applyAlignment="1">
      <alignment horizontal="center" vertical="center"/>
    </xf>
    <xf numFmtId="0" fontId="21" fillId="3" borderId="0" xfId="0" applyFont="1" applyFill="1"/>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180" fontId="21"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1"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22" fillId="15" borderId="0" xfId="0" applyFont="1" applyFill="1" applyAlignment="1" applyProtection="1">
      <alignment horizontal="center"/>
      <protection locked="0"/>
    </xf>
    <xf numFmtId="0" fontId="53" fillId="17" borderId="18" xfId="0" applyFont="1" applyFill="1" applyBorder="1" applyAlignment="1">
      <alignment horizontal="center" vertical="center"/>
    </xf>
    <xf numFmtId="0" fontId="53" fillId="18" borderId="1" xfId="2866" applyFont="1" applyFill="1" applyBorder="1" applyAlignment="1">
      <alignment horizontal="center" vertical="center" wrapText="1"/>
    </xf>
    <xf numFmtId="0" fontId="53" fillId="18" borderId="11" xfId="2866" applyFont="1" applyFill="1" applyBorder="1" applyAlignment="1">
      <alignment horizontal="center" vertical="center" wrapText="1"/>
    </xf>
    <xf numFmtId="0" fontId="54"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3" fillId="18" borderId="1" xfId="2866" applyFont="1" applyFill="1" applyBorder="1" applyAlignment="1">
      <alignment horizontal="center" vertical="top" wrapText="1"/>
    </xf>
    <xf numFmtId="0" fontId="0" fillId="0" borderId="12" xfId="0" applyBorder="1"/>
    <xf numFmtId="0" fontId="53" fillId="18" borderId="4" xfId="2866" applyFont="1" applyFill="1" applyBorder="1" applyAlignment="1">
      <alignment horizontal="center" vertical="center" wrapText="1"/>
    </xf>
    <xf numFmtId="0" fontId="53" fillId="18" borderId="12" xfId="2866" applyFont="1" applyFill="1" applyBorder="1" applyAlignment="1">
      <alignment horizontal="center" vertical="center" wrapText="1"/>
    </xf>
    <xf numFmtId="0" fontId="54" fillId="0" borderId="1" xfId="0" applyFont="1" applyBorder="1"/>
    <xf numFmtId="0" fontId="54" fillId="0" borderId="11" xfId="0" applyFont="1" applyBorder="1"/>
    <xf numFmtId="0" fontId="54"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1" fillId="16" borderId="1" xfId="0" applyFont="1" applyFill="1" applyBorder="1" applyAlignment="1">
      <alignment horizontal="center" vertical="center" wrapText="1"/>
    </xf>
    <xf numFmtId="42" fontId="5" fillId="0" borderId="0" xfId="2865" applyFont="1" applyFill="1" applyAlignment="1">
      <alignment horizontal="center"/>
    </xf>
    <xf numFmtId="0" fontId="53" fillId="17" borderId="20" xfId="0" applyFont="1" applyFill="1" applyBorder="1" applyAlignment="1">
      <alignment horizontal="center" vertical="center"/>
    </xf>
    <xf numFmtId="0" fontId="53" fillId="18" borderId="2" xfId="2866" applyFont="1" applyFill="1" applyBorder="1" applyAlignment="1">
      <alignment horizontal="center" vertical="center" wrapText="1"/>
    </xf>
    <xf numFmtId="0" fontId="53" fillId="18" borderId="19" xfId="2866" applyFont="1" applyFill="1" applyBorder="1" applyAlignment="1">
      <alignment horizontal="center" vertical="center" wrapText="1"/>
    </xf>
    <xf numFmtId="0" fontId="54" fillId="0" borderId="17" xfId="0" applyFont="1" applyBorder="1"/>
    <xf numFmtId="0" fontId="54" fillId="0" borderId="3" xfId="0" applyFont="1" applyBorder="1"/>
    <xf numFmtId="0" fontId="54" fillId="0" borderId="10" xfId="0" applyFont="1" applyBorder="1"/>
    <xf numFmtId="180" fontId="5" fillId="0" borderId="0" xfId="0" applyNumberFormat="1" applyFont="1" applyAlignment="1">
      <alignment horizontal="center"/>
    </xf>
    <xf numFmtId="0" fontId="10" fillId="0" borderId="29" xfId="0" applyFont="1" applyBorder="1" applyAlignment="1">
      <alignment horizontal="center" vertical="center" wrapText="1"/>
    </xf>
    <xf numFmtId="181" fontId="0" fillId="0" borderId="0" xfId="0" applyNumberFormat="1" applyAlignment="1">
      <alignment horizontal="center" vertical="center"/>
    </xf>
    <xf numFmtId="181" fontId="21" fillId="0" borderId="0" xfId="0" applyNumberFormat="1" applyFont="1" applyAlignment="1">
      <alignment horizontal="center" vertical="center"/>
    </xf>
    <xf numFmtId="181" fontId="0" fillId="0" borderId="0" xfId="0" applyNumberFormat="1" applyAlignment="1">
      <alignment horizontal="center"/>
    </xf>
    <xf numFmtId="2" fontId="0" fillId="0" borderId="0" xfId="0" applyNumberFormat="1" applyAlignment="1">
      <alignment horizontal="center"/>
    </xf>
    <xf numFmtId="43" fontId="56" fillId="0" borderId="0" xfId="0" applyNumberFormat="1" applyFont="1"/>
    <xf numFmtId="180" fontId="0" fillId="0" borderId="0" xfId="0" applyNumberFormat="1" applyAlignment="1">
      <alignment horizontal="center" vertical="center"/>
    </xf>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69" fontId="5" fillId="0" borderId="0" xfId="3" applyFont="1" applyFill="1" applyBorder="1" applyAlignment="1">
      <alignment horizontal="center"/>
    </xf>
    <xf numFmtId="43" fontId="0" fillId="0" borderId="0" xfId="0" applyNumberFormat="1" applyAlignment="1">
      <alignment horizontal="center"/>
    </xf>
    <xf numFmtId="0" fontId="11" fillId="19" borderId="23" xfId="0" applyFont="1" applyFill="1" applyBorder="1" applyAlignment="1">
      <alignment horizontal="center" vertical="center" wrapText="1"/>
    </xf>
    <xf numFmtId="0" fontId="11" fillId="16" borderId="61" xfId="0" applyFont="1" applyFill="1" applyBorder="1" applyAlignment="1">
      <alignment horizontal="center" vertical="center" wrapText="1"/>
    </xf>
    <xf numFmtId="0" fontId="11" fillId="19" borderId="66"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2" fillId="0" borderId="0" xfId="0" applyFont="1" applyAlignment="1">
      <alignment horizontal="center" vertical="top" wrapText="1"/>
    </xf>
    <xf numFmtId="0" fontId="7" fillId="0" borderId="0" xfId="0" applyFont="1" applyAlignment="1">
      <alignment horizontal="left" vertical="top" wrapText="1"/>
    </xf>
    <xf numFmtId="0" fontId="44" fillId="0" borderId="0" xfId="0" applyFont="1" applyAlignment="1">
      <alignment horizontal="center" vertical="center"/>
    </xf>
    <xf numFmtId="2" fontId="7" fillId="0" borderId="0" xfId="0" applyNumberFormat="1" applyFont="1" applyAlignment="1">
      <alignment horizontal="center" vertical="center"/>
    </xf>
    <xf numFmtId="0" fontId="59" fillId="0" borderId="0" xfId="0" applyFont="1" applyAlignment="1">
      <alignment horizontal="center" vertical="center"/>
    </xf>
    <xf numFmtId="0" fontId="55" fillId="0" borderId="0" xfId="0" applyFont="1" applyAlignment="1">
      <alignment vertical="top" wrapText="1"/>
    </xf>
    <xf numFmtId="182" fontId="58" fillId="0" borderId="0" xfId="0" applyNumberFormat="1" applyFont="1" applyAlignment="1">
      <alignment horizontal="center" vertical="center" wrapText="1"/>
    </xf>
    <xf numFmtId="2" fontId="57" fillId="0" borderId="0" xfId="0" applyNumberFormat="1" applyFont="1" applyAlignment="1">
      <alignment horizontal="center" vertical="center"/>
    </xf>
    <xf numFmtId="37" fontId="19" fillId="23" borderId="72" xfId="10" applyNumberFormat="1" applyFont="1" applyFill="1" applyBorder="1" applyAlignment="1">
      <alignment horizontal="center" vertical="center"/>
    </xf>
    <xf numFmtId="10" fontId="59" fillId="0" borderId="0" xfId="0" applyNumberFormat="1" applyFont="1" applyAlignment="1">
      <alignment horizontal="center" vertical="center"/>
    </xf>
    <xf numFmtId="0" fontId="5" fillId="16" borderId="66"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7" borderId="25" xfId="0" applyFont="1" applyFill="1" applyBorder="1" applyAlignment="1">
      <alignment horizontal="center" vertical="center" wrapText="1"/>
    </xf>
    <xf numFmtId="10" fontId="7" fillId="0" borderId="0" xfId="0" applyNumberFormat="1" applyFont="1" applyAlignment="1">
      <alignment horizontal="center" vertical="center"/>
    </xf>
    <xf numFmtId="0" fontId="5" fillId="16" borderId="34" xfId="0" applyFont="1" applyFill="1" applyBorder="1" applyAlignment="1">
      <alignment horizontal="center" vertical="center" wrapText="1"/>
    </xf>
    <xf numFmtId="0" fontId="25" fillId="0" borderId="0" xfId="0" applyFont="1" applyAlignment="1">
      <alignment vertical="center" wrapText="1"/>
    </xf>
    <xf numFmtId="0" fontId="45" fillId="0" borderId="0" xfId="0" applyFont="1" applyAlignment="1">
      <alignment vertical="center" wrapText="1"/>
    </xf>
    <xf numFmtId="0" fontId="0" fillId="0" borderId="3" xfId="0" applyBorder="1"/>
    <xf numFmtId="8" fontId="0" fillId="0" borderId="3" xfId="0" applyNumberFormat="1" applyBorder="1"/>
    <xf numFmtId="44" fontId="0" fillId="0" borderId="3" xfId="3090" applyFont="1" applyBorder="1"/>
    <xf numFmtId="10" fontId="0" fillId="0" borderId="10" xfId="24" applyNumberFormat="1" applyFont="1" applyBorder="1"/>
    <xf numFmtId="8" fontId="0" fillId="0" borderId="1" xfId="0" applyNumberFormat="1" applyBorder="1"/>
    <xf numFmtId="44" fontId="0" fillId="0" borderId="1" xfId="3090" applyFont="1" applyBorder="1"/>
    <xf numFmtId="10" fontId="0" fillId="0" borderId="11" xfId="24" applyNumberFormat="1" applyFont="1" applyBorder="1"/>
    <xf numFmtId="10" fontId="0" fillId="0" borderId="1" xfId="24" applyNumberFormat="1" applyFont="1" applyBorder="1"/>
    <xf numFmtId="6" fontId="54" fillId="0" borderId="3" xfId="0" applyNumberFormat="1" applyFont="1" applyBorder="1"/>
    <xf numFmtId="6" fontId="54" fillId="0" borderId="1" xfId="0" applyNumberFormat="1" applyFont="1" applyBorder="1"/>
    <xf numFmtId="0" fontId="54" fillId="0" borderId="1" xfId="0" applyFont="1" applyBorder="1" applyAlignment="1">
      <alignment horizontal="left" vertical="center"/>
    </xf>
    <xf numFmtId="0" fontId="54" fillId="0" borderId="4" xfId="0" applyFont="1" applyBorder="1" applyAlignment="1">
      <alignment vertical="center"/>
    </xf>
    <xf numFmtId="0" fontId="54" fillId="0" borderId="4" xfId="0" applyFont="1" applyBorder="1" applyAlignment="1">
      <alignment horizontal="left" vertical="center"/>
    </xf>
    <xf numFmtId="0" fontId="54" fillId="0" borderId="12" xfId="0" applyFont="1" applyBorder="1"/>
    <xf numFmtId="0" fontId="54" fillId="3" borderId="1" xfId="0" applyFont="1" applyFill="1" applyBorder="1"/>
    <xf numFmtId="10" fontId="54" fillId="3" borderId="1" xfId="24" applyNumberFormat="1" applyFont="1" applyFill="1" applyBorder="1"/>
    <xf numFmtId="0" fontId="54" fillId="3" borderId="11" xfId="0" applyFont="1" applyFill="1" applyBorder="1"/>
    <xf numFmtId="9" fontId="54" fillId="0" borderId="1" xfId="24" applyFont="1" applyBorder="1"/>
    <xf numFmtId="9" fontId="54" fillId="3" borderId="1" xfId="0" applyNumberFormat="1" applyFont="1" applyFill="1" applyBorder="1"/>
    <xf numFmtId="9" fontId="54" fillId="3" borderId="1" xfId="24" applyFont="1" applyFill="1" applyBorder="1"/>
    <xf numFmtId="0" fontId="54" fillId="3" borderId="19" xfId="0" applyFont="1" applyFill="1" applyBorder="1"/>
    <xf numFmtId="0" fontId="54" fillId="0" borderId="0" xfId="0" applyFont="1" applyAlignment="1">
      <alignment horizontal="left" vertical="center"/>
    </xf>
    <xf numFmtId="0" fontId="54" fillId="0" borderId="0" xfId="0" applyFont="1"/>
    <xf numFmtId="10" fontId="0" fillId="0" borderId="0" xfId="0" applyNumberFormat="1" applyAlignment="1">
      <alignment horizontal="center"/>
    </xf>
    <xf numFmtId="3" fontId="5" fillId="0" borderId="1"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0" fontId="75" fillId="26" borderId="71" xfId="0" applyFont="1" applyFill="1" applyBorder="1" applyAlignment="1">
      <alignment horizontal="center" vertical="center"/>
    </xf>
    <xf numFmtId="0" fontId="75" fillId="26" borderId="48" xfId="0" applyFont="1" applyFill="1" applyBorder="1" applyAlignment="1">
      <alignment horizontal="center" vertical="center"/>
    </xf>
    <xf numFmtId="0" fontId="76" fillId="0" borderId="59" xfId="0" applyFont="1" applyBorder="1" applyAlignment="1">
      <alignment horizontal="justify" vertical="center"/>
    </xf>
    <xf numFmtId="0" fontId="76" fillId="0" borderId="38" xfId="0" applyFont="1" applyBorder="1" applyAlignment="1">
      <alignment horizontal="justify" vertical="center"/>
    </xf>
    <xf numFmtId="0" fontId="76" fillId="0" borderId="69" xfId="0" applyFont="1" applyBorder="1" applyAlignment="1">
      <alignment horizontal="justify" vertical="center"/>
    </xf>
    <xf numFmtId="0" fontId="76" fillId="0" borderId="29" xfId="0" applyFont="1" applyBorder="1" applyAlignment="1">
      <alignment horizontal="justify" vertical="center"/>
    </xf>
    <xf numFmtId="0" fontId="77" fillId="27" borderId="29" xfId="0" applyFont="1" applyFill="1" applyBorder="1" applyAlignment="1">
      <alignment horizontal="justify" vertical="center"/>
    </xf>
    <xf numFmtId="169" fontId="0" fillId="0" borderId="0" xfId="3" applyFont="1"/>
    <xf numFmtId="0" fontId="79" fillId="24" borderId="48" xfId="0" applyFont="1" applyFill="1" applyBorder="1" applyAlignment="1">
      <alignment horizontal="center" vertical="center"/>
    </xf>
    <xf numFmtId="0" fontId="79" fillId="24" borderId="27" xfId="0" applyFont="1" applyFill="1" applyBorder="1" applyAlignment="1">
      <alignment horizontal="center" vertical="center"/>
    </xf>
    <xf numFmtId="0" fontId="75" fillId="26" borderId="37" xfId="0" applyFont="1" applyFill="1" applyBorder="1" applyAlignment="1">
      <alignment horizontal="center" vertical="center"/>
    </xf>
    <xf numFmtId="0" fontId="76" fillId="0" borderId="0" xfId="0" applyFont="1" applyAlignment="1">
      <alignment horizontal="justify" vertical="center"/>
    </xf>
    <xf numFmtId="0" fontId="0" fillId="24" borderId="0" xfId="0" applyFill="1" applyAlignment="1">
      <alignment horizontal="center"/>
    </xf>
    <xf numFmtId="9" fontId="76" fillId="0" borderId="29" xfId="21" applyFont="1" applyBorder="1" applyAlignment="1">
      <alignment horizontal="center" vertical="center"/>
    </xf>
    <xf numFmtId="9" fontId="0" fillId="0" borderId="0" xfId="0" applyNumberFormat="1"/>
    <xf numFmtId="9" fontId="0" fillId="0" borderId="1" xfId="21" applyFont="1" applyBorder="1"/>
    <xf numFmtId="9" fontId="76" fillId="0" borderId="0" xfId="21" applyFont="1" applyBorder="1" applyAlignment="1">
      <alignment horizontal="center" vertical="center"/>
    </xf>
    <xf numFmtId="10" fontId="0" fillId="0" borderId="0" xfId="21" applyNumberFormat="1" applyFont="1"/>
    <xf numFmtId="2" fontId="0" fillId="0" borderId="0" xfId="0" applyNumberFormat="1"/>
    <xf numFmtId="9" fontId="0" fillId="0" borderId="0" xfId="21" applyFont="1"/>
    <xf numFmtId="3" fontId="0" fillId="0" borderId="0" xfId="0" applyNumberFormat="1"/>
    <xf numFmtId="42" fontId="4" fillId="0" borderId="1" xfId="2865" applyFont="1" applyFill="1" applyBorder="1" applyAlignment="1">
      <alignment horizontal="center" vertical="center" wrapText="1"/>
    </xf>
    <xf numFmtId="42" fontId="2" fillId="0" borderId="1" xfId="2865" applyFont="1" applyFill="1" applyBorder="1" applyAlignment="1">
      <alignment horizontal="center" vertical="center" wrapText="1"/>
    </xf>
    <xf numFmtId="172" fontId="0" fillId="0" borderId="0" xfId="21" applyNumberFormat="1" applyFont="1"/>
    <xf numFmtId="188" fontId="0" fillId="0" borderId="0" xfId="9" applyNumberFormat="1" applyFont="1"/>
    <xf numFmtId="188" fontId="0" fillId="0" borderId="0" xfId="0" applyNumberFormat="1"/>
    <xf numFmtId="188" fontId="20" fillId="0" borderId="0" xfId="9" applyNumberFormat="1" applyFont="1"/>
    <xf numFmtId="175" fontId="0" fillId="0" borderId="0" xfId="3" applyNumberFormat="1" applyFont="1"/>
    <xf numFmtId="169" fontId="5" fillId="0" borderId="0" xfId="3" applyFont="1" applyFill="1" applyAlignment="1"/>
    <xf numFmtId="0" fontId="0" fillId="0" borderId="11" xfId="0" applyBorder="1" applyAlignment="1">
      <alignment horizontal="center"/>
    </xf>
    <xf numFmtId="9" fontId="0" fillId="0" borderId="11" xfId="21" applyFont="1" applyBorder="1" applyAlignment="1">
      <alignment horizontal="center"/>
    </xf>
    <xf numFmtId="8" fontId="0" fillId="0" borderId="5" xfId="0" applyNumberFormat="1" applyBorder="1"/>
    <xf numFmtId="0" fontId="34" fillId="0" borderId="0" xfId="0" applyFont="1"/>
    <xf numFmtId="180" fontId="34" fillId="0" borderId="0" xfId="0" applyNumberFormat="1" applyFont="1"/>
    <xf numFmtId="10" fontId="81" fillId="0" borderId="36" xfId="21" applyNumberFormat="1" applyFont="1" applyFill="1" applyBorder="1" applyAlignment="1">
      <alignment vertical="center"/>
    </xf>
    <xf numFmtId="3" fontId="34" fillId="0" borderId="0" xfId="0" applyNumberFormat="1" applyFont="1"/>
    <xf numFmtId="181" fontId="34" fillId="0" borderId="0" xfId="0" applyNumberFormat="1" applyFont="1"/>
    <xf numFmtId="0" fontId="82" fillId="0" borderId="0" xfId="0" applyFont="1" applyAlignment="1">
      <alignment horizontal="center"/>
    </xf>
    <xf numFmtId="181" fontId="82" fillId="0" borderId="0" xfId="0" applyNumberFormat="1" applyFont="1" applyAlignment="1">
      <alignment horizontal="center"/>
    </xf>
    <xf numFmtId="181" fontId="83" fillId="0" borderId="0" xfId="0" applyNumberFormat="1" applyFont="1" applyAlignment="1">
      <alignment horizontal="center" vertical="center"/>
    </xf>
    <xf numFmtId="169" fontId="82" fillId="0" borderId="0" xfId="3" applyFont="1" applyFill="1" applyBorder="1" applyAlignment="1">
      <alignment horizontal="center"/>
    </xf>
    <xf numFmtId="169" fontId="82" fillId="0" borderId="0" xfId="0" applyNumberFormat="1" applyFont="1" applyAlignment="1">
      <alignment horizontal="center"/>
    </xf>
    <xf numFmtId="42" fontId="82" fillId="0" borderId="0" xfId="2865" applyFont="1" applyFill="1" applyAlignment="1">
      <alignment horizontal="center"/>
    </xf>
    <xf numFmtId="9" fontId="5" fillId="0" borderId="0" xfId="21" applyFont="1" applyFill="1" applyBorder="1" applyAlignment="1">
      <alignment horizontal="center"/>
    </xf>
    <xf numFmtId="169" fontId="5" fillId="0" borderId="0" xfId="0" applyNumberFormat="1" applyFont="1" applyAlignment="1">
      <alignment horizontal="center"/>
    </xf>
    <xf numFmtId="0" fontId="25" fillId="0" borderId="0" xfId="0" applyFont="1"/>
    <xf numFmtId="0" fontId="25" fillId="0" borderId="0" xfId="0" applyFont="1" applyAlignment="1">
      <alignment horizontal="center"/>
    </xf>
    <xf numFmtId="169" fontId="5" fillId="0" borderId="0" xfId="3" applyFont="1" applyFill="1" applyBorder="1" applyAlignment="1"/>
    <xf numFmtId="175" fontId="5" fillId="0" borderId="0" xfId="3" applyNumberFormat="1" applyFont="1" applyFill="1" applyBorder="1" applyAlignment="1">
      <alignment horizontal="center"/>
    </xf>
    <xf numFmtId="189" fontId="5" fillId="0" borderId="0" xfId="3" applyNumberFormat="1" applyFont="1" applyFill="1" applyBorder="1" applyAlignment="1">
      <alignment horizontal="center"/>
    </xf>
    <xf numFmtId="9" fontId="5" fillId="0" borderId="0" xfId="21" applyFont="1" applyFill="1" applyAlignment="1">
      <alignment horizontal="center"/>
    </xf>
    <xf numFmtId="175" fontId="5" fillId="0" borderId="0" xfId="3" applyNumberFormat="1" applyFont="1" applyFill="1" applyAlignment="1">
      <alignment horizontal="center"/>
    </xf>
    <xf numFmtId="172" fontId="5" fillId="0" borderId="0" xfId="21" applyNumberFormat="1" applyFont="1" applyFill="1" applyAlignment="1">
      <alignment horizontal="center"/>
    </xf>
    <xf numFmtId="169" fontId="5" fillId="0" borderId="0" xfId="3" applyFont="1" applyFill="1" applyAlignment="1">
      <alignment horizontal="center"/>
    </xf>
    <xf numFmtId="175" fontId="5" fillId="0" borderId="0" xfId="0" applyNumberFormat="1" applyFont="1" applyAlignment="1">
      <alignment horizontal="center"/>
    </xf>
    <xf numFmtId="10" fontId="0" fillId="0" borderId="1" xfId="21" applyNumberFormat="1" applyFont="1" applyFill="1" applyBorder="1"/>
    <xf numFmtId="0" fontId="53" fillId="0" borderId="11" xfId="2866" applyFont="1" applyBorder="1" applyAlignment="1">
      <alignment horizontal="center" vertical="center" wrapText="1"/>
    </xf>
    <xf numFmtId="9" fontId="54" fillId="0" borderId="1" xfId="24" applyFont="1" applyFill="1" applyBorder="1"/>
    <xf numFmtId="6" fontId="54" fillId="0" borderId="4" xfId="0" applyNumberFormat="1" applyFont="1" applyBorder="1"/>
    <xf numFmtId="0" fontId="17" fillId="16" borderId="55" xfId="0"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center" vertical="center" wrapText="1"/>
      <protection locked="0"/>
    </xf>
    <xf numFmtId="181" fontId="4" fillId="20" borderId="73" xfId="0" applyNumberFormat="1" applyFont="1" applyFill="1" applyBorder="1" applyAlignment="1" applyProtection="1">
      <alignment horizontal="center" vertical="center" wrapText="1"/>
      <protection locked="0"/>
    </xf>
    <xf numFmtId="0" fontId="17" fillId="16" borderId="73" xfId="0" applyFont="1" applyFill="1" applyBorder="1" applyAlignment="1" applyProtection="1">
      <alignment horizontal="left" vertical="center" wrapText="1"/>
      <protection locked="0"/>
    </xf>
    <xf numFmtId="181" fontId="17" fillId="17" borderId="56" xfId="0" applyNumberFormat="1" applyFont="1" applyFill="1" applyBorder="1" applyAlignment="1" applyProtection="1">
      <alignment horizontal="left" vertical="center" wrapText="1"/>
      <protection locked="0"/>
    </xf>
    <xf numFmtId="0" fontId="17" fillId="16" borderId="40" xfId="0" applyFont="1" applyFill="1" applyBorder="1" applyAlignment="1" applyProtection="1">
      <alignment horizontal="left" vertical="center" wrapText="1"/>
      <protection locked="0"/>
    </xf>
    <xf numFmtId="181" fontId="17" fillId="16" borderId="55" xfId="0" applyNumberFormat="1" applyFont="1" applyFill="1" applyBorder="1" applyAlignment="1" applyProtection="1">
      <alignment horizontal="center" vertical="top" wrapText="1"/>
      <protection locked="0"/>
    </xf>
    <xf numFmtId="181" fontId="17" fillId="16" borderId="43" xfId="0" applyNumberFormat="1" applyFont="1" applyFill="1" applyBorder="1" applyAlignment="1" applyProtection="1">
      <alignment horizontal="center" vertical="top" wrapText="1"/>
      <protection locked="0"/>
    </xf>
    <xf numFmtId="175" fontId="0" fillId="0" borderId="0" xfId="3" applyNumberFormat="1" applyFont="1" applyFill="1" applyAlignment="1">
      <alignment horizontal="center" vertical="center"/>
    </xf>
    <xf numFmtId="169" fontId="0" fillId="0" borderId="0" xfId="3" applyFont="1" applyFill="1" applyAlignment="1">
      <alignment horizontal="center" vertical="center"/>
    </xf>
    <xf numFmtId="0" fontId="54" fillId="0" borderId="5" xfId="0" applyFont="1" applyBorder="1"/>
    <xf numFmtId="10" fontId="0" fillId="0" borderId="4" xfId="21" applyNumberFormat="1" applyFont="1" applyFill="1" applyBorder="1"/>
    <xf numFmtId="8" fontId="5" fillId="0" borderId="0" xfId="0" applyNumberFormat="1" applyFont="1" applyAlignment="1">
      <alignment horizontal="center"/>
    </xf>
    <xf numFmtId="9" fontId="82" fillId="0" borderId="0" xfId="21" applyFont="1" applyFill="1" applyBorder="1" applyAlignment="1">
      <alignment horizontal="center"/>
    </xf>
    <xf numFmtId="169" fontId="82" fillId="0" borderId="0" xfId="3" applyFont="1" applyFill="1" applyBorder="1" applyAlignment="1"/>
    <xf numFmtId="175" fontId="82" fillId="0" borderId="0" xfId="3" applyNumberFormat="1" applyFont="1" applyFill="1" applyBorder="1" applyAlignment="1">
      <alignment horizontal="center"/>
    </xf>
    <xf numFmtId="188" fontId="85" fillId="0" borderId="0" xfId="0" applyNumberFormat="1" applyFont="1"/>
    <xf numFmtId="188" fontId="25" fillId="0" borderId="0" xfId="0" applyNumberFormat="1" applyFont="1"/>
    <xf numFmtId="180" fontId="25" fillId="0" borderId="0" xfId="0" applyNumberFormat="1" applyFont="1"/>
    <xf numFmtId="180" fontId="25" fillId="0" borderId="0" xfId="0" applyNumberFormat="1" applyFont="1" applyAlignment="1">
      <alignment horizontal="center"/>
    </xf>
    <xf numFmtId="169" fontId="25" fillId="0" borderId="0" xfId="3" applyFont="1"/>
    <xf numFmtId="175" fontId="5" fillId="0" borderId="0" xfId="3" applyNumberFormat="1" applyFont="1" applyAlignment="1">
      <alignment horizontal="right"/>
    </xf>
    <xf numFmtId="169" fontId="5" fillId="0" borderId="0" xfId="3" applyFont="1" applyAlignment="1">
      <alignment horizontal="center"/>
    </xf>
    <xf numFmtId="9" fontId="55" fillId="0" borderId="1" xfId="24" applyFont="1" applyFill="1" applyBorder="1" applyAlignment="1">
      <alignment horizontal="center" vertical="center"/>
    </xf>
    <xf numFmtId="9" fontId="55" fillId="0" borderId="2" xfId="24" applyFont="1" applyFill="1" applyBorder="1" applyAlignment="1">
      <alignment horizontal="center" vertical="center"/>
    </xf>
    <xf numFmtId="9" fontId="55" fillId="4" borderId="50" xfId="24" applyFont="1" applyFill="1" applyBorder="1" applyAlignment="1">
      <alignment horizontal="center" vertical="center"/>
    </xf>
    <xf numFmtId="6" fontId="54" fillId="0" borderId="5" xfId="0" applyNumberFormat="1" applyFont="1" applyBorder="1"/>
    <xf numFmtId="0" fontId="54" fillId="0" borderId="63" xfId="0" applyFont="1" applyBorder="1" applyAlignment="1">
      <alignment vertical="center"/>
    </xf>
    <xf numFmtId="0" fontId="0" fillId="0" borderId="10" xfId="0" applyBorder="1"/>
    <xf numFmtId="0" fontId="0" fillId="0" borderId="19" xfId="0" applyBorder="1"/>
    <xf numFmtId="0" fontId="53" fillId="0" borderId="19" xfId="2866" applyFont="1" applyBorder="1" applyAlignment="1">
      <alignment horizontal="center" vertical="center" wrapText="1"/>
    </xf>
    <xf numFmtId="0" fontId="51" fillId="16" borderId="2" xfId="0" applyFont="1" applyFill="1" applyBorder="1" applyAlignment="1">
      <alignment horizontal="center" vertical="center" wrapText="1"/>
    </xf>
    <xf numFmtId="10" fontId="0" fillId="0" borderId="3" xfId="21" applyNumberFormat="1" applyFont="1" applyFill="1" applyBorder="1"/>
    <xf numFmtId="9" fontId="0" fillId="0" borderId="1" xfId="0" applyNumberFormat="1" applyBorder="1"/>
    <xf numFmtId="10" fontId="0" fillId="0" borderId="11" xfId="21" applyNumberFormat="1" applyFont="1" applyBorder="1" applyAlignment="1">
      <alignment horizontal="center"/>
    </xf>
    <xf numFmtId="172" fontId="0" fillId="0" borderId="1" xfId="21" applyNumberFormat="1" applyFont="1" applyBorder="1"/>
    <xf numFmtId="10" fontId="0" fillId="0" borderId="1" xfId="21" applyNumberFormat="1" applyFont="1" applyBorder="1"/>
    <xf numFmtId="10" fontId="0" fillId="0" borderId="4" xfId="21" applyNumberFormat="1" applyFont="1" applyBorder="1"/>
    <xf numFmtId="0" fontId="11" fillId="20" borderId="49" xfId="0" applyFont="1" applyFill="1" applyBorder="1" applyAlignment="1">
      <alignment horizontal="center" vertical="center" wrapText="1"/>
    </xf>
    <xf numFmtId="0" fontId="54" fillId="0" borderId="63" xfId="0" applyFont="1" applyBorder="1"/>
    <xf numFmtId="44" fontId="0" fillId="0" borderId="4" xfId="3090" applyFont="1" applyFill="1" applyBorder="1"/>
    <xf numFmtId="10" fontId="0" fillId="0" borderId="12" xfId="24" applyNumberFormat="1" applyFont="1" applyFill="1" applyBorder="1"/>
    <xf numFmtId="0" fontId="5" fillId="16" borderId="13" xfId="0" applyFont="1" applyFill="1" applyBorder="1" applyAlignment="1">
      <alignment vertical="center" wrapText="1"/>
    </xf>
    <xf numFmtId="0" fontId="5" fillId="16" borderId="34" xfId="0" applyFont="1" applyFill="1" applyBorder="1" applyAlignment="1">
      <alignment vertical="center" wrapText="1"/>
    </xf>
    <xf numFmtId="0" fontId="5" fillId="17" borderId="61"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11" fillId="16" borderId="66" xfId="0" applyFont="1" applyFill="1" applyBorder="1" applyAlignment="1">
      <alignment horizontal="center" vertical="center" wrapText="1"/>
    </xf>
    <xf numFmtId="181" fontId="5" fillId="0" borderId="1" xfId="9" applyNumberFormat="1" applyFont="1" applyFill="1" applyBorder="1" applyAlignment="1">
      <alignment horizontal="center" vertical="center"/>
    </xf>
    <xf numFmtId="9" fontId="55" fillId="0" borderId="5" xfId="24" applyFont="1" applyFill="1" applyBorder="1" applyAlignment="1">
      <alignment horizontal="center" vertical="center"/>
    </xf>
    <xf numFmtId="9" fontId="55" fillId="4" borderId="51" xfId="24" applyFont="1" applyFill="1" applyBorder="1" applyAlignment="1">
      <alignment horizontal="center" vertical="center"/>
    </xf>
    <xf numFmtId="0" fontId="5" fillId="16" borderId="34" xfId="0" applyFont="1" applyFill="1" applyBorder="1" applyAlignment="1" applyProtection="1">
      <alignment horizontal="center" vertical="center" wrapText="1"/>
      <protection locked="0"/>
    </xf>
    <xf numFmtId="10" fontId="4" fillId="16" borderId="2" xfId="16" applyNumberFormat="1" applyFill="1" applyBorder="1" applyAlignment="1" applyProtection="1">
      <alignment horizontal="center" vertical="center" wrapText="1"/>
      <protection locked="0"/>
    </xf>
    <xf numFmtId="0" fontId="0" fillId="0" borderId="11" xfId="0" applyBorder="1" applyProtection="1">
      <protection locked="0"/>
    </xf>
    <xf numFmtId="0" fontId="0" fillId="0" borderId="0" xfId="0" applyAlignment="1">
      <alignment wrapText="1"/>
    </xf>
    <xf numFmtId="0" fontId="0" fillId="0" borderId="5" xfId="0" applyBorder="1" applyProtection="1">
      <protection locked="0"/>
    </xf>
    <xf numFmtId="8" fontId="0" fillId="0" borderId="5" xfId="0" applyNumberFormat="1" applyBorder="1" applyProtection="1">
      <protection locked="0"/>
    </xf>
    <xf numFmtId="10" fontId="0" fillId="0" borderId="11" xfId="21" applyNumberFormat="1" applyFont="1" applyBorder="1" applyAlignment="1" applyProtection="1">
      <alignment horizontal="center"/>
    </xf>
    <xf numFmtId="0" fontId="0" fillId="0" borderId="1" xfId="0" applyBorder="1" applyProtection="1">
      <protection locked="0"/>
    </xf>
    <xf numFmtId="0" fontId="54" fillId="0" borderId="1" xfId="0" applyFont="1" applyBorder="1" applyAlignment="1" applyProtection="1">
      <alignment wrapText="1"/>
      <protection locked="0"/>
    </xf>
    <xf numFmtId="0" fontId="54" fillId="0" borderId="4" xfId="0" applyFont="1" applyBorder="1" applyAlignment="1" applyProtection="1">
      <alignment wrapText="1"/>
      <protection locked="0"/>
    </xf>
    <xf numFmtId="0" fontId="54" fillId="0" borderId="3" xfId="0" applyFont="1" applyBorder="1" applyAlignment="1" applyProtection="1">
      <alignment wrapText="1"/>
      <protection locked="0"/>
    </xf>
    <xf numFmtId="0" fontId="0" fillId="0" borderId="3" xfId="0" applyBorder="1" applyAlignment="1" applyProtection="1">
      <alignment wrapText="1"/>
      <protection locked="0"/>
    </xf>
    <xf numFmtId="0" fontId="0" fillId="0" borderId="10" xfId="0" applyBorder="1" applyAlignment="1" applyProtection="1">
      <alignment wrapText="1"/>
      <protection locked="0"/>
    </xf>
    <xf numFmtId="0" fontId="0" fillId="0" borderId="1" xfId="0" applyBorder="1" applyAlignment="1" applyProtection="1">
      <alignment wrapText="1"/>
      <protection locked="0"/>
    </xf>
    <xf numFmtId="0" fontId="0" fillId="0" borderId="11" xfId="0" applyBorder="1" applyAlignment="1" applyProtection="1">
      <alignment wrapText="1"/>
      <protection locked="0"/>
    </xf>
    <xf numFmtId="0" fontId="0" fillId="0" borderId="4" xfId="0" applyBorder="1" applyAlignment="1" applyProtection="1">
      <alignment wrapText="1"/>
      <protection locked="0"/>
    </xf>
    <xf numFmtId="0" fontId="0" fillId="0" borderId="12" xfId="0" applyBorder="1" applyAlignment="1" applyProtection="1">
      <alignment wrapText="1"/>
      <protection locked="0"/>
    </xf>
    <xf numFmtId="9" fontId="54" fillId="0" borderId="1" xfId="0" applyNumberFormat="1" applyFont="1" applyBorder="1" applyAlignment="1" applyProtection="1">
      <alignment wrapText="1"/>
      <protection locked="0"/>
    </xf>
    <xf numFmtId="9" fontId="0" fillId="0" borderId="1" xfId="0" applyNumberFormat="1" applyBorder="1" applyAlignment="1" applyProtection="1">
      <alignment wrapText="1"/>
      <protection locked="0"/>
    </xf>
    <xf numFmtId="9" fontId="0" fillId="0" borderId="1" xfId="0" applyNumberFormat="1" applyBorder="1" applyAlignment="1" applyProtection="1">
      <alignment horizontal="right" wrapText="1"/>
      <protection locked="0"/>
    </xf>
    <xf numFmtId="3" fontId="5" fillId="0" borderId="0" xfId="0" applyNumberFormat="1" applyFont="1" applyAlignment="1">
      <alignment horizontal="center"/>
    </xf>
    <xf numFmtId="0" fontId="54" fillId="29" borderId="90" xfId="0" applyFont="1" applyFill="1" applyBorder="1" applyAlignment="1">
      <alignment horizontal="center" vertical="center" wrapText="1"/>
    </xf>
    <xf numFmtId="0" fontId="54" fillId="29" borderId="91" xfId="0" applyFont="1" applyFill="1" applyBorder="1" applyAlignment="1">
      <alignment horizontal="center" vertical="center" wrapText="1"/>
    </xf>
    <xf numFmtId="0" fontId="51" fillId="29" borderId="92" xfId="0" applyFont="1" applyFill="1" applyBorder="1" applyAlignment="1">
      <alignment horizontal="center" vertical="center" wrapText="1"/>
    </xf>
    <xf numFmtId="0" fontId="90" fillId="31" borderId="94" xfId="0" applyFont="1" applyFill="1" applyBorder="1" applyAlignment="1">
      <alignment horizontal="center" vertical="center" wrapText="1"/>
    </xf>
    <xf numFmtId="0" fontId="90" fillId="32" borderId="80" xfId="0" applyFont="1" applyFill="1" applyBorder="1" applyAlignment="1">
      <alignment horizontal="center" vertical="center" wrapText="1"/>
    </xf>
    <xf numFmtId="0" fontId="90" fillId="29" borderId="80" xfId="0" applyFont="1" applyFill="1" applyBorder="1" applyAlignment="1">
      <alignment horizontal="center" vertical="center" wrapText="1"/>
    </xf>
    <xf numFmtId="0" fontId="90" fillId="29" borderId="95" xfId="0" applyFont="1" applyFill="1" applyBorder="1" applyAlignment="1">
      <alignment horizontal="center" vertical="center" wrapText="1"/>
    </xf>
    <xf numFmtId="0" fontId="89" fillId="30" borderId="93" xfId="0" applyFont="1" applyFill="1" applyBorder="1" applyAlignment="1">
      <alignment horizontal="center" vertical="center" wrapText="1"/>
    </xf>
    <xf numFmtId="0" fontId="89" fillId="33" borderId="93" xfId="0" applyFont="1" applyFill="1" applyBorder="1" applyAlignment="1">
      <alignment horizontal="center" vertical="center" wrapText="1"/>
    </xf>
    <xf numFmtId="0" fontId="89" fillId="29" borderId="93" xfId="0" applyFont="1" applyFill="1" applyBorder="1" applyAlignment="1">
      <alignment horizontal="center" vertical="center" wrapText="1"/>
    </xf>
    <xf numFmtId="0" fontId="89" fillId="32" borderId="93" xfId="0" applyFont="1" applyFill="1" applyBorder="1" applyAlignment="1">
      <alignment horizontal="center" vertical="center" wrapText="1"/>
    </xf>
    <xf numFmtId="0" fontId="11" fillId="33" borderId="93" xfId="0" applyFont="1" applyFill="1" applyBorder="1" applyAlignment="1">
      <alignment horizontal="center" vertical="center" wrapText="1"/>
    </xf>
    <xf numFmtId="0" fontId="11" fillId="29" borderId="93" xfId="0" applyFont="1" applyFill="1" applyBorder="1" applyAlignment="1">
      <alignment horizontal="center" vertical="center" wrapText="1"/>
    </xf>
    <xf numFmtId="0" fontId="11" fillId="32" borderId="93" xfId="0" applyFont="1" applyFill="1" applyBorder="1" applyAlignment="1">
      <alignment horizontal="center" vertical="center" wrapText="1"/>
    </xf>
    <xf numFmtId="0" fontId="62" fillId="32" borderId="80" xfId="0" applyFont="1" applyFill="1" applyBorder="1" applyAlignment="1">
      <alignment horizontal="center" vertical="center" wrapText="1"/>
    </xf>
    <xf numFmtId="0" fontId="62" fillId="29" borderId="80" xfId="0" applyFont="1" applyFill="1" applyBorder="1" applyAlignment="1">
      <alignment horizontal="center" vertical="center" wrapText="1"/>
    </xf>
    <xf numFmtId="0" fontId="62" fillId="29" borderId="95" xfId="0" applyFont="1" applyFill="1" applyBorder="1" applyAlignment="1">
      <alignment horizontal="center" vertical="center" wrapText="1"/>
    </xf>
    <xf numFmtId="0" fontId="89" fillId="30" borderId="81" xfId="0" applyFont="1" applyFill="1" applyBorder="1" applyAlignment="1">
      <alignment horizontal="center" vertical="center" wrapText="1"/>
    </xf>
    <xf numFmtId="0" fontId="89" fillId="33" borderId="74" xfId="0" applyFont="1" applyFill="1" applyBorder="1" applyAlignment="1">
      <alignment horizontal="center" vertical="center" wrapText="1"/>
    </xf>
    <xf numFmtId="0" fontId="89" fillId="33" borderId="95" xfId="0" applyFont="1" applyFill="1" applyBorder="1" applyAlignment="1">
      <alignment horizontal="center" vertical="center" wrapText="1"/>
    </xf>
    <xf numFmtId="0" fontId="10" fillId="0" borderId="0" xfId="0" applyFont="1" applyAlignment="1">
      <alignment horizontal="center" vertical="center" wrapText="1"/>
    </xf>
    <xf numFmtId="180" fontId="2" fillId="16" borderId="21" xfId="0" applyNumberFormat="1" applyFont="1" applyFill="1" applyBorder="1" applyAlignment="1">
      <alignment vertical="center" wrapText="1"/>
    </xf>
    <xf numFmtId="180" fontId="2" fillId="16" borderId="5" xfId="0" applyNumberFormat="1" applyFont="1" applyFill="1" applyBorder="1" applyAlignment="1">
      <alignment vertical="center" wrapText="1"/>
    </xf>
    <xf numFmtId="0" fontId="2" fillId="16" borderId="2" xfId="0" applyFont="1" applyFill="1" applyBorder="1" applyAlignment="1">
      <alignment horizontal="center" vertical="top" wrapText="1"/>
    </xf>
    <xf numFmtId="0" fontId="2" fillId="16" borderId="2"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22" xfId="0" applyFont="1" applyFill="1" applyBorder="1" applyAlignment="1">
      <alignment horizontal="center" vertical="top" wrapText="1"/>
    </xf>
    <xf numFmtId="0" fontId="2" fillId="16" borderId="22" xfId="0" applyFont="1" applyFill="1" applyBorder="1" applyAlignment="1">
      <alignment horizontal="center" vertical="center" wrapText="1"/>
    </xf>
    <xf numFmtId="0" fontId="4" fillId="16" borderId="22" xfId="16" applyFill="1" applyBorder="1" applyAlignment="1">
      <alignment horizontal="center" vertical="center" wrapText="1"/>
    </xf>
    <xf numFmtId="10" fontId="4" fillId="16" borderId="22" xfId="16" applyNumberFormat="1" applyFill="1" applyBorder="1" applyAlignment="1">
      <alignment horizontal="center" vertical="center" wrapText="1"/>
    </xf>
    <xf numFmtId="0" fontId="43" fillId="4" borderId="1" xfId="0" applyFont="1" applyFill="1" applyBorder="1" applyAlignment="1">
      <alignment horizontal="center" vertical="center"/>
    </xf>
    <xf numFmtId="180" fontId="2" fillId="16" borderId="12" xfId="0" applyNumberFormat="1" applyFont="1" applyFill="1" applyBorder="1" applyAlignment="1">
      <alignment vertical="center" wrapText="1"/>
    </xf>
    <xf numFmtId="180" fontId="2" fillId="16" borderId="4" xfId="0" applyNumberFormat="1" applyFont="1" applyFill="1" applyBorder="1" applyAlignment="1">
      <alignment vertical="center" wrapText="1"/>
    </xf>
    <xf numFmtId="180" fontId="10" fillId="16" borderId="4" xfId="0" applyNumberFormat="1" applyFont="1" applyFill="1" applyBorder="1" applyAlignment="1">
      <alignment horizontal="center" vertical="center" wrapText="1"/>
    </xf>
    <xf numFmtId="0" fontId="2" fillId="16" borderId="11" xfId="0" applyFont="1" applyFill="1" applyBorder="1" applyAlignment="1">
      <alignment vertical="center" wrapText="1"/>
    </xf>
    <xf numFmtId="0" fontId="2" fillId="16" borderId="1" xfId="0" applyFont="1" applyFill="1" applyBorder="1" applyAlignment="1">
      <alignment vertical="center" wrapText="1"/>
    </xf>
    <xf numFmtId="180" fontId="10" fillId="16" borderId="1" xfId="0" applyNumberFormat="1" applyFont="1" applyFill="1" applyBorder="1" applyAlignment="1">
      <alignment horizontal="center" vertical="center" wrapText="1"/>
    </xf>
    <xf numFmtId="180" fontId="10" fillId="16" borderId="5" xfId="0" applyNumberFormat="1" applyFont="1" applyFill="1" applyBorder="1" applyAlignment="1">
      <alignment horizontal="center" vertical="center" wrapText="1"/>
    </xf>
    <xf numFmtId="169" fontId="0" fillId="0" borderId="0" xfId="2867" applyFont="1"/>
    <xf numFmtId="10" fontId="0" fillId="0" borderId="0" xfId="24" applyNumberFormat="1" applyFont="1"/>
    <xf numFmtId="175" fontId="0" fillId="0" borderId="0" xfId="2867" applyNumberFormat="1" applyFont="1"/>
    <xf numFmtId="10" fontId="42" fillId="0" borderId="0" xfId="24" applyNumberFormat="1" applyFont="1" applyFill="1"/>
    <xf numFmtId="178" fontId="5" fillId="0" borderId="0" xfId="0" applyNumberFormat="1" applyFont="1" applyAlignment="1">
      <alignment horizontal="center"/>
    </xf>
    <xf numFmtId="0" fontId="23" fillId="0" borderId="0" xfId="0" applyFont="1" applyAlignment="1" applyProtection="1">
      <alignment horizontal="center"/>
      <protection locked="0"/>
    </xf>
    <xf numFmtId="0" fontId="22" fillId="0" borderId="0" xfId="0" applyFont="1" applyAlignment="1" applyProtection="1">
      <alignment horizontal="center"/>
      <protection locked="0"/>
    </xf>
    <xf numFmtId="0" fontId="22" fillId="0" borderId="0" xfId="0" applyFont="1" applyProtection="1">
      <protection locked="0"/>
    </xf>
    <xf numFmtId="0" fontId="43" fillId="0" borderId="0" xfId="0" applyFont="1"/>
    <xf numFmtId="0" fontId="42" fillId="0" borderId="0" xfId="0" applyFont="1" applyAlignment="1">
      <alignment horizontal="center"/>
    </xf>
    <xf numFmtId="0" fontId="42" fillId="0" borderId="0" xfId="0" applyFont="1" applyAlignment="1">
      <alignment horizontal="center" vertical="center"/>
    </xf>
    <xf numFmtId="4" fontId="42" fillId="0" borderId="0" xfId="0" applyNumberFormat="1" applyFont="1" applyAlignment="1">
      <alignment horizontal="center"/>
    </xf>
    <xf numFmtId="4" fontId="42" fillId="0" borderId="0" xfId="0" applyNumberFormat="1" applyFont="1"/>
    <xf numFmtId="0" fontId="42" fillId="0" borderId="0" xfId="0" applyFont="1"/>
    <xf numFmtId="169" fontId="42" fillId="0" borderId="0" xfId="2867" applyFont="1" applyFill="1"/>
    <xf numFmtId="175" fontId="0" fillId="0" borderId="0" xfId="0" applyNumberFormat="1"/>
    <xf numFmtId="190" fontId="42" fillId="0" borderId="0" xfId="0" applyNumberFormat="1" applyFont="1"/>
    <xf numFmtId="39" fontId="58" fillId="0" borderId="0" xfId="0" applyNumberFormat="1" applyFont="1" applyAlignment="1">
      <alignment horizontal="center" vertical="center"/>
    </xf>
    <xf numFmtId="175" fontId="0" fillId="0" borderId="0" xfId="0" applyNumberFormat="1" applyAlignment="1">
      <alignment horizontal="center" vertical="center"/>
    </xf>
    <xf numFmtId="191" fontId="0" fillId="0" borderId="0" xfId="2867" applyNumberFormat="1" applyFont="1"/>
    <xf numFmtId="0" fontId="86" fillId="0" borderId="0" xfId="0" applyFont="1"/>
    <xf numFmtId="169" fontId="87" fillId="0" borderId="0" xfId="2867" applyFont="1"/>
    <xf numFmtId="169" fontId="87" fillId="0" borderId="0" xfId="2867" applyFont="1" applyAlignment="1">
      <alignment horizontal="center" vertical="center"/>
    </xf>
    <xf numFmtId="169" fontId="88" fillId="0" borderId="0" xfId="2867" applyFont="1"/>
    <xf numFmtId="175" fontId="42" fillId="0" borderId="0" xfId="0" applyNumberFormat="1" applyFont="1"/>
    <xf numFmtId="10" fontId="42" fillId="0" borderId="0" xfId="24" applyNumberFormat="1" applyFont="1"/>
    <xf numFmtId="43" fontId="0" fillId="0" borderId="0" xfId="0" applyNumberFormat="1"/>
    <xf numFmtId="186" fontId="0" fillId="0" borderId="0" xfId="0" applyNumberFormat="1"/>
    <xf numFmtId="186" fontId="42" fillId="0" borderId="0" xfId="0" applyNumberFormat="1" applyFont="1"/>
    <xf numFmtId="175" fontId="42" fillId="0" borderId="0" xfId="2867" applyNumberFormat="1" applyFont="1"/>
    <xf numFmtId="2" fontId="58" fillId="0" borderId="1" xfId="24" applyNumberFormat="1" applyFont="1" applyFill="1" applyBorder="1" applyAlignment="1" applyProtection="1">
      <alignment horizontal="center" vertical="center" wrapText="1"/>
      <protection locked="0"/>
    </xf>
    <xf numFmtId="188" fontId="58" fillId="0" borderId="1" xfId="5020" applyNumberFormat="1" applyFont="1" applyFill="1" applyBorder="1" applyAlignment="1" applyProtection="1">
      <alignment horizontal="center" vertical="center" wrapText="1"/>
      <protection locked="0"/>
    </xf>
    <xf numFmtId="187" fontId="10" fillId="0" borderId="1" xfId="5020" applyNumberFormat="1" applyFont="1" applyFill="1" applyBorder="1" applyAlignment="1" applyProtection="1">
      <alignment horizontal="center" vertical="center" wrapText="1"/>
      <protection locked="0"/>
    </xf>
    <xf numFmtId="3" fontId="58" fillId="0" borderId="1" xfId="2867" applyNumberFormat="1" applyFont="1" applyFill="1" applyBorder="1" applyAlignment="1" applyProtection="1">
      <alignment horizontal="center" vertical="center" wrapText="1"/>
      <protection locked="0"/>
    </xf>
    <xf numFmtId="3" fontId="10" fillId="0" borderId="1" xfId="2867" applyNumberFormat="1" applyFont="1" applyFill="1" applyBorder="1" applyAlignment="1" applyProtection="1">
      <alignment horizontal="center" vertical="center" wrapText="1"/>
      <protection locked="0"/>
    </xf>
    <xf numFmtId="4" fontId="10" fillId="0" borderId="1" xfId="2867" applyNumberFormat="1" applyFont="1" applyFill="1" applyBorder="1" applyAlignment="1" applyProtection="1">
      <alignment horizontal="center" vertical="center" wrapText="1"/>
      <protection locked="0"/>
    </xf>
    <xf numFmtId="180" fontId="10" fillId="16" borderId="5" xfId="0" applyNumberFormat="1" applyFont="1" applyFill="1" applyBorder="1" applyAlignment="1" applyProtection="1">
      <alignment horizontal="center" vertical="center" wrapText="1"/>
      <protection locked="0"/>
    </xf>
    <xf numFmtId="180" fontId="10" fillId="16" borderId="4" xfId="0" applyNumberFormat="1" applyFont="1" applyFill="1" applyBorder="1" applyAlignment="1" applyProtection="1">
      <alignment horizontal="center" vertical="center" wrapText="1"/>
      <protection locked="0"/>
    </xf>
    <xf numFmtId="180" fontId="18" fillId="16" borderId="4" xfId="0" applyNumberFormat="1" applyFont="1" applyFill="1" applyBorder="1" applyAlignment="1" applyProtection="1">
      <alignment horizontal="center" vertical="center" wrapText="1"/>
      <protection locked="0"/>
    </xf>
    <xf numFmtId="10" fontId="0" fillId="0" borderId="11" xfId="21" applyNumberFormat="1" applyFont="1" applyBorder="1" applyAlignment="1" applyProtection="1">
      <alignment horizontal="center"/>
      <protection locked="0"/>
    </xf>
    <xf numFmtId="172" fontId="54" fillId="0" borderId="1" xfId="0" applyNumberFormat="1" applyFont="1" applyBorder="1" applyAlignment="1" applyProtection="1">
      <alignment wrapText="1"/>
      <protection locked="0"/>
    </xf>
    <xf numFmtId="10" fontId="0" fillId="0" borderId="1" xfId="21" applyNumberFormat="1" applyFont="1" applyBorder="1" applyAlignment="1">
      <alignment horizontal="right"/>
    </xf>
    <xf numFmtId="0" fontId="2" fillId="16" borderId="14" xfId="0" applyFont="1" applyFill="1" applyBorder="1" applyAlignment="1">
      <alignment horizontal="center" vertical="center" wrapText="1"/>
    </xf>
    <xf numFmtId="0" fontId="2" fillId="16" borderId="62" xfId="0" applyFont="1" applyFill="1" applyBorder="1" applyAlignment="1">
      <alignment horizontal="center" vertical="center" wrapText="1"/>
    </xf>
    <xf numFmtId="0" fontId="16" fillId="16" borderId="16" xfId="0" applyFont="1" applyFill="1" applyBorder="1" applyAlignment="1">
      <alignment horizontal="left" vertical="center" wrapText="1"/>
    </xf>
    <xf numFmtId="2" fontId="58" fillId="0" borderId="1" xfId="24" applyNumberFormat="1" applyFont="1" applyFill="1" applyBorder="1" applyAlignment="1" applyProtection="1">
      <alignment horizontal="center" vertical="center" wrapText="1"/>
    </xf>
    <xf numFmtId="181" fontId="16" fillId="17" borderId="8" xfId="0" applyNumberFormat="1" applyFont="1" applyFill="1" applyBorder="1" applyAlignment="1">
      <alignment horizontal="left" vertical="center" wrapText="1"/>
    </xf>
    <xf numFmtId="188" fontId="58" fillId="0" borderId="1" xfId="5020" applyNumberFormat="1" applyFont="1" applyFill="1" applyBorder="1" applyAlignment="1" applyProtection="1">
      <alignment horizontal="center" vertical="center" wrapText="1"/>
    </xf>
    <xf numFmtId="37" fontId="58" fillId="0" borderId="1" xfId="10" applyNumberFormat="1" applyFont="1" applyFill="1" applyBorder="1" applyAlignment="1" applyProtection="1">
      <alignment horizontal="center" vertical="center"/>
    </xf>
    <xf numFmtId="0" fontId="16" fillId="16" borderId="8" xfId="0" applyFont="1" applyFill="1" applyBorder="1" applyAlignment="1">
      <alignment horizontal="left" vertical="center" wrapText="1"/>
    </xf>
    <xf numFmtId="2" fontId="10" fillId="0" borderId="1" xfId="24" applyNumberFormat="1" applyFont="1" applyFill="1" applyBorder="1" applyAlignment="1" applyProtection="1">
      <alignment horizontal="center" vertical="center" wrapText="1"/>
    </xf>
    <xf numFmtId="187" fontId="10" fillId="0" borderId="1" xfId="5020" applyNumberFormat="1" applyFont="1" applyFill="1" applyBorder="1" applyAlignment="1" applyProtection="1">
      <alignment horizontal="center" vertical="center" wrapText="1"/>
    </xf>
    <xf numFmtId="3" fontId="58" fillId="0" borderId="1" xfId="2867" applyNumberFormat="1" applyFont="1" applyFill="1" applyBorder="1" applyAlignment="1" applyProtection="1">
      <alignment horizontal="center" vertical="center" wrapText="1"/>
    </xf>
    <xf numFmtId="3" fontId="10" fillId="0" borderId="1" xfId="2867" applyNumberFormat="1" applyFont="1" applyFill="1" applyBorder="1" applyAlignment="1" applyProtection="1">
      <alignment horizontal="center" vertical="center" wrapText="1"/>
    </xf>
    <xf numFmtId="187" fontId="58" fillId="0" borderId="1" xfId="5020" applyNumberFormat="1" applyFont="1" applyFill="1" applyBorder="1" applyAlignment="1" applyProtection="1">
      <alignment horizontal="center" vertical="center" wrapText="1"/>
    </xf>
    <xf numFmtId="0" fontId="16" fillId="16" borderId="73" xfId="0" applyFont="1" applyFill="1" applyBorder="1" applyAlignment="1">
      <alignment horizontal="left" vertical="center" wrapText="1"/>
    </xf>
    <xf numFmtId="175" fontId="10" fillId="0" borderId="1" xfId="2867" applyNumberFormat="1" applyFont="1" applyFill="1" applyBorder="1" applyAlignment="1" applyProtection="1">
      <alignment horizontal="center" vertical="center" wrapText="1"/>
    </xf>
    <xf numFmtId="0" fontId="16" fillId="17" borderId="73" xfId="0" applyFont="1" applyFill="1" applyBorder="1" applyAlignment="1">
      <alignment horizontal="left" vertical="center" wrapText="1"/>
    </xf>
    <xf numFmtId="1" fontId="10" fillId="0" borderId="1" xfId="2867" applyNumberFormat="1" applyFont="1" applyFill="1" applyBorder="1" applyAlignment="1" applyProtection="1">
      <alignment horizontal="center" vertical="center" wrapText="1"/>
    </xf>
    <xf numFmtId="0" fontId="16" fillId="17" borderId="43" xfId="0" applyFont="1" applyFill="1" applyBorder="1" applyAlignment="1">
      <alignment horizontal="left" vertical="center" wrapText="1"/>
    </xf>
    <xf numFmtId="3" fontId="10" fillId="0" borderId="1" xfId="2867" applyNumberFormat="1" applyFont="1" applyFill="1" applyBorder="1" applyAlignment="1" applyProtection="1">
      <alignment horizontal="right" vertical="center" wrapText="1"/>
    </xf>
    <xf numFmtId="4" fontId="10" fillId="0" borderId="1" xfId="2867" applyNumberFormat="1" applyFont="1" applyFill="1" applyBorder="1" applyAlignment="1" applyProtection="1">
      <alignment horizontal="center" vertical="center" wrapText="1"/>
    </xf>
    <xf numFmtId="0" fontId="25" fillId="0" borderId="1" xfId="0" applyFont="1" applyBorder="1" applyProtection="1">
      <protection locked="0"/>
    </xf>
    <xf numFmtId="9" fontId="25" fillId="0" borderId="1" xfId="21" applyFont="1" applyFill="1" applyBorder="1"/>
    <xf numFmtId="0" fontId="25" fillId="0" borderId="1" xfId="0" applyFont="1" applyBorder="1"/>
    <xf numFmtId="0" fontId="25" fillId="0" borderId="11" xfId="0" applyFont="1" applyBorder="1" applyAlignment="1" applyProtection="1">
      <alignment wrapText="1"/>
      <protection locked="0"/>
    </xf>
    <xf numFmtId="172" fontId="25" fillId="0" borderId="1" xfId="21" applyNumberFormat="1" applyFont="1" applyFill="1" applyBorder="1" applyProtection="1">
      <protection locked="0"/>
    </xf>
    <xf numFmtId="9" fontId="25" fillId="0" borderId="1" xfId="21" applyFont="1" applyFill="1" applyBorder="1" applyProtection="1">
      <protection locked="0"/>
    </xf>
    <xf numFmtId="6" fontId="3" fillId="0" borderId="1" xfId="0" applyNumberFormat="1" applyFont="1" applyBorder="1"/>
    <xf numFmtId="0" fontId="54" fillId="0" borderId="4" xfId="0" applyFont="1" applyBorder="1" applyAlignment="1" applyProtection="1">
      <alignment vertical="center"/>
      <protection locked="0"/>
    </xf>
    <xf numFmtId="0" fontId="54" fillId="0" borderId="4" xfId="0" applyFont="1" applyBorder="1" applyAlignment="1" applyProtection="1">
      <alignment horizontal="left" vertical="center"/>
      <protection locked="0"/>
    </xf>
    <xf numFmtId="0" fontId="54" fillId="0" borderId="4" xfId="0" applyFont="1" applyBorder="1" applyProtection="1">
      <protection locked="0"/>
    </xf>
    <xf numFmtId="6" fontId="54" fillId="0" borderId="4" xfId="0" applyNumberFormat="1" applyFont="1" applyBorder="1" applyProtection="1">
      <protection locked="0"/>
    </xf>
    <xf numFmtId="6" fontId="54" fillId="0" borderId="1" xfId="0" applyNumberFormat="1" applyFont="1" applyBorder="1" applyProtection="1">
      <protection locked="0"/>
    </xf>
    <xf numFmtId="6" fontId="54" fillId="0" borderId="34" xfId="0" applyNumberFormat="1" applyFont="1" applyBorder="1" applyProtection="1">
      <protection locked="0"/>
    </xf>
    <xf numFmtId="6" fontId="3" fillId="0" borderId="1" xfId="0" applyNumberFormat="1" applyFont="1" applyBorder="1" applyProtection="1">
      <protection locked="0"/>
    </xf>
    <xf numFmtId="6" fontId="54" fillId="0" borderId="2" xfId="0" applyNumberFormat="1" applyFont="1" applyBorder="1" applyProtection="1">
      <protection locked="0"/>
    </xf>
    <xf numFmtId="0" fontId="54" fillId="0" borderId="2" xfId="0" applyFont="1" applyBorder="1"/>
    <xf numFmtId="0" fontId="54" fillId="0" borderId="19" xfId="0" applyFont="1" applyBorder="1"/>
    <xf numFmtId="0" fontId="54" fillId="0" borderId="1" xfId="0" applyFont="1" applyBorder="1" applyAlignment="1">
      <alignment horizontal="center" vertical="center" wrapText="1"/>
    </xf>
    <xf numFmtId="10" fontId="20" fillId="0" borderId="1" xfId="21" applyNumberFormat="1" applyFont="1" applyFill="1" applyBorder="1"/>
    <xf numFmtId="0" fontId="32" fillId="0" borderId="11" xfId="2866" applyFont="1" applyBorder="1" applyAlignment="1">
      <alignment horizontal="center" vertical="center" wrapText="1"/>
    </xf>
    <xf numFmtId="9" fontId="54" fillId="0" borderId="1" xfId="0" applyNumberFormat="1" applyFont="1" applyBorder="1" applyAlignment="1">
      <alignment horizontal="center" vertical="center" wrapText="1"/>
    </xf>
    <xf numFmtId="9" fontId="54" fillId="0" borderId="1" xfId="21" applyFont="1" applyFill="1" applyBorder="1" applyAlignment="1">
      <alignment horizontal="center" vertical="center" wrapText="1"/>
    </xf>
    <xf numFmtId="0" fontId="54" fillId="0" borderId="4" xfId="0" applyFont="1" applyBorder="1" applyAlignment="1">
      <alignment horizontal="center" vertical="center" wrapText="1"/>
    </xf>
    <xf numFmtId="10" fontId="20" fillId="0" borderId="4" xfId="21" applyNumberFormat="1" applyFont="1" applyFill="1" applyBorder="1"/>
    <xf numFmtId="0" fontId="32" fillId="0" borderId="12" xfId="2866" applyFont="1" applyBorder="1" applyAlignment="1">
      <alignment horizontal="center" vertical="center" wrapText="1"/>
    </xf>
    <xf numFmtId="0" fontId="54" fillId="0" borderId="5" xfId="0" applyFont="1" applyBorder="1" applyAlignment="1">
      <alignment horizontal="center" vertical="center" wrapText="1"/>
    </xf>
    <xf numFmtId="10" fontId="20" fillId="0" borderId="5" xfId="21" applyNumberFormat="1" applyFont="1" applyFill="1" applyBorder="1"/>
    <xf numFmtId="0" fontId="32" fillId="0" borderId="21" xfId="2866" applyFont="1" applyBorder="1" applyAlignment="1">
      <alignment horizontal="center" vertical="center" wrapText="1"/>
    </xf>
    <xf numFmtId="0" fontId="0" fillId="0" borderId="1" xfId="0" applyBorder="1" applyAlignment="1">
      <alignment horizontal="center"/>
    </xf>
    <xf numFmtId="0" fontId="0" fillId="0" borderId="4" xfId="0" applyBorder="1" applyAlignment="1">
      <alignment horizontal="center"/>
    </xf>
    <xf numFmtId="0" fontId="0" fillId="0" borderId="11" xfId="0" applyBorder="1" applyAlignment="1">
      <alignment wrapText="1"/>
    </xf>
    <xf numFmtId="9" fontId="54" fillId="0" borderId="1" xfId="24" applyFont="1" applyFill="1" applyBorder="1" applyAlignment="1">
      <alignment horizontal="center" vertical="center" wrapText="1"/>
    </xf>
    <xf numFmtId="10" fontId="20" fillId="0" borderId="0" xfId="21" applyNumberFormat="1" applyFont="1" applyBorder="1"/>
    <xf numFmtId="0" fontId="32" fillId="17" borderId="18" xfId="0" applyFont="1" applyFill="1" applyBorder="1" applyAlignment="1">
      <alignment horizontal="center" vertical="center"/>
    </xf>
    <xf numFmtId="0" fontId="32" fillId="18" borderId="1" xfId="2866" applyFont="1" applyFill="1" applyBorder="1" applyAlignment="1">
      <alignment horizontal="center" vertical="center" wrapText="1"/>
    </xf>
    <xf numFmtId="0" fontId="54" fillId="16" borderId="1" xfId="0" applyFont="1" applyFill="1" applyBorder="1" applyAlignment="1">
      <alignment horizontal="center" vertical="center" wrapText="1"/>
    </xf>
    <xf numFmtId="0" fontId="32" fillId="18" borderId="11" xfId="2866" applyFont="1" applyFill="1" applyBorder="1" applyAlignment="1">
      <alignment horizontal="center" vertical="center" wrapText="1"/>
    </xf>
    <xf numFmtId="2" fontId="10" fillId="0" borderId="1" xfId="24" applyNumberFormat="1" applyFont="1" applyFill="1" applyBorder="1" applyAlignment="1" applyProtection="1">
      <alignment horizontal="center" vertical="center" wrapText="1"/>
      <protection locked="0"/>
    </xf>
    <xf numFmtId="175" fontId="58" fillId="0" borderId="0" xfId="2867" applyNumberFormat="1" applyFont="1" applyFill="1" applyBorder="1" applyAlignment="1">
      <alignment horizontal="center" vertical="center" wrapText="1"/>
    </xf>
    <xf numFmtId="188" fontId="58" fillId="0" borderId="0" xfId="5020" applyNumberFormat="1" applyFont="1" applyFill="1" applyBorder="1" applyAlignment="1">
      <alignment horizontal="center" vertical="center" wrapText="1"/>
    </xf>
    <xf numFmtId="180" fontId="10" fillId="16" borderId="1" xfId="0" applyNumberFormat="1" applyFont="1" applyFill="1" applyBorder="1" applyAlignment="1" applyProtection="1">
      <alignment horizontal="center" vertical="center" wrapText="1"/>
      <protection locked="0"/>
    </xf>
    <xf numFmtId="0" fontId="62" fillId="29" borderId="80" xfId="0" applyFont="1" applyFill="1" applyBorder="1" applyAlignment="1" applyProtection="1">
      <alignment horizontal="center" vertical="center" wrapText="1"/>
      <protection locked="0"/>
    </xf>
    <xf numFmtId="10" fontId="0" fillId="0" borderId="1" xfId="24" applyNumberFormat="1" applyFont="1" applyBorder="1" applyProtection="1">
      <protection locked="0"/>
    </xf>
    <xf numFmtId="0" fontId="0" fillId="0" borderId="0" xfId="0" applyProtection="1">
      <protection locked="0"/>
    </xf>
    <xf numFmtId="0" fontId="0" fillId="0" borderId="18" xfId="0" applyBorder="1" applyProtection="1">
      <protection locked="0"/>
    </xf>
    <xf numFmtId="44" fontId="0" fillId="0" borderId="1" xfId="3090" applyFont="1" applyBorder="1" applyProtection="1">
      <protection locked="0"/>
    </xf>
    <xf numFmtId="9" fontId="0" fillId="0" borderId="11" xfId="21" applyFont="1" applyBorder="1" applyAlignment="1" applyProtection="1">
      <alignment horizontal="center"/>
      <protection locked="0"/>
    </xf>
    <xf numFmtId="8" fontId="0" fillId="0" borderId="1" xfId="0" applyNumberFormat="1" applyBorder="1" applyProtection="1">
      <protection locked="0"/>
    </xf>
    <xf numFmtId="0" fontId="54" fillId="0" borderId="18" xfId="0" applyFont="1" applyBorder="1" applyProtection="1">
      <protection locked="0"/>
    </xf>
    <xf numFmtId="10" fontId="0" fillId="0" borderId="11" xfId="24" applyNumberFormat="1" applyFont="1" applyBorder="1" applyProtection="1">
      <protection locked="0"/>
    </xf>
    <xf numFmtId="0" fontId="54" fillId="0" borderId="11" xfId="0" applyFont="1" applyBorder="1" applyProtection="1">
      <protection locked="0"/>
    </xf>
    <xf numFmtId="0" fontId="2" fillId="16" borderId="14" xfId="0" applyFont="1" applyFill="1" applyBorder="1" applyAlignment="1">
      <alignment vertical="center" wrapText="1"/>
    </xf>
    <xf numFmtId="0" fontId="2" fillId="16" borderId="22" xfId="0" applyFont="1" applyFill="1" applyBorder="1" applyAlignment="1">
      <alignment vertical="center" wrapText="1"/>
    </xf>
    <xf numFmtId="0" fontId="2" fillId="16" borderId="22" xfId="19" applyFont="1" applyFill="1" applyBorder="1" applyAlignment="1">
      <alignment vertical="center" wrapText="1"/>
    </xf>
    <xf numFmtId="0" fontId="2" fillId="16" borderId="60" xfId="0" applyFont="1" applyFill="1" applyBorder="1" applyAlignment="1">
      <alignment vertical="center" wrapText="1"/>
    </xf>
    <xf numFmtId="0" fontId="16" fillId="16" borderId="41" xfId="0" applyFont="1" applyFill="1" applyBorder="1" applyAlignment="1">
      <alignment horizontal="left" vertical="center" wrapText="1"/>
    </xf>
    <xf numFmtId="2" fontId="58" fillId="0" borderId="3" xfId="24" applyNumberFormat="1" applyFont="1" applyFill="1" applyBorder="1" applyAlignment="1" applyProtection="1">
      <alignment horizontal="center" vertical="center" wrapText="1"/>
    </xf>
    <xf numFmtId="181" fontId="16" fillId="17" borderId="96" xfId="0" applyNumberFormat="1" applyFont="1" applyFill="1" applyBorder="1" applyAlignment="1">
      <alignment horizontal="left" vertical="center" wrapText="1"/>
    </xf>
    <xf numFmtId="187" fontId="10" fillId="0" borderId="4" xfId="5020" applyNumberFormat="1" applyFont="1" applyFill="1" applyBorder="1" applyAlignment="1" applyProtection="1">
      <alignment horizontal="center" vertical="center" wrapText="1"/>
    </xf>
    <xf numFmtId="181" fontId="16" fillId="17" borderId="52" xfId="0" applyNumberFormat="1" applyFont="1" applyFill="1" applyBorder="1" applyAlignment="1">
      <alignment horizontal="left" vertical="center" wrapText="1"/>
    </xf>
    <xf numFmtId="187" fontId="10" fillId="0" borderId="2" xfId="5020" applyNumberFormat="1" applyFont="1" applyFill="1" applyBorder="1" applyAlignment="1" applyProtection="1">
      <alignment horizontal="center" vertical="center" wrapText="1"/>
    </xf>
    <xf numFmtId="187" fontId="10" fillId="0" borderId="2" xfId="5020" applyNumberFormat="1" applyFont="1" applyFill="1" applyBorder="1" applyAlignment="1" applyProtection="1">
      <alignment horizontal="center" vertical="center" wrapText="1"/>
      <protection locked="0"/>
    </xf>
    <xf numFmtId="169" fontId="58" fillId="0" borderId="5" xfId="2867" applyFont="1" applyFill="1" applyBorder="1" applyAlignment="1" applyProtection="1">
      <alignment horizontal="center" vertical="center" wrapText="1"/>
    </xf>
    <xf numFmtId="3" fontId="58" fillId="0" borderId="3" xfId="2867" applyNumberFormat="1" applyFont="1" applyFill="1" applyBorder="1" applyAlignment="1" applyProtection="1">
      <alignment horizontal="center" vertical="center" wrapText="1"/>
    </xf>
    <xf numFmtId="3" fontId="58" fillId="0" borderId="3" xfId="2867" applyNumberFormat="1" applyFont="1" applyFill="1" applyBorder="1" applyAlignment="1" applyProtection="1">
      <alignment horizontal="center" vertical="center" wrapText="1"/>
      <protection locked="0"/>
    </xf>
    <xf numFmtId="0" fontId="54" fillId="3" borderId="3" xfId="0" applyFont="1" applyFill="1" applyBorder="1" applyAlignment="1" applyProtection="1">
      <alignment wrapText="1"/>
      <protection locked="0"/>
    </xf>
    <xf numFmtId="0" fontId="54" fillId="3" borderId="1" xfId="0" applyFont="1" applyFill="1" applyBorder="1" applyAlignment="1" applyProtection="1">
      <alignment wrapText="1"/>
      <protection locked="0"/>
    </xf>
    <xf numFmtId="0" fontId="54" fillId="3" borderId="4" xfId="0" applyFont="1" applyFill="1" applyBorder="1" applyAlignment="1" applyProtection="1">
      <alignment vertical="center"/>
      <protection locked="0"/>
    </xf>
    <xf numFmtId="0" fontId="54" fillId="3" borderId="4" xfId="0" applyFont="1" applyFill="1" applyBorder="1" applyAlignment="1" applyProtection="1">
      <alignment horizontal="left" vertical="center"/>
      <protection locked="0"/>
    </xf>
    <xf numFmtId="0" fontId="54" fillId="3" borderId="4" xfId="0" applyFont="1" applyFill="1" applyBorder="1" applyAlignment="1" applyProtection="1">
      <alignment wrapText="1"/>
      <protection locked="0"/>
    </xf>
    <xf numFmtId="2" fontId="58" fillId="0" borderId="3" xfId="24" applyNumberFormat="1" applyFont="1" applyFill="1" applyBorder="1" applyAlignment="1" applyProtection="1">
      <alignment horizontal="center" vertical="center" wrapText="1"/>
      <protection locked="0"/>
    </xf>
    <xf numFmtId="169" fontId="58" fillId="0" borderId="5" xfId="2867" applyFont="1" applyFill="1" applyBorder="1" applyAlignment="1" applyProtection="1">
      <alignment horizontal="center" vertical="center" wrapText="1"/>
      <protection locked="0"/>
    </xf>
    <xf numFmtId="187" fontId="58" fillId="0" borderId="1" xfId="5020" applyNumberFormat="1" applyFont="1" applyFill="1" applyBorder="1" applyAlignment="1" applyProtection="1">
      <alignment horizontal="center" vertical="center" wrapText="1"/>
      <protection locked="0"/>
    </xf>
    <xf numFmtId="37" fontId="58" fillId="0" borderId="1" xfId="10" applyNumberFormat="1" applyFont="1" applyFill="1" applyBorder="1" applyAlignment="1" applyProtection="1">
      <alignment horizontal="center" vertical="center"/>
      <protection locked="0"/>
    </xf>
    <xf numFmtId="10" fontId="0" fillId="0" borderId="11" xfId="21" applyNumberFormat="1" applyFont="1" applyFill="1" applyBorder="1" applyAlignment="1" applyProtection="1">
      <alignment horizontal="center"/>
      <protection locked="0"/>
    </xf>
    <xf numFmtId="0" fontId="51" fillId="30" borderId="93" xfId="0" applyFont="1" applyFill="1" applyBorder="1" applyAlignment="1">
      <alignment horizontal="center" vertical="center" wrapText="1"/>
    </xf>
    <xf numFmtId="175" fontId="10" fillId="0" borderId="1" xfId="2867" applyNumberFormat="1" applyFont="1" applyFill="1" applyBorder="1" applyAlignment="1" applyProtection="1">
      <alignment horizontal="center" vertical="center" wrapText="1"/>
      <protection locked="0"/>
    </xf>
    <xf numFmtId="175" fontId="10" fillId="0" borderId="1" xfId="2867" applyNumberFormat="1" applyFont="1" applyFill="1" applyBorder="1" applyAlignment="1" applyProtection="1">
      <alignment vertical="center" wrapText="1"/>
    </xf>
    <xf numFmtId="1" fontId="10" fillId="0" borderId="1" xfId="2867" applyNumberFormat="1" applyFont="1" applyFill="1" applyBorder="1" applyAlignment="1" applyProtection="1">
      <alignment horizontal="center" vertical="center" wrapText="1"/>
      <protection locked="0"/>
    </xf>
    <xf numFmtId="3" fontId="10" fillId="0" borderId="1" xfId="2867" applyNumberFormat="1" applyFont="1" applyFill="1" applyBorder="1" applyAlignment="1" applyProtection="1">
      <alignment horizontal="right" vertical="center" wrapText="1"/>
      <protection locked="0"/>
    </xf>
    <xf numFmtId="187" fontId="10" fillId="0" borderId="4" xfId="5020" applyNumberFormat="1" applyFont="1" applyFill="1" applyBorder="1" applyAlignment="1" applyProtection="1">
      <alignment horizontal="center" vertical="center" wrapText="1"/>
      <protection locked="0"/>
    </xf>
    <xf numFmtId="180" fontId="18" fillId="16" borderId="8" xfId="0" applyNumberFormat="1" applyFont="1" applyFill="1" applyBorder="1" applyAlignment="1">
      <alignment horizontal="left" vertical="center" wrapText="1"/>
    </xf>
    <xf numFmtId="0" fontId="18" fillId="16" borderId="8" xfId="0" applyFont="1" applyFill="1" applyBorder="1" applyAlignment="1">
      <alignment horizontal="left" vertical="center" wrapText="1"/>
    </xf>
    <xf numFmtId="180" fontId="18" fillId="16" borderId="96" xfId="0" applyNumberFormat="1" applyFont="1" applyFill="1" applyBorder="1" applyAlignment="1">
      <alignment horizontal="left" vertical="center" wrapText="1"/>
    </xf>
    <xf numFmtId="10" fontId="0" fillId="0" borderId="1" xfId="21" applyNumberFormat="1" applyFont="1" applyFill="1" applyBorder="1" applyProtection="1"/>
    <xf numFmtId="9" fontId="0" fillId="0" borderId="1" xfId="21" applyFont="1" applyFill="1" applyBorder="1" applyProtection="1"/>
    <xf numFmtId="172" fontId="0" fillId="0" borderId="1" xfId="21" applyNumberFormat="1" applyFont="1" applyFill="1" applyBorder="1" applyProtection="1"/>
    <xf numFmtId="9" fontId="25" fillId="0" borderId="1" xfId="21" applyFont="1" applyFill="1" applyBorder="1" applyProtection="1"/>
    <xf numFmtId="0" fontId="25" fillId="0" borderId="11" xfId="0" applyFont="1" applyBorder="1" applyAlignment="1">
      <alignment wrapText="1"/>
    </xf>
    <xf numFmtId="172" fontId="25" fillId="0" borderId="1" xfId="21" applyNumberFormat="1" applyFont="1" applyFill="1" applyBorder="1" applyProtection="1"/>
    <xf numFmtId="0" fontId="25" fillId="3" borderId="1" xfId="0" applyFont="1" applyFill="1" applyBorder="1"/>
    <xf numFmtId="0" fontId="25" fillId="3" borderId="11" xfId="0" applyFont="1" applyFill="1" applyBorder="1" applyAlignment="1">
      <alignment wrapText="1"/>
    </xf>
    <xf numFmtId="175" fontId="7" fillId="0" borderId="0" xfId="2867" applyNumberFormat="1" applyFont="1" applyFill="1" applyBorder="1" applyAlignment="1">
      <alignment horizontal="center" vertical="center"/>
    </xf>
    <xf numFmtId="10" fontId="7" fillId="0" borderId="0" xfId="24" applyNumberFormat="1" applyFont="1" applyFill="1" applyBorder="1" applyAlignment="1">
      <alignment horizontal="center" vertical="center"/>
    </xf>
    <xf numFmtId="9" fontId="60" fillId="0" borderId="0" xfId="24" applyFont="1" applyFill="1" applyBorder="1" applyAlignment="1">
      <alignment horizontal="center" vertical="center"/>
    </xf>
    <xf numFmtId="10" fontId="60" fillId="0" borderId="0" xfId="24" applyNumberFormat="1" applyFont="1" applyFill="1" applyBorder="1" applyAlignment="1">
      <alignment horizontal="center" vertical="center" wrapText="1"/>
    </xf>
    <xf numFmtId="10" fontId="64" fillId="0" borderId="0" xfId="24" applyNumberFormat="1" applyFont="1" applyFill="1" applyBorder="1" applyAlignment="1">
      <alignment horizontal="center" vertical="center" wrapText="1"/>
    </xf>
    <xf numFmtId="37" fontId="7" fillId="0" borderId="0" xfId="10" applyNumberFormat="1" applyFont="1" applyFill="1" applyBorder="1" applyAlignment="1">
      <alignment horizontal="center" vertical="center"/>
    </xf>
    <xf numFmtId="39" fontId="7" fillId="0" borderId="0" xfId="10" applyNumberFormat="1" applyFont="1" applyFill="1" applyBorder="1" applyAlignment="1">
      <alignment horizontal="center" vertical="center"/>
    </xf>
    <xf numFmtId="39" fontId="57" fillId="0" borderId="0" xfId="10" applyNumberFormat="1" applyFont="1" applyFill="1" applyBorder="1" applyAlignment="1">
      <alignment horizontal="center" vertical="center"/>
    </xf>
    <xf numFmtId="175" fontId="5" fillId="0" borderId="1" xfId="3" applyNumberFormat="1" applyFont="1" applyFill="1" applyBorder="1" applyAlignment="1">
      <alignment horizontal="center" vertical="center"/>
    </xf>
    <xf numFmtId="37" fontId="5" fillId="0" borderId="1" xfId="9" applyNumberFormat="1" applyFont="1" applyFill="1" applyBorder="1" applyAlignment="1">
      <alignment horizontal="center" vertical="center"/>
    </xf>
    <xf numFmtId="183" fontId="5" fillId="0" borderId="1" xfId="5" applyNumberFormat="1" applyFont="1" applyFill="1" applyBorder="1" applyAlignment="1">
      <alignment horizontal="center" vertical="center"/>
    </xf>
    <xf numFmtId="182" fontId="5" fillId="0" borderId="1" xfId="10" applyNumberFormat="1" applyFont="1" applyFill="1" applyBorder="1" applyAlignment="1">
      <alignment horizontal="center" vertical="center" wrapText="1"/>
    </xf>
    <xf numFmtId="2" fontId="5" fillId="0" borderId="1" xfId="21" applyNumberFormat="1" applyFont="1" applyFill="1" applyBorder="1" applyAlignment="1">
      <alignment horizontal="center" vertical="center" wrapText="1"/>
    </xf>
    <xf numFmtId="180" fontId="5" fillId="0" borderId="1" xfId="10"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181" fontId="5" fillId="0" borderId="1" xfId="2865" applyNumberFormat="1" applyFont="1" applyFill="1" applyBorder="1" applyAlignment="1">
      <alignment horizontal="center" vertical="center"/>
    </xf>
    <xf numFmtId="42" fontId="5" fillId="0" borderId="1" xfId="2865" applyFont="1" applyFill="1" applyBorder="1" applyAlignment="1">
      <alignment horizontal="center" vertical="center" wrapText="1"/>
    </xf>
    <xf numFmtId="180" fontId="5" fillId="0" borderId="1" xfId="9" applyNumberFormat="1" applyFont="1" applyFill="1" applyBorder="1" applyAlignment="1">
      <alignment horizontal="center" vertical="center"/>
    </xf>
    <xf numFmtId="180" fontId="5" fillId="0" borderId="1" xfId="2865" applyNumberFormat="1" applyFont="1" applyFill="1" applyBorder="1" applyAlignment="1">
      <alignment horizontal="center" vertical="center" wrapText="1"/>
    </xf>
    <xf numFmtId="188" fontId="5" fillId="0" borderId="1" xfId="9" applyNumberFormat="1" applyFont="1" applyFill="1" applyBorder="1" applyAlignment="1">
      <alignment horizontal="center" vertical="center" wrapText="1"/>
    </xf>
    <xf numFmtId="187" fontId="5" fillId="0" borderId="1" xfId="9" applyNumberFormat="1" applyFont="1" applyFill="1" applyBorder="1" applyAlignment="1">
      <alignment horizontal="center" vertical="center" wrapText="1"/>
    </xf>
    <xf numFmtId="180" fontId="5" fillId="0" borderId="1" xfId="9" applyNumberFormat="1" applyFont="1" applyFill="1" applyBorder="1" applyAlignment="1" applyProtection="1">
      <alignment horizontal="center" vertical="center"/>
      <protection locked="0"/>
    </xf>
    <xf numFmtId="181" fontId="5" fillId="0" borderId="1" xfId="9" applyNumberFormat="1" applyFont="1" applyFill="1" applyBorder="1" applyAlignment="1" applyProtection="1">
      <alignment horizontal="center" vertical="center"/>
    </xf>
    <xf numFmtId="181" fontId="5" fillId="0" borderId="1" xfId="9" applyNumberFormat="1" applyFont="1" applyFill="1" applyBorder="1" applyAlignment="1" applyProtection="1">
      <alignment horizontal="center" vertical="center"/>
      <protection locked="0"/>
    </xf>
    <xf numFmtId="175" fontId="5" fillId="0" borderId="1" xfId="5" applyNumberFormat="1" applyFont="1" applyFill="1" applyBorder="1" applyAlignment="1">
      <alignment horizontal="center" vertical="center"/>
    </xf>
    <xf numFmtId="180" fontId="5" fillId="0" borderId="1" xfId="21" applyNumberFormat="1" applyFont="1" applyFill="1" applyBorder="1" applyAlignment="1">
      <alignment horizontal="center" vertical="center" wrapText="1"/>
    </xf>
    <xf numFmtId="169" fontId="5" fillId="0" borderId="1" xfId="2867"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2" fontId="5" fillId="0" borderId="1" xfId="21" applyNumberFormat="1" applyFont="1" applyFill="1" applyBorder="1" applyAlignment="1" applyProtection="1">
      <alignment horizontal="center" vertical="center" wrapText="1"/>
    </xf>
    <xf numFmtId="169" fontId="5" fillId="0" borderId="1" xfId="3" applyFont="1" applyFill="1" applyBorder="1" applyAlignment="1">
      <alignment horizontal="center" vertical="center" wrapText="1"/>
    </xf>
    <xf numFmtId="37" fontId="5" fillId="0" borderId="2" xfId="10"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84" fontId="5" fillId="0" borderId="2" xfId="10"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69" fontId="5" fillId="0" borderId="2" xfId="2867" applyFont="1" applyFill="1" applyBorder="1" applyAlignment="1">
      <alignment horizontal="center" vertical="center" wrapText="1"/>
    </xf>
    <xf numFmtId="182" fontId="5" fillId="0" borderId="2" xfId="10" applyNumberFormat="1" applyFont="1" applyFill="1" applyBorder="1" applyAlignment="1">
      <alignment horizontal="center" vertical="center" wrapText="1"/>
    </xf>
    <xf numFmtId="2" fontId="5" fillId="0" borderId="2" xfId="21" applyNumberFormat="1" applyFont="1" applyFill="1" applyBorder="1" applyAlignment="1">
      <alignment horizontal="center" vertical="center" wrapText="1"/>
    </xf>
    <xf numFmtId="4" fontId="5" fillId="0" borderId="2" xfId="10" applyNumberFormat="1" applyFont="1" applyFill="1" applyBorder="1" applyAlignment="1" applyProtection="1">
      <alignment horizontal="center" vertical="center" wrapText="1"/>
    </xf>
    <xf numFmtId="4" fontId="5" fillId="0" borderId="2" xfId="10" applyNumberFormat="1" applyFont="1" applyFill="1" applyBorder="1" applyAlignment="1" applyProtection="1">
      <alignment horizontal="center" vertical="center" wrapText="1"/>
      <protection locked="0"/>
    </xf>
    <xf numFmtId="180" fontId="5" fillId="4" borderId="70" xfId="10" applyNumberFormat="1" applyFont="1" applyFill="1" applyBorder="1" applyAlignment="1">
      <alignment horizontal="center" vertical="center" wrapText="1"/>
    </xf>
    <xf numFmtId="180" fontId="5" fillId="4" borderId="50" xfId="10" applyNumberFormat="1" applyFont="1" applyFill="1" applyBorder="1" applyAlignment="1">
      <alignment horizontal="center" vertical="center" wrapText="1"/>
    </xf>
    <xf numFmtId="180" fontId="5" fillId="4" borderId="50" xfId="10" applyNumberFormat="1" applyFont="1" applyFill="1" applyBorder="1" applyAlignment="1" applyProtection="1">
      <alignment horizontal="center" vertical="center" wrapText="1"/>
    </xf>
    <xf numFmtId="181" fontId="5" fillId="4" borderId="50" xfId="9" applyNumberFormat="1" applyFont="1" applyFill="1" applyBorder="1" applyAlignment="1">
      <alignment horizontal="center" vertical="center"/>
    </xf>
    <xf numFmtId="183" fontId="5" fillId="0" borderId="5" xfId="5" applyNumberFormat="1" applyFont="1" applyFill="1" applyBorder="1" applyAlignment="1">
      <alignment horizontal="center" vertical="center"/>
    </xf>
    <xf numFmtId="175" fontId="5" fillId="0" borderId="5" xfId="5" applyNumberFormat="1" applyFont="1" applyFill="1" applyBorder="1" applyAlignment="1">
      <alignment horizontal="center" vertical="center"/>
    </xf>
    <xf numFmtId="169" fontId="5" fillId="0" borderId="5" xfId="3" applyFont="1" applyFill="1" applyBorder="1" applyAlignment="1">
      <alignment horizontal="center" vertical="center" wrapText="1"/>
    </xf>
    <xf numFmtId="175" fontId="5" fillId="0" borderId="5" xfId="3" applyNumberFormat="1" applyFont="1" applyFill="1" applyBorder="1" applyAlignment="1">
      <alignment horizontal="center" vertical="center" wrapText="1"/>
    </xf>
    <xf numFmtId="180" fontId="5" fillId="0" borderId="1" xfId="10" applyNumberFormat="1" applyFont="1" applyFill="1" applyBorder="1" applyAlignment="1">
      <alignment horizontal="center" vertical="center" wrapText="1"/>
    </xf>
    <xf numFmtId="9" fontId="5" fillId="0" borderId="1" xfId="21" applyFont="1" applyFill="1" applyBorder="1" applyAlignment="1" applyProtection="1">
      <alignment horizontal="center" vertical="center"/>
      <protection locked="0"/>
    </xf>
    <xf numFmtId="175" fontId="5" fillId="0" borderId="2" xfId="3" applyNumberFormat="1" applyFont="1" applyFill="1" applyBorder="1" applyAlignment="1">
      <alignment horizontal="center" vertical="center" wrapText="1"/>
    </xf>
    <xf numFmtId="182" fontId="5" fillId="0" borderId="2" xfId="10" applyNumberFormat="1" applyFont="1" applyFill="1" applyBorder="1" applyAlignment="1" applyProtection="1">
      <alignment horizontal="center" vertical="center" wrapText="1"/>
    </xf>
    <xf numFmtId="3" fontId="5" fillId="0" borderId="2" xfId="10" applyNumberFormat="1" applyFont="1" applyFill="1" applyBorder="1" applyAlignment="1" applyProtection="1">
      <alignment horizontal="center" vertical="center" wrapText="1"/>
    </xf>
    <xf numFmtId="3" fontId="5" fillId="0" borderId="2" xfId="10" applyNumberFormat="1" applyFont="1" applyFill="1" applyBorder="1" applyAlignment="1" applyProtection="1">
      <alignment horizontal="center" vertical="center" wrapText="1"/>
      <protection locked="0"/>
    </xf>
    <xf numFmtId="37" fontId="5" fillId="0" borderId="5" xfId="9" applyNumberFormat="1" applyFont="1" applyFill="1" applyBorder="1" applyAlignment="1">
      <alignment horizontal="center" vertical="center"/>
    </xf>
    <xf numFmtId="184" fontId="5" fillId="0" borderId="5" xfId="9" applyNumberFormat="1" applyFont="1" applyFill="1" applyBorder="1" applyAlignment="1">
      <alignment horizontal="center" vertical="center"/>
    </xf>
    <xf numFmtId="184" fontId="5" fillId="0" borderId="5" xfId="10" applyNumberFormat="1" applyFont="1" applyFill="1" applyBorder="1" applyAlignment="1">
      <alignment horizontal="center" vertical="center"/>
    </xf>
    <xf numFmtId="39" fontId="5" fillId="0" borderId="5" xfId="9" applyNumberFormat="1" applyFont="1" applyFill="1" applyBorder="1" applyAlignment="1">
      <alignment horizontal="center" vertical="center"/>
    </xf>
    <xf numFmtId="2" fontId="5" fillId="0" borderId="5" xfId="21" applyNumberFormat="1" applyFont="1" applyFill="1" applyBorder="1" applyAlignment="1">
      <alignment horizontal="center" vertical="center" wrapText="1"/>
    </xf>
    <xf numFmtId="181" fontId="5" fillId="0" borderId="1" xfId="10" applyNumberFormat="1" applyFont="1" applyFill="1" applyBorder="1" applyAlignment="1">
      <alignment horizontal="center" vertical="center"/>
    </xf>
    <xf numFmtId="180" fontId="5" fillId="0" borderId="1" xfId="10" applyNumberFormat="1" applyFont="1" applyFill="1" applyBorder="1" applyAlignment="1">
      <alignment vertical="center" wrapText="1"/>
    </xf>
    <xf numFmtId="181" fontId="5" fillId="0" borderId="1" xfId="10" applyNumberFormat="1" applyFont="1" applyFill="1" applyBorder="1" applyAlignment="1">
      <alignment vertical="center" wrapText="1"/>
    </xf>
    <xf numFmtId="180" fontId="5" fillId="0" borderId="1" xfId="9" applyNumberFormat="1" applyFont="1" applyFill="1" applyBorder="1" applyAlignment="1" applyProtection="1">
      <alignment horizontal="center" vertical="center"/>
    </xf>
    <xf numFmtId="37" fontId="5" fillId="0" borderId="2" xfId="9" applyNumberFormat="1" applyFont="1" applyFill="1" applyBorder="1" applyAlignment="1">
      <alignment horizontal="center" vertical="center"/>
    </xf>
    <xf numFmtId="39" fontId="5" fillId="0" borderId="5" xfId="10" applyNumberFormat="1" applyFont="1" applyFill="1" applyBorder="1" applyAlignment="1">
      <alignment horizontal="center" vertical="center"/>
    </xf>
    <xf numFmtId="181" fontId="5" fillId="0" borderId="1" xfId="2865" applyNumberFormat="1" applyFont="1" applyFill="1" applyBorder="1" applyAlignment="1">
      <alignment horizontal="center" vertical="center" wrapText="1"/>
    </xf>
    <xf numFmtId="2" fontId="5" fillId="0" borderId="1" xfId="21" applyNumberFormat="1" applyFont="1" applyFill="1" applyBorder="1" applyAlignment="1" applyProtection="1">
      <alignment horizontal="center" vertical="center" wrapText="1"/>
      <protection locked="0"/>
    </xf>
    <xf numFmtId="180" fontId="5" fillId="4" borderId="50" xfId="10" applyNumberFormat="1" applyFont="1" applyFill="1" applyBorder="1" applyAlignment="1" applyProtection="1">
      <alignment horizontal="center" vertical="center" wrapText="1"/>
      <protection locked="0"/>
    </xf>
    <xf numFmtId="10" fontId="4" fillId="16" borderId="22" xfId="16" applyNumberFormat="1" applyFill="1" applyBorder="1" applyAlignment="1" applyProtection="1">
      <alignment horizontal="center" vertical="center" wrapText="1"/>
      <protection locked="0"/>
    </xf>
    <xf numFmtId="0" fontId="89" fillId="29" borderId="81" xfId="0" applyFont="1" applyFill="1" applyBorder="1" applyAlignment="1">
      <alignment horizontal="center" vertical="center" wrapText="1"/>
    </xf>
    <xf numFmtId="0" fontId="0" fillId="0" borderId="0" xfId="0" applyAlignment="1">
      <alignment horizontal="center" vertical="center"/>
    </xf>
    <xf numFmtId="0" fontId="54" fillId="0" borderId="3" xfId="0" applyFont="1" applyBorder="1" applyAlignment="1">
      <alignment wrapText="1"/>
    </xf>
    <xf numFmtId="6" fontId="54" fillId="0" borderId="34" xfId="0" applyNumberFormat="1" applyFont="1" applyBorder="1"/>
    <xf numFmtId="0" fontId="54" fillId="0" borderId="1" xfId="0" applyFont="1" applyBorder="1" applyAlignment="1">
      <alignment wrapText="1"/>
    </xf>
    <xf numFmtId="6" fontId="54" fillId="0" borderId="2" xfId="0" applyNumberFormat="1" applyFont="1" applyBorder="1"/>
    <xf numFmtId="0" fontId="54" fillId="0" borderId="4" xfId="0" applyFont="1" applyBorder="1" applyAlignment="1">
      <alignment wrapText="1"/>
    </xf>
    <xf numFmtId="0" fontId="54" fillId="0" borderId="5" xfId="0" applyFont="1" applyBorder="1" applyAlignment="1">
      <alignment wrapText="1"/>
    </xf>
    <xf numFmtId="0" fontId="0" fillId="0" borderId="5" xfId="0" applyBorder="1" applyAlignment="1">
      <alignment wrapText="1"/>
    </xf>
    <xf numFmtId="172" fontId="0" fillId="0" borderId="5" xfId="21" applyNumberFormat="1" applyFont="1" applyFill="1" applyBorder="1" applyProtection="1"/>
    <xf numFmtId="0" fontId="0" fillId="0" borderId="1" xfId="0" applyBorder="1" applyAlignment="1">
      <alignment wrapText="1"/>
    </xf>
    <xf numFmtId="0" fontId="0" fillId="0" borderId="8" xfId="0" applyBorder="1" applyAlignment="1">
      <alignment wrapText="1"/>
    </xf>
    <xf numFmtId="9" fontId="54" fillId="0" borderId="1" xfId="0" applyNumberFormat="1" applyFont="1" applyBorder="1" applyAlignment="1">
      <alignment wrapText="1"/>
    </xf>
    <xf numFmtId="172" fontId="0" fillId="0" borderId="8" xfId="0" applyNumberFormat="1" applyBorder="1" applyAlignment="1">
      <alignment horizontal="right" wrapText="1"/>
    </xf>
    <xf numFmtId="9" fontId="0" fillId="0" borderId="8" xfId="0" applyNumberFormat="1" applyBorder="1" applyAlignment="1">
      <alignment horizontal="right" wrapText="1"/>
    </xf>
    <xf numFmtId="0" fontId="0" fillId="0" borderId="4" xfId="0" applyBorder="1" applyAlignment="1">
      <alignment wrapText="1"/>
    </xf>
    <xf numFmtId="0" fontId="0" fillId="0" borderId="64" xfId="0" applyBorder="1" applyAlignment="1">
      <alignment wrapText="1"/>
    </xf>
    <xf numFmtId="0" fontId="0" fillId="0" borderId="38" xfId="0" applyBorder="1"/>
    <xf numFmtId="0" fontId="0" fillId="0" borderId="3" xfId="0" applyBorder="1" applyAlignment="1">
      <alignment wrapText="1"/>
    </xf>
    <xf numFmtId="172" fontId="0" fillId="0" borderId="1" xfId="21" applyNumberFormat="1" applyFont="1" applyBorder="1" applyProtection="1"/>
    <xf numFmtId="172" fontId="0" fillId="0" borderId="1" xfId="0" applyNumberFormat="1" applyBorder="1" applyAlignment="1">
      <alignment horizontal="right" wrapText="1"/>
    </xf>
    <xf numFmtId="9" fontId="0" fillId="0" borderId="1" xfId="0" applyNumberFormat="1" applyBorder="1" applyAlignment="1">
      <alignment horizontal="right" wrapText="1"/>
    </xf>
    <xf numFmtId="172" fontId="0" fillId="0" borderId="1" xfId="21" applyNumberFormat="1" applyFont="1" applyFill="1" applyBorder="1" applyAlignment="1" applyProtection="1">
      <alignment horizontal="right"/>
    </xf>
    <xf numFmtId="10" fontId="0" fillId="0" borderId="4" xfId="21" applyNumberFormat="1" applyFont="1" applyFill="1" applyBorder="1" applyProtection="1"/>
    <xf numFmtId="0" fontId="54" fillId="0" borderId="2" xfId="0" applyFont="1" applyBorder="1" applyAlignment="1">
      <alignment wrapText="1"/>
    </xf>
    <xf numFmtId="0" fontId="0" fillId="0" borderId="2" xfId="0" applyBorder="1" applyAlignment="1">
      <alignment wrapText="1"/>
    </xf>
    <xf numFmtId="10" fontId="0" fillId="0" borderId="2" xfId="21" applyNumberFormat="1" applyFont="1" applyFill="1" applyBorder="1" applyProtection="1"/>
    <xf numFmtId="0" fontId="54" fillId="3" borderId="3" xfId="0" applyFont="1" applyFill="1" applyBorder="1" applyAlignment="1">
      <alignment wrapText="1"/>
    </xf>
    <xf numFmtId="0" fontId="54" fillId="3" borderId="32" xfId="0" applyFont="1" applyFill="1" applyBorder="1" applyAlignment="1">
      <alignment wrapText="1"/>
    </xf>
    <xf numFmtId="0" fontId="54" fillId="3" borderId="16" xfId="0" applyFont="1" applyFill="1" applyBorder="1" applyAlignment="1">
      <alignment wrapText="1"/>
    </xf>
    <xf numFmtId="0" fontId="0" fillId="3" borderId="16" xfId="0" applyFill="1" applyBorder="1" applyAlignment="1">
      <alignment wrapText="1"/>
    </xf>
    <xf numFmtId="172" fontId="0" fillId="3" borderId="16" xfId="21" applyNumberFormat="1" applyFont="1" applyFill="1" applyBorder="1" applyProtection="1"/>
    <xf numFmtId="0" fontId="0" fillId="3" borderId="10" xfId="0" applyFill="1" applyBorder="1"/>
    <xf numFmtId="0" fontId="54" fillId="3" borderId="1" xfId="0" applyFont="1" applyFill="1" applyBorder="1" applyAlignment="1">
      <alignment wrapText="1"/>
    </xf>
    <xf numFmtId="0" fontId="54" fillId="3" borderId="6" xfId="0" applyFont="1" applyFill="1" applyBorder="1" applyAlignment="1">
      <alignment wrapText="1"/>
    </xf>
    <xf numFmtId="0" fontId="54" fillId="3" borderId="8" xfId="0" applyFont="1" applyFill="1" applyBorder="1" applyAlignment="1">
      <alignment wrapText="1"/>
    </xf>
    <xf numFmtId="0" fontId="0" fillId="3" borderId="8" xfId="0" applyFill="1" applyBorder="1" applyAlignment="1">
      <alignment wrapText="1"/>
    </xf>
    <xf numFmtId="172" fontId="0" fillId="3" borderId="8" xfId="21" applyNumberFormat="1" applyFont="1" applyFill="1" applyBorder="1" applyProtection="1"/>
    <xf numFmtId="0" fontId="0" fillId="3" borderId="11" xfId="0" applyFill="1" applyBorder="1"/>
    <xf numFmtId="0" fontId="0" fillId="3" borderId="8" xfId="0" applyFill="1" applyBorder="1"/>
    <xf numFmtId="9" fontId="54" fillId="3" borderId="8" xfId="0" applyNumberFormat="1" applyFont="1" applyFill="1" applyBorder="1" applyAlignment="1">
      <alignment wrapText="1"/>
    </xf>
    <xf numFmtId="172" fontId="0" fillId="3" borderId="8" xfId="0" applyNumberFormat="1" applyFill="1" applyBorder="1" applyAlignment="1">
      <alignment horizontal="right" wrapText="1"/>
    </xf>
    <xf numFmtId="10" fontId="0" fillId="3" borderId="8" xfId="21" applyNumberFormat="1" applyFont="1" applyFill="1" applyBorder="1" applyProtection="1"/>
    <xf numFmtId="9" fontId="0" fillId="3" borderId="8" xfId="0" applyNumberFormat="1" applyFill="1" applyBorder="1" applyAlignment="1">
      <alignment horizontal="right" wrapText="1"/>
    </xf>
    <xf numFmtId="172" fontId="0" fillId="3" borderId="8" xfId="21" applyNumberFormat="1" applyFont="1" applyFill="1" applyBorder="1" applyAlignment="1" applyProtection="1">
      <alignment horizontal="right"/>
    </xf>
    <xf numFmtId="0" fontId="54" fillId="3" borderId="35" xfId="0" applyFont="1" applyFill="1" applyBorder="1" applyAlignment="1">
      <alignment wrapText="1"/>
    </xf>
    <xf numFmtId="0" fontId="54" fillId="3" borderId="29" xfId="0" applyFont="1" applyFill="1" applyBorder="1" applyAlignment="1">
      <alignment wrapText="1"/>
    </xf>
    <xf numFmtId="0" fontId="0" fillId="3" borderId="64" xfId="0" applyFill="1" applyBorder="1" applyAlignment="1">
      <alignment wrapText="1"/>
    </xf>
    <xf numFmtId="172" fontId="0" fillId="3" borderId="96" xfId="21" applyNumberFormat="1" applyFont="1" applyFill="1" applyBorder="1" applyAlignment="1" applyProtection="1">
      <alignment horizontal="right"/>
    </xf>
    <xf numFmtId="182" fontId="5" fillId="0" borderId="2" xfId="10" applyNumberFormat="1" applyFont="1" applyFill="1" applyBorder="1" applyAlignment="1" applyProtection="1">
      <alignment horizontal="center" vertical="center" wrapText="1"/>
      <protection locked="0"/>
    </xf>
    <xf numFmtId="172" fontId="0" fillId="0" borderId="1" xfId="21" applyNumberFormat="1" applyFont="1" applyFill="1" applyBorder="1" applyProtection="1">
      <protection locked="0"/>
    </xf>
    <xf numFmtId="10" fontId="0" fillId="0" borderId="1" xfId="21" applyNumberFormat="1" applyFont="1" applyFill="1" applyBorder="1" applyProtection="1">
      <protection locked="0"/>
    </xf>
    <xf numFmtId="172" fontId="0" fillId="0" borderId="1" xfId="21" applyNumberFormat="1" applyFont="1" applyFill="1" applyBorder="1" applyAlignment="1" applyProtection="1">
      <alignment horizontal="right"/>
      <protection locked="0"/>
    </xf>
    <xf numFmtId="9" fontId="0" fillId="0" borderId="1" xfId="21" applyFont="1" applyFill="1" applyBorder="1" applyProtection="1">
      <protection locked="0"/>
    </xf>
    <xf numFmtId="180" fontId="5" fillId="0" borderId="0" xfId="2865" applyNumberFormat="1" applyFont="1" applyFill="1" applyAlignment="1">
      <alignment horizontal="center"/>
    </xf>
    <xf numFmtId="0" fontId="42" fillId="0" borderId="1" xfId="0" applyFont="1" applyBorder="1" applyAlignment="1">
      <alignment horizontal="center" vertical="center"/>
    </xf>
    <xf numFmtId="0" fontId="0" fillId="0" borderId="10" xfId="0" applyBorder="1" applyProtection="1">
      <protection locked="0"/>
    </xf>
    <xf numFmtId="172" fontId="0" fillId="0" borderId="1" xfId="0" applyNumberFormat="1" applyBorder="1" applyAlignment="1" applyProtection="1">
      <alignment horizontal="right" wrapText="1"/>
      <protection locked="0"/>
    </xf>
    <xf numFmtId="0" fontId="0" fillId="0" borderId="38" xfId="0" applyBorder="1" applyProtection="1">
      <protection locked="0"/>
    </xf>
    <xf numFmtId="0" fontId="0" fillId="0" borderId="18" xfId="0" applyBorder="1" applyAlignment="1" applyProtection="1">
      <alignment vertical="center"/>
      <protection locked="0"/>
    </xf>
    <xf numFmtId="0" fontId="0" fillId="0" borderId="1" xfId="0" applyBorder="1" applyAlignment="1" applyProtection="1">
      <alignment vertical="center"/>
      <protection locked="0"/>
    </xf>
    <xf numFmtId="8" fontId="0" fillId="0" borderId="5" xfId="0" applyNumberFormat="1" applyBorder="1" applyAlignment="1" applyProtection="1">
      <alignment vertical="center"/>
      <protection locked="0"/>
    </xf>
    <xf numFmtId="10" fontId="0" fillId="0" borderId="11" xfId="21" applyNumberFormat="1" applyFont="1" applyFill="1" applyBorder="1" applyAlignment="1" applyProtection="1">
      <alignment horizontal="center" vertical="center"/>
      <protection locked="0"/>
    </xf>
    <xf numFmtId="10" fontId="4" fillId="0" borderId="1" xfId="24" applyNumberFormat="1" applyFont="1" applyFill="1" applyBorder="1" applyAlignment="1" applyProtection="1">
      <alignment horizontal="center" vertical="center" wrapText="1"/>
    </xf>
    <xf numFmtId="10" fontId="4" fillId="0" borderId="1" xfId="24" applyNumberFormat="1" applyFont="1" applyFill="1" applyBorder="1" applyAlignment="1" applyProtection="1">
      <alignment horizontal="center" vertical="center"/>
    </xf>
    <xf numFmtId="2" fontId="5" fillId="0" borderId="5" xfId="21" applyNumberFormat="1" applyFont="1" applyFill="1" applyBorder="1" applyAlignment="1" applyProtection="1">
      <alignment horizontal="center" vertical="center" wrapText="1"/>
      <protection locked="0"/>
    </xf>
    <xf numFmtId="2" fontId="5" fillId="0" borderId="5" xfId="21" applyNumberFormat="1" applyFont="1" applyFill="1" applyBorder="1" applyAlignment="1" applyProtection="1">
      <alignment horizontal="center" vertical="center" wrapText="1"/>
    </xf>
    <xf numFmtId="4" fontId="5" fillId="4" borderId="50" xfId="0" applyNumberFormat="1" applyFont="1" applyFill="1" applyBorder="1" applyAlignment="1" applyProtection="1">
      <alignment horizontal="center" vertical="center" wrapText="1"/>
      <protection locked="0"/>
    </xf>
    <xf numFmtId="180" fontId="5" fillId="16" borderId="3" xfId="10" applyNumberFormat="1" applyFont="1" applyFill="1" applyBorder="1" applyAlignment="1" applyProtection="1">
      <alignment horizontal="center" vertical="center" wrapText="1"/>
      <protection locked="0"/>
    </xf>
    <xf numFmtId="180" fontId="5" fillId="16" borderId="1" xfId="10" applyNumberFormat="1" applyFont="1" applyFill="1" applyBorder="1" applyAlignment="1" applyProtection="1">
      <alignment horizontal="center" vertical="center" wrapText="1"/>
      <protection locked="0"/>
    </xf>
    <xf numFmtId="0" fontId="0" fillId="0" borderId="39" xfId="0" applyBorder="1" applyAlignment="1" applyProtection="1">
      <alignment horizontal="center" vertical="center"/>
      <protection locked="0"/>
    </xf>
    <xf numFmtId="0" fontId="54" fillId="0" borderId="2" xfId="0" applyFont="1" applyBorder="1" applyAlignment="1" applyProtection="1">
      <alignment wrapText="1"/>
      <protection locked="0"/>
    </xf>
    <xf numFmtId="0" fontId="0" fillId="0" borderId="2" xfId="0" applyBorder="1" applyAlignment="1" applyProtection="1">
      <alignment wrapText="1"/>
      <protection locked="0"/>
    </xf>
    <xf numFmtId="0" fontId="0" fillId="0" borderId="27" xfId="0" applyBorder="1" applyProtection="1">
      <protection locked="0"/>
    </xf>
    <xf numFmtId="9" fontId="0" fillId="0" borderId="0" xfId="21" applyFont="1" applyBorder="1" applyAlignment="1">
      <alignment horizontal="center"/>
    </xf>
    <xf numFmtId="10" fontId="0" fillId="0" borderId="0" xfId="0" applyNumberFormat="1"/>
    <xf numFmtId="2" fontId="5" fillId="0" borderId="1" xfId="10" applyNumberFormat="1" applyFont="1" applyFill="1" applyBorder="1" applyAlignment="1">
      <alignment horizontal="center" vertical="center"/>
    </xf>
    <xf numFmtId="2" fontId="5" fillId="0" borderId="5" xfId="10" applyNumberFormat="1" applyFont="1" applyFill="1" applyBorder="1" applyAlignment="1">
      <alignment horizontal="center" vertical="center"/>
    </xf>
    <xf numFmtId="0" fontId="4" fillId="0" borderId="0" xfId="16" applyAlignment="1" applyProtection="1">
      <alignment vertical="center"/>
      <protection locked="0"/>
    </xf>
    <xf numFmtId="0" fontId="27" fillId="3" borderId="12" xfId="0" applyFont="1" applyFill="1" applyBorder="1" applyAlignment="1" applyProtection="1">
      <alignment horizontal="center" vertical="top" wrapText="1"/>
      <protection locked="0"/>
    </xf>
    <xf numFmtId="0" fontId="4" fillId="2" borderId="0" xfId="16" applyFill="1" applyAlignment="1" applyProtection="1">
      <alignment vertical="center"/>
      <protection locked="0"/>
    </xf>
    <xf numFmtId="0" fontId="2" fillId="16" borderId="2" xfId="16" applyFont="1" applyFill="1" applyBorder="1" applyAlignment="1" applyProtection="1">
      <alignment horizontal="center" vertical="center" wrapText="1"/>
      <protection locked="0"/>
    </xf>
    <xf numFmtId="0" fontId="15" fillId="16" borderId="2" xfId="16" applyFont="1" applyFill="1" applyBorder="1" applyAlignment="1" applyProtection="1">
      <alignment horizontal="center" vertical="center" textRotation="90" wrapText="1"/>
      <protection locked="0"/>
    </xf>
    <xf numFmtId="0" fontId="2" fillId="16" borderId="4" xfId="16" applyFont="1" applyFill="1" applyBorder="1" applyAlignment="1" applyProtection="1">
      <alignment horizontal="center" vertical="center" wrapText="1"/>
      <protection locked="0"/>
    </xf>
    <xf numFmtId="0" fontId="2" fillId="2" borderId="0" xfId="16" applyFont="1" applyFill="1" applyAlignment="1" applyProtection="1">
      <alignment vertical="center"/>
      <protection locked="0"/>
    </xf>
    <xf numFmtId="10" fontId="73" fillId="16" borderId="3" xfId="0" applyNumberFormat="1" applyFont="1" applyFill="1" applyBorder="1" applyAlignment="1" applyProtection="1">
      <alignment vertical="center"/>
      <protection locked="0"/>
    </xf>
    <xf numFmtId="10" fontId="73" fillId="17" borderId="1" xfId="0" applyNumberFormat="1" applyFont="1" applyFill="1" applyBorder="1" applyAlignment="1" applyProtection="1">
      <alignment vertical="center"/>
      <protection locked="0"/>
    </xf>
    <xf numFmtId="169" fontId="4" fillId="2" borderId="0" xfId="3" applyFont="1" applyFill="1" applyAlignment="1" applyProtection="1">
      <alignment vertical="center"/>
      <protection locked="0"/>
    </xf>
    <xf numFmtId="10" fontId="4" fillId="2" borderId="0" xfId="16" applyNumberFormat="1" applyFill="1" applyAlignment="1" applyProtection="1">
      <alignment vertical="center"/>
      <protection locked="0"/>
    </xf>
    <xf numFmtId="0" fontId="0" fillId="0" borderId="0" xfId="0" applyAlignment="1" applyProtection="1">
      <alignment vertical="center" wrapText="1"/>
      <protection locked="0"/>
    </xf>
    <xf numFmtId="172" fontId="73" fillId="17" borderId="1" xfId="0" applyNumberFormat="1" applyFont="1" applyFill="1" applyBorder="1" applyAlignment="1" applyProtection="1">
      <alignment vertical="center"/>
      <protection locked="0"/>
    </xf>
    <xf numFmtId="172" fontId="73" fillId="17" borderId="2" xfId="0" applyNumberFormat="1" applyFont="1" applyFill="1" applyBorder="1" applyAlignment="1" applyProtection="1">
      <alignment vertical="center"/>
      <protection locked="0"/>
    </xf>
    <xf numFmtId="10" fontId="73" fillId="17" borderId="4" xfId="0" applyNumberFormat="1" applyFont="1" applyFill="1" applyBorder="1" applyAlignment="1" applyProtection="1">
      <alignment vertical="center"/>
      <protection locked="0"/>
    </xf>
    <xf numFmtId="10" fontId="73" fillId="16" borderId="5" xfId="0" applyNumberFormat="1" applyFont="1" applyFill="1" applyBorder="1" applyAlignment="1" applyProtection="1">
      <alignment vertical="center"/>
      <protection locked="0"/>
    </xf>
    <xf numFmtId="10" fontId="2" fillId="16" borderId="35" xfId="21" applyNumberFormat="1" applyFont="1" applyFill="1" applyBorder="1" applyAlignment="1" applyProtection="1">
      <alignment horizontal="center" vertical="center" wrapText="1"/>
      <protection locked="0"/>
    </xf>
    <xf numFmtId="0" fontId="2" fillId="16" borderId="45" xfId="16" applyFont="1" applyFill="1" applyBorder="1" applyAlignment="1" applyProtection="1">
      <alignment horizontal="center" vertical="top" wrapText="1"/>
      <protection locked="0"/>
    </xf>
    <xf numFmtId="0" fontId="12" fillId="2" borderId="0" xfId="16" applyFont="1" applyFill="1" applyAlignment="1" applyProtection="1">
      <alignment vertical="center"/>
      <protection locked="0"/>
    </xf>
    <xf numFmtId="0" fontId="12" fillId="0" borderId="0" xfId="16" applyFont="1" applyAlignment="1" applyProtection="1">
      <alignment vertical="center"/>
      <protection locked="0"/>
    </xf>
    <xf numFmtId="0" fontId="4" fillId="2" borderId="0" xfId="16" applyFill="1" applyAlignment="1" applyProtection="1">
      <alignment horizontal="left" vertical="center"/>
      <protection locked="0"/>
    </xf>
    <xf numFmtId="10" fontId="3" fillId="2" borderId="0" xfId="16" applyNumberFormat="1" applyFont="1" applyFill="1" applyAlignment="1" applyProtection="1">
      <alignment vertical="center"/>
      <protection locked="0"/>
    </xf>
    <xf numFmtId="0" fontId="4" fillId="2" borderId="0" xfId="16" applyFill="1" applyAlignment="1" applyProtection="1">
      <alignment vertical="top"/>
      <protection locked="0"/>
    </xf>
    <xf numFmtId="0" fontId="21" fillId="4" borderId="1"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10" fontId="4" fillId="0" borderId="0" xfId="16" applyNumberFormat="1" applyAlignment="1" applyProtection="1">
      <alignment vertical="center"/>
      <protection locked="0"/>
    </xf>
    <xf numFmtId="0" fontId="4" fillId="0" borderId="0" xfId="16" applyAlignment="1" applyProtection="1">
      <alignment horizontal="left" vertical="center"/>
      <protection locked="0"/>
    </xf>
    <xf numFmtId="2" fontId="58" fillId="0" borderId="17" xfId="24" applyNumberFormat="1" applyFont="1" applyFill="1" applyBorder="1" applyAlignment="1" applyProtection="1">
      <alignment horizontal="center" vertical="center" wrapText="1"/>
    </xf>
    <xf numFmtId="188" fontId="58" fillId="0" borderId="18" xfId="5020" applyNumberFormat="1" applyFont="1" applyFill="1" applyBorder="1" applyAlignment="1" applyProtection="1">
      <alignment horizontal="center" vertical="center" wrapText="1"/>
    </xf>
    <xf numFmtId="2" fontId="58" fillId="0" borderId="18" xfId="24" applyNumberFormat="1" applyFont="1" applyFill="1" applyBorder="1" applyAlignment="1" applyProtection="1">
      <alignment horizontal="center" vertical="center" wrapText="1"/>
    </xf>
    <xf numFmtId="2" fontId="10" fillId="0" borderId="18" xfId="24" applyNumberFormat="1" applyFont="1" applyFill="1" applyBorder="1" applyAlignment="1" applyProtection="1">
      <alignment horizontal="center" vertical="center" wrapText="1"/>
    </xf>
    <xf numFmtId="187" fontId="10" fillId="0" borderId="20" xfId="5020" applyNumberFormat="1" applyFont="1" applyFill="1" applyBorder="1" applyAlignment="1" applyProtection="1">
      <alignment horizontal="center" vertical="center" wrapText="1"/>
    </xf>
    <xf numFmtId="3" fontId="58" fillId="0" borderId="17" xfId="2867" applyNumberFormat="1" applyFont="1" applyFill="1" applyBorder="1" applyAlignment="1" applyProtection="1">
      <alignment horizontal="center" vertical="center" wrapText="1"/>
    </xf>
    <xf numFmtId="3" fontId="10" fillId="0" borderId="18" xfId="2867" applyNumberFormat="1" applyFont="1" applyFill="1" applyBorder="1" applyAlignment="1" applyProtection="1">
      <alignment horizontal="center" vertical="center" wrapText="1"/>
    </xf>
    <xf numFmtId="187" fontId="10" fillId="0" borderId="18" xfId="5020" applyNumberFormat="1" applyFont="1" applyFill="1" applyBorder="1" applyAlignment="1" applyProtection="1">
      <alignment horizontal="center" vertical="center" wrapText="1"/>
    </xf>
    <xf numFmtId="3" fontId="58" fillId="0" borderId="18" xfId="2867" applyNumberFormat="1" applyFont="1" applyFill="1" applyBorder="1" applyAlignment="1" applyProtection="1">
      <alignment horizontal="center" vertical="center" wrapText="1"/>
    </xf>
    <xf numFmtId="169" fontId="58" fillId="0" borderId="39" xfId="2867" applyFont="1" applyFill="1" applyBorder="1" applyAlignment="1" applyProtection="1">
      <alignment horizontal="center" vertical="center" wrapText="1"/>
    </xf>
    <xf numFmtId="187" fontId="58" fillId="0" borderId="18" xfId="5020" applyNumberFormat="1" applyFont="1" applyFill="1" applyBorder="1" applyAlignment="1" applyProtection="1">
      <alignment horizontal="center" vertical="center" wrapText="1"/>
    </xf>
    <xf numFmtId="4" fontId="10" fillId="0" borderId="18" xfId="2867" applyNumberFormat="1" applyFont="1" applyFill="1" applyBorder="1" applyAlignment="1" applyProtection="1">
      <alignment horizontal="center" vertical="center" wrapText="1"/>
    </xf>
    <xf numFmtId="180" fontId="10" fillId="16" borderId="39" xfId="0" applyNumberFormat="1" applyFont="1" applyFill="1" applyBorder="1" applyAlignment="1">
      <alignment horizontal="center" vertical="center" wrapText="1"/>
    </xf>
    <xf numFmtId="180" fontId="10" fillId="16" borderId="18" xfId="0" applyNumberFormat="1" applyFont="1" applyFill="1" applyBorder="1" applyAlignment="1">
      <alignment horizontal="center" vertical="center" wrapText="1"/>
    </xf>
    <xf numFmtId="180" fontId="10" fillId="16" borderId="63" xfId="0" applyNumberFormat="1" applyFont="1" applyFill="1" applyBorder="1" applyAlignment="1">
      <alignment horizontal="center" vertical="center" wrapText="1"/>
    </xf>
    <xf numFmtId="2" fontId="58" fillId="0" borderId="5" xfId="24" applyNumberFormat="1" applyFont="1" applyFill="1" applyBorder="1" applyAlignment="1" applyProtection="1">
      <alignment horizontal="center" vertical="center" wrapText="1"/>
    </xf>
    <xf numFmtId="10" fontId="0" fillId="0" borderId="3" xfId="21" applyNumberFormat="1" applyFont="1" applyFill="1" applyBorder="1" applyProtection="1"/>
    <xf numFmtId="0" fontId="0" fillId="0" borderId="2" xfId="0" applyBorder="1"/>
    <xf numFmtId="9" fontId="0" fillId="0" borderId="2" xfId="21" applyFont="1" applyFill="1" applyBorder="1" applyProtection="1"/>
    <xf numFmtId="172" fontId="72" fillId="16" borderId="7" xfId="0" applyNumberFormat="1" applyFont="1" applyFill="1" applyBorder="1" applyAlignment="1">
      <alignment vertical="center"/>
    </xf>
    <xf numFmtId="172" fontId="72" fillId="17" borderId="7" xfId="0" applyNumberFormat="1" applyFont="1" applyFill="1" applyBorder="1" applyAlignment="1">
      <alignment vertical="center"/>
    </xf>
    <xf numFmtId="10" fontId="93" fillId="0" borderId="1" xfId="21" applyNumberFormat="1" applyFont="1" applyFill="1" applyBorder="1" applyAlignment="1" applyProtection="1">
      <alignment horizontal="center" vertical="center"/>
    </xf>
    <xf numFmtId="172" fontId="72" fillId="17" borderId="54" xfId="0" applyNumberFormat="1" applyFont="1" applyFill="1" applyBorder="1" applyAlignment="1">
      <alignment vertical="center"/>
    </xf>
    <xf numFmtId="172" fontId="72" fillId="16" borderId="3" xfId="0" applyNumberFormat="1" applyFont="1" applyFill="1" applyBorder="1" applyAlignment="1">
      <alignment vertical="center"/>
    </xf>
    <xf numFmtId="172" fontId="72" fillId="17" borderId="1" xfId="0" applyNumberFormat="1" applyFont="1" applyFill="1" applyBorder="1" applyAlignment="1">
      <alignment vertical="center"/>
    </xf>
    <xf numFmtId="172" fontId="72" fillId="16" borderId="1" xfId="0" applyNumberFormat="1" applyFont="1" applyFill="1" applyBorder="1" applyAlignment="1">
      <alignment vertical="center"/>
    </xf>
    <xf numFmtId="172" fontId="72" fillId="17" borderId="4" xfId="0" applyNumberFormat="1" applyFont="1" applyFill="1" applyBorder="1" applyAlignment="1">
      <alignment vertical="center"/>
    </xf>
    <xf numFmtId="172" fontId="72" fillId="16" borderId="5" xfId="0" applyNumberFormat="1" applyFont="1" applyFill="1" applyBorder="1" applyAlignment="1">
      <alignment vertical="center"/>
    </xf>
    <xf numFmtId="10" fontId="97" fillId="0" borderId="1" xfId="21" applyNumberFormat="1" applyFont="1" applyFill="1" applyBorder="1" applyAlignment="1" applyProtection="1">
      <alignment horizontal="center" vertical="center"/>
    </xf>
    <xf numFmtId="180" fontId="5" fillId="34" borderId="17" xfId="10" applyNumberFormat="1" applyFont="1" applyFill="1" applyBorder="1" applyAlignment="1">
      <alignment horizontal="center" vertical="center" wrapText="1"/>
    </xf>
    <xf numFmtId="180" fontId="5" fillId="34" borderId="3" xfId="10" applyNumberFormat="1" applyFont="1" applyFill="1" applyBorder="1" applyAlignment="1">
      <alignment horizontal="center" vertical="center" wrapText="1"/>
    </xf>
    <xf numFmtId="180" fontId="5" fillId="34" borderId="3" xfId="10" applyNumberFormat="1" applyFont="1" applyFill="1" applyBorder="1" applyAlignment="1" applyProtection="1">
      <alignment horizontal="center" vertical="center" wrapText="1"/>
    </xf>
    <xf numFmtId="180" fontId="5" fillId="34" borderId="3" xfId="10" applyNumberFormat="1" applyFont="1" applyFill="1" applyBorder="1" applyAlignment="1" applyProtection="1">
      <alignment horizontal="center" vertical="center" wrapText="1"/>
      <protection locked="0"/>
    </xf>
    <xf numFmtId="4" fontId="5" fillId="34" borderId="3" xfId="0" applyNumberFormat="1" applyFont="1" applyFill="1" applyBorder="1" applyAlignment="1" applyProtection="1">
      <alignment horizontal="center" vertical="center" wrapText="1"/>
      <protection locked="0"/>
    </xf>
    <xf numFmtId="180" fontId="5" fillId="34" borderId="18" xfId="10" applyNumberFormat="1" applyFont="1" applyFill="1" applyBorder="1" applyAlignment="1">
      <alignment horizontal="center" vertical="center" wrapText="1"/>
    </xf>
    <xf numFmtId="180" fontId="5" fillId="34" borderId="1" xfId="10" applyNumberFormat="1" applyFont="1" applyFill="1" applyBorder="1" applyAlignment="1">
      <alignment horizontal="center" vertical="center" wrapText="1"/>
    </xf>
    <xf numFmtId="180" fontId="5" fillId="34" borderId="1" xfId="10" applyNumberFormat="1" applyFont="1" applyFill="1" applyBorder="1" applyAlignment="1" applyProtection="1">
      <alignment horizontal="center" vertical="center" wrapText="1"/>
    </xf>
    <xf numFmtId="180" fontId="5" fillId="34" borderId="1" xfId="10" applyNumberFormat="1" applyFont="1" applyFill="1" applyBorder="1" applyAlignment="1" applyProtection="1">
      <alignment horizontal="center" vertical="center" wrapText="1"/>
      <protection locked="0"/>
    </xf>
    <xf numFmtId="4" fontId="5" fillId="34" borderId="1" xfId="0" applyNumberFormat="1" applyFont="1" applyFill="1" applyBorder="1" applyAlignment="1" applyProtection="1">
      <alignment horizontal="center" vertical="center" wrapText="1"/>
      <protection locked="0"/>
    </xf>
    <xf numFmtId="181" fontId="5" fillId="34" borderId="1" xfId="9" applyNumberFormat="1" applyFont="1" applyFill="1" applyBorder="1" applyAlignment="1" applyProtection="1">
      <alignment horizontal="center" vertical="center"/>
      <protection locked="0"/>
    </xf>
    <xf numFmtId="181" fontId="5" fillId="34" borderId="1" xfId="9" applyNumberFormat="1" applyFont="1" applyFill="1" applyBorder="1" applyAlignment="1">
      <alignment horizontal="center" vertical="center"/>
    </xf>
    <xf numFmtId="180" fontId="5" fillId="34" borderId="63" xfId="0" applyNumberFormat="1" applyFont="1" applyFill="1" applyBorder="1" applyAlignment="1">
      <alignment horizontal="center" vertical="center" wrapText="1"/>
    </xf>
    <xf numFmtId="180" fontId="5" fillId="34" borderId="4" xfId="0" applyNumberFormat="1" applyFont="1" applyFill="1" applyBorder="1" applyAlignment="1">
      <alignment horizontal="center" vertical="center" wrapText="1"/>
    </xf>
    <xf numFmtId="180" fontId="5" fillId="34" borderId="4" xfId="0" applyNumberFormat="1" applyFont="1" applyFill="1" applyBorder="1" applyAlignment="1" applyProtection="1">
      <alignment horizontal="center" vertical="center" wrapText="1"/>
      <protection locked="0"/>
    </xf>
    <xf numFmtId="4" fontId="5" fillId="34" borderId="4" xfId="0" applyNumberFormat="1" applyFont="1" applyFill="1" applyBorder="1" applyAlignment="1" applyProtection="1">
      <alignment horizontal="center" vertical="center" wrapText="1"/>
      <protection locked="0"/>
    </xf>
    <xf numFmtId="0" fontId="2" fillId="16" borderId="32" xfId="0" applyFont="1" applyFill="1" applyBorder="1" applyAlignment="1">
      <alignment horizontal="center" vertical="center" wrapText="1"/>
    </xf>
    <xf numFmtId="0" fontId="25" fillId="0" borderId="2" xfId="0" applyFont="1" applyBorder="1" applyAlignment="1">
      <alignment horizontal="left" vertical="center"/>
    </xf>
    <xf numFmtId="0" fontId="2" fillId="16" borderId="52" xfId="0" applyFont="1" applyFill="1" applyBorder="1" applyAlignment="1">
      <alignment horizontal="center" vertical="top" wrapText="1"/>
    </xf>
    <xf numFmtId="180" fontId="10" fillId="16" borderId="39" xfId="0" applyNumberFormat="1" applyFont="1" applyFill="1" applyBorder="1" applyAlignment="1" applyProtection="1">
      <alignment horizontal="center" vertical="center" wrapText="1"/>
      <protection locked="0"/>
    </xf>
    <xf numFmtId="180" fontId="2" fillId="16" borderId="5" xfId="0" applyNumberFormat="1" applyFont="1" applyFill="1" applyBorder="1" applyAlignment="1" applyProtection="1">
      <alignment vertical="center" wrapText="1"/>
      <protection locked="0"/>
    </xf>
    <xf numFmtId="180" fontId="10" fillId="16" borderId="18" xfId="0" applyNumberFormat="1" applyFont="1" applyFill="1" applyBorder="1" applyAlignment="1" applyProtection="1">
      <alignment horizontal="center" vertical="center" wrapText="1"/>
      <protection locked="0"/>
    </xf>
    <xf numFmtId="0" fontId="2" fillId="16" borderId="1" xfId="0" applyFont="1" applyFill="1" applyBorder="1" applyAlignment="1" applyProtection="1">
      <alignment vertical="center" wrapText="1"/>
      <protection locked="0"/>
    </xf>
    <xf numFmtId="180" fontId="10" fillId="16" borderId="63" xfId="0" applyNumberFormat="1" applyFont="1" applyFill="1" applyBorder="1" applyAlignment="1" applyProtection="1">
      <alignment horizontal="center" vertical="center" wrapText="1"/>
      <protection locked="0"/>
    </xf>
    <xf numFmtId="180" fontId="2" fillId="16" borderId="4" xfId="0" applyNumberFormat="1" applyFont="1" applyFill="1" applyBorder="1" applyAlignment="1" applyProtection="1">
      <alignment vertical="center" wrapText="1"/>
      <protection locked="0"/>
    </xf>
    <xf numFmtId="9" fontId="5" fillId="0" borderId="1" xfId="21" applyFont="1" applyFill="1" applyBorder="1" applyAlignment="1" applyProtection="1">
      <alignment horizontal="center" vertical="center"/>
    </xf>
    <xf numFmtId="172" fontId="5" fillId="0" borderId="1" xfId="21" applyNumberFormat="1" applyFont="1" applyFill="1" applyBorder="1" applyAlignment="1" applyProtection="1">
      <alignment horizontal="center" vertical="center"/>
    </xf>
    <xf numFmtId="181" fontId="5" fillId="4" borderId="50" xfId="9" applyNumberFormat="1" applyFont="1" applyFill="1" applyBorder="1" applyAlignment="1" applyProtection="1">
      <alignment horizontal="center" vertical="center"/>
    </xf>
    <xf numFmtId="9" fontId="5" fillId="0" borderId="5" xfId="21" applyFont="1" applyFill="1" applyBorder="1" applyAlignment="1" applyProtection="1">
      <alignment horizontal="center" vertical="center" wrapText="1"/>
    </xf>
    <xf numFmtId="181" fontId="5" fillId="34" borderId="1" xfId="9" applyNumberFormat="1" applyFont="1" applyFill="1" applyBorder="1" applyAlignment="1" applyProtection="1">
      <alignment horizontal="center" vertical="center"/>
    </xf>
    <xf numFmtId="6" fontId="54" fillId="0" borderId="1" xfId="0" applyNumberFormat="1" applyFont="1" applyBorder="1" applyAlignment="1">
      <alignment vertical="center"/>
    </xf>
    <xf numFmtId="0" fontId="54" fillId="0" borderId="34" xfId="0" applyFont="1" applyBorder="1"/>
    <xf numFmtId="0" fontId="54" fillId="0" borderId="1" xfId="0" applyFont="1" applyBorder="1" applyAlignment="1">
      <alignment horizontal="left" vertical="center"/>
    </xf>
    <xf numFmtId="0" fontId="54" fillId="0" borderId="3" xfId="0" applyFont="1" applyBorder="1" applyAlignment="1">
      <alignment horizontal="left" vertical="center"/>
    </xf>
    <xf numFmtId="0" fontId="0" fillId="0" borderId="18" xfId="0" applyFill="1" applyBorder="1" applyProtection="1">
      <protection locked="0"/>
    </xf>
    <xf numFmtId="0" fontId="0" fillId="0" borderId="1" xfId="0" applyFill="1" applyBorder="1" applyAlignment="1" applyProtection="1">
      <alignment vertical="center"/>
      <protection locked="0"/>
    </xf>
    <xf numFmtId="8" fontId="0" fillId="0" borderId="5" xfId="0" applyNumberFormat="1" applyFill="1" applyBorder="1" applyAlignment="1" applyProtection="1">
      <alignment vertical="center"/>
      <protection locked="0"/>
    </xf>
    <xf numFmtId="0" fontId="0" fillId="0" borderId="1" xfId="0" applyFill="1" applyBorder="1"/>
    <xf numFmtId="10" fontId="0" fillId="0" borderId="1" xfId="24" applyNumberFormat="1" applyFont="1" applyFill="1" applyBorder="1"/>
    <xf numFmtId="0" fontId="53" fillId="0" borderId="11" xfId="2866" applyFont="1" applyFill="1" applyBorder="1" applyAlignment="1">
      <alignment horizontal="center" vertical="center" wrapText="1"/>
    </xf>
    <xf numFmtId="0" fontId="0" fillId="0" borderId="18" xfId="0" applyFill="1" applyBorder="1"/>
    <xf numFmtId="0" fontId="25" fillId="0" borderId="1" xfId="0" applyFont="1" applyFill="1" applyBorder="1"/>
    <xf numFmtId="0" fontId="25" fillId="0" borderId="11" xfId="0" applyFont="1" applyFill="1" applyBorder="1" applyAlignment="1">
      <alignment wrapText="1"/>
    </xf>
    <xf numFmtId="0" fontId="25" fillId="0" borderId="2" xfId="0" applyFont="1" applyFill="1" applyBorder="1" applyAlignment="1" applyProtection="1">
      <alignment horizontal="left" vertical="center"/>
      <protection locked="0"/>
    </xf>
    <xf numFmtId="0" fontId="25" fillId="0" borderId="1" xfId="0" applyFont="1" applyFill="1" applyBorder="1" applyProtection="1">
      <protection locked="0"/>
    </xf>
    <xf numFmtId="0" fontId="25" fillId="0" borderId="11" xfId="0" applyFont="1" applyFill="1" applyBorder="1" applyAlignment="1" applyProtection="1">
      <alignment wrapText="1"/>
      <protection locked="0"/>
    </xf>
    <xf numFmtId="0" fontId="0" fillId="0" borderId="1" xfId="0" applyFill="1" applyBorder="1" applyProtection="1">
      <protection locked="0"/>
    </xf>
    <xf numFmtId="0" fontId="0" fillId="0" borderId="11" xfId="0" applyFill="1" applyBorder="1"/>
    <xf numFmtId="6" fontId="54" fillId="0" borderId="1" xfId="0" applyNumberFormat="1" applyFont="1" applyFill="1" applyBorder="1" applyAlignment="1" applyProtection="1">
      <alignment vertical="center"/>
      <protection locked="0"/>
    </xf>
    <xf numFmtId="0" fontId="54" fillId="0" borderId="1" xfId="0" applyFont="1" applyFill="1" applyBorder="1" applyAlignment="1" applyProtection="1">
      <alignment wrapText="1"/>
      <protection locked="0"/>
    </xf>
    <xf numFmtId="175" fontId="0" fillId="0" borderId="1" xfId="0" applyNumberFormat="1" applyBorder="1" applyAlignment="1">
      <alignment vertical="center"/>
    </xf>
    <xf numFmtId="0" fontId="54" fillId="0" borderId="1" xfId="0" applyFont="1" applyFill="1" applyBorder="1" applyAlignment="1" applyProtection="1">
      <alignment horizontal="left" vertical="center"/>
      <protection locked="0"/>
    </xf>
    <xf numFmtId="175" fontId="0" fillId="0" borderId="1" xfId="0" applyNumberFormat="1" applyFill="1" applyBorder="1" applyProtection="1">
      <protection locked="0"/>
    </xf>
    <xf numFmtId="0" fontId="0" fillId="0" borderId="17" xfId="0" applyBorder="1"/>
    <xf numFmtId="0" fontId="0" fillId="0" borderId="11" xfId="0" applyFill="1" applyBorder="1" applyProtection="1">
      <protection locked="0"/>
    </xf>
    <xf numFmtId="0" fontId="54" fillId="0" borderId="1" xfId="0" applyFont="1" applyFill="1" applyBorder="1" applyProtection="1">
      <protection locked="0"/>
    </xf>
    <xf numFmtId="0" fontId="0" fillId="0" borderId="1" xfId="0" applyFill="1" applyBorder="1" applyAlignment="1" applyProtection="1">
      <alignment wrapText="1"/>
      <protection locked="0"/>
    </xf>
    <xf numFmtId="9" fontId="54" fillId="0" borderId="1" xfId="0" applyNumberFormat="1" applyFont="1" applyFill="1" applyBorder="1" applyAlignment="1" applyProtection="1">
      <alignment wrapText="1"/>
      <protection locked="0"/>
    </xf>
    <xf numFmtId="172" fontId="0" fillId="0" borderId="1" xfId="0" applyNumberFormat="1" applyFill="1" applyBorder="1" applyAlignment="1" applyProtection="1">
      <alignment horizontal="right" wrapText="1"/>
      <protection locked="0"/>
    </xf>
    <xf numFmtId="9" fontId="0" fillId="0" borderId="1" xfId="0" applyNumberFormat="1" applyFill="1" applyBorder="1" applyAlignment="1" applyProtection="1">
      <alignment horizontal="right" wrapText="1"/>
      <protection locked="0"/>
    </xf>
    <xf numFmtId="10" fontId="4" fillId="0" borderId="1" xfId="24" applyNumberFormat="1" applyFont="1" applyFill="1" applyBorder="1" applyAlignment="1" applyProtection="1">
      <alignment horizontal="center" vertical="center" wrapText="1"/>
      <protection locked="0"/>
    </xf>
    <xf numFmtId="10" fontId="4" fillId="0" borderId="1" xfId="16" applyNumberFormat="1" applyFill="1" applyBorder="1" applyAlignment="1">
      <alignment horizontal="center" vertical="center" wrapText="1"/>
    </xf>
    <xf numFmtId="10" fontId="4" fillId="0" borderId="1" xfId="16" applyNumberFormat="1" applyFill="1" applyBorder="1" applyAlignment="1" applyProtection="1">
      <alignment horizontal="center" vertical="center" wrapText="1"/>
      <protection locked="0"/>
    </xf>
    <xf numFmtId="172" fontId="4" fillId="0" borderId="1" xfId="0" applyNumberFormat="1" applyFont="1" applyFill="1" applyBorder="1" applyAlignment="1">
      <alignment horizontal="center" vertical="center"/>
    </xf>
    <xf numFmtId="192" fontId="4" fillId="0" borderId="1" xfId="16" applyNumberFormat="1" applyFill="1" applyBorder="1" applyAlignment="1">
      <alignment horizontal="center" vertical="center" wrapText="1"/>
    </xf>
    <xf numFmtId="10" fontId="4" fillId="0" borderId="1" xfId="0" applyNumberFormat="1" applyFont="1" applyFill="1" applyBorder="1" applyAlignment="1">
      <alignment horizontal="center" vertical="center"/>
    </xf>
    <xf numFmtId="10" fontId="4" fillId="0" borderId="2" xfId="16" applyNumberFormat="1" applyFill="1" applyBorder="1" applyAlignment="1">
      <alignment horizontal="center" vertical="center" wrapText="1"/>
    </xf>
    <xf numFmtId="10" fontId="4" fillId="0" borderId="2" xfId="0" applyNumberFormat="1" applyFont="1" applyFill="1" applyBorder="1" applyAlignment="1">
      <alignment horizontal="center" vertical="center"/>
    </xf>
    <xf numFmtId="10" fontId="4" fillId="0" borderId="3" xfId="16" applyNumberFormat="1" applyFill="1" applyBorder="1" applyAlignment="1">
      <alignment horizontal="center" vertical="center" wrapText="1"/>
    </xf>
    <xf numFmtId="10" fontId="24" fillId="0" borderId="1" xfId="16" applyNumberFormat="1" applyFont="1" applyFill="1" applyBorder="1" applyAlignment="1">
      <alignment horizontal="center" vertical="center" wrapText="1"/>
    </xf>
    <xf numFmtId="10" fontId="24" fillId="0" borderId="1" xfId="16" applyNumberFormat="1" applyFont="1" applyFill="1" applyBorder="1" applyAlignment="1" applyProtection="1">
      <alignment horizontal="center" vertical="center" wrapText="1"/>
      <protection locked="0"/>
    </xf>
    <xf numFmtId="10" fontId="4" fillId="0" borderId="1" xfId="24" applyNumberFormat="1" applyFont="1" applyFill="1" applyBorder="1" applyAlignment="1" applyProtection="1">
      <alignment horizontal="center" vertical="center"/>
      <protection locked="0"/>
    </xf>
    <xf numFmtId="10" fontId="4" fillId="0" borderId="4" xfId="16" applyNumberFormat="1" applyFill="1" applyBorder="1" applyAlignment="1">
      <alignment horizontal="center" vertical="center" wrapText="1"/>
    </xf>
    <xf numFmtId="10" fontId="4" fillId="0" borderId="4" xfId="0" applyNumberFormat="1" applyFont="1" applyFill="1" applyBorder="1" applyAlignment="1">
      <alignment horizontal="center" vertical="center"/>
    </xf>
    <xf numFmtId="10" fontId="4" fillId="0" borderId="5" xfId="16" applyNumberFormat="1" applyFill="1" applyBorder="1" applyAlignment="1">
      <alignment horizontal="center" vertical="center" wrapText="1"/>
    </xf>
    <xf numFmtId="10" fontId="98" fillId="0" borderId="1" xfId="0" applyNumberFormat="1" applyFont="1" applyFill="1" applyBorder="1" applyAlignment="1">
      <alignment horizontal="center" vertical="center"/>
    </xf>
    <xf numFmtId="10" fontId="98" fillId="0" borderId="1" xfId="0" applyNumberFormat="1" applyFont="1" applyFill="1" applyBorder="1" applyAlignment="1" applyProtection="1">
      <alignment horizontal="center" vertical="center"/>
      <protection locked="0"/>
    </xf>
    <xf numFmtId="3" fontId="5" fillId="0" borderId="5" xfId="1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82"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 fillId="0" borderId="1" xfId="0" applyNumberFormat="1" applyFont="1" applyFill="1" applyBorder="1" applyAlignment="1" applyProtection="1">
      <alignment horizontal="center" vertical="center" wrapText="1"/>
      <protection locked="0"/>
    </xf>
    <xf numFmtId="182" fontId="5" fillId="0" borderId="1" xfId="0" applyNumberFormat="1" applyFont="1" applyFill="1" applyBorder="1" applyAlignment="1" applyProtection="1">
      <alignment horizontal="center" vertical="center" wrapText="1"/>
      <protection locked="0"/>
    </xf>
    <xf numFmtId="0" fontId="55" fillId="0" borderId="1" xfId="0" applyFont="1" applyFill="1" applyBorder="1" applyAlignment="1" applyProtection="1">
      <alignment horizontal="justify" vertical="top" wrapText="1"/>
      <protection locked="0"/>
    </xf>
    <xf numFmtId="0" fontId="5" fillId="0" borderId="1" xfId="0" applyFont="1" applyFill="1" applyBorder="1" applyAlignment="1">
      <alignment horizontal="right" vertical="center"/>
    </xf>
    <xf numFmtId="180" fontId="5" fillId="0" borderId="1" xfId="0" applyNumberFormat="1" applyFont="1" applyFill="1" applyBorder="1" applyAlignment="1">
      <alignment horizontal="right" vertical="center"/>
    </xf>
    <xf numFmtId="180" fontId="5" fillId="0" borderId="1" xfId="0" applyNumberFormat="1" applyFont="1" applyFill="1" applyBorder="1" applyAlignment="1" applyProtection="1">
      <alignment horizontal="right" vertical="center"/>
      <protection locked="0"/>
    </xf>
    <xf numFmtId="1" fontId="5" fillId="0" borderId="1" xfId="0" applyNumberFormat="1" applyFont="1" applyFill="1" applyBorder="1" applyAlignment="1">
      <alignment horizontal="center" vertical="center"/>
    </xf>
    <xf numFmtId="185" fontId="5" fillId="0" borderId="1" xfId="0" applyNumberFormat="1" applyFont="1" applyFill="1" applyBorder="1" applyAlignment="1">
      <alignment horizontal="center" vertical="center"/>
    </xf>
    <xf numFmtId="179"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center"/>
      <protection locked="0"/>
    </xf>
    <xf numFmtId="2" fontId="5" fillId="0" borderId="1" xfId="0" applyNumberFormat="1" applyFont="1" applyFill="1" applyBorder="1" applyAlignment="1">
      <alignment horizontal="center" vertical="center"/>
    </xf>
    <xf numFmtId="1" fontId="5"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right" vertical="center"/>
      <protection locked="0"/>
    </xf>
    <xf numFmtId="3" fontId="5" fillId="0" borderId="1" xfId="0" applyNumberFormat="1" applyFont="1" applyFill="1" applyBorder="1" applyAlignment="1" applyProtection="1">
      <alignment horizontal="center" vertical="center" wrapText="1"/>
      <protection locked="0"/>
    </xf>
    <xf numFmtId="2" fontId="5" fillId="0" borderId="1" xfId="0" applyNumberFormat="1" applyFont="1" applyFill="1" applyBorder="1" applyAlignment="1" applyProtection="1">
      <alignment horizontal="center" vertical="center"/>
      <protection locked="0"/>
    </xf>
    <xf numFmtId="181" fontId="5" fillId="0" borderId="1" xfId="0" applyNumberFormat="1" applyFont="1" applyFill="1" applyBorder="1" applyAlignment="1">
      <alignment horizontal="center" vertical="center"/>
    </xf>
    <xf numFmtId="180" fontId="5" fillId="0" borderId="1" xfId="0" applyNumberFormat="1" applyFont="1" applyFill="1" applyBorder="1" applyAlignment="1">
      <alignment horizontal="center" vertical="center"/>
    </xf>
    <xf numFmtId="181" fontId="5" fillId="0" borderId="1" xfId="0" applyNumberFormat="1" applyFont="1" applyFill="1" applyBorder="1" applyAlignment="1" applyProtection="1">
      <alignment horizontal="center" vertical="center"/>
      <protection locked="0"/>
    </xf>
    <xf numFmtId="182"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4" fontId="5" fillId="0" borderId="2" xfId="0" applyNumberFormat="1" applyFont="1" applyFill="1" applyBorder="1" applyAlignment="1" applyProtection="1">
      <alignment horizontal="center" vertical="center" wrapText="1"/>
      <protection locked="0"/>
    </xf>
    <xf numFmtId="182" fontId="5" fillId="0" borderId="2" xfId="0" applyNumberFormat="1" applyFont="1" applyFill="1" applyBorder="1" applyAlignment="1" applyProtection="1">
      <alignment horizontal="center" vertical="center" wrapText="1"/>
      <protection locked="0"/>
    </xf>
    <xf numFmtId="3" fontId="5" fillId="0" borderId="5" xfId="0" applyNumberFormat="1" applyFont="1" applyFill="1" applyBorder="1" applyAlignment="1">
      <alignment horizontal="center" vertical="center" wrapText="1"/>
    </xf>
    <xf numFmtId="175"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82" fontId="5" fillId="0" borderId="5" xfId="0" applyNumberFormat="1" applyFont="1" applyFill="1" applyBorder="1" applyAlignment="1">
      <alignment horizontal="center" vertical="center" wrapText="1"/>
    </xf>
    <xf numFmtId="3" fontId="5" fillId="0" borderId="5" xfId="0" applyNumberFormat="1" applyFont="1" applyFill="1" applyBorder="1" applyAlignment="1" applyProtection="1">
      <alignment horizontal="center" vertical="center" wrapText="1"/>
      <protection locked="0"/>
    </xf>
    <xf numFmtId="4" fontId="5" fillId="0" borderId="5"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protection locked="0"/>
    </xf>
    <xf numFmtId="186" fontId="5" fillId="0" borderId="1" xfId="0" applyNumberFormat="1" applyFont="1" applyFill="1" applyBorder="1" applyAlignment="1" applyProtection="1">
      <alignment horizontal="right" vertical="center"/>
      <protection locked="0"/>
    </xf>
    <xf numFmtId="0" fontId="5" fillId="0" borderId="2" xfId="0" applyFont="1" applyFill="1" applyBorder="1" applyAlignment="1">
      <alignment horizontal="center" vertical="center"/>
    </xf>
    <xf numFmtId="3" fontId="5" fillId="0" borderId="2" xfId="0" applyNumberFormat="1" applyFont="1" applyFill="1" applyBorder="1" applyAlignment="1">
      <alignment horizontal="center" vertical="center" wrapText="1"/>
    </xf>
    <xf numFmtId="3" fontId="5" fillId="0" borderId="2" xfId="0" applyNumberFormat="1" applyFont="1" applyFill="1" applyBorder="1" applyAlignment="1" applyProtection="1">
      <alignment horizontal="center" vertical="center" wrapText="1"/>
      <protection locked="0"/>
    </xf>
    <xf numFmtId="4" fontId="5" fillId="0" borderId="22" xfId="0" applyNumberFormat="1" applyFont="1" applyFill="1" applyBorder="1" applyAlignment="1">
      <alignment horizontal="center" vertical="center" wrapText="1"/>
    </xf>
    <xf numFmtId="4" fontId="5" fillId="0" borderId="22" xfId="0" applyNumberFormat="1" applyFont="1" applyFill="1" applyBorder="1" applyAlignment="1" applyProtection="1">
      <alignment horizontal="center" vertical="center" wrapText="1"/>
      <protection locked="0"/>
    </xf>
    <xf numFmtId="39" fontId="5"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xf>
    <xf numFmtId="182" fontId="5" fillId="0" borderId="5" xfId="0" applyNumberFormat="1" applyFont="1" applyFill="1" applyBorder="1" applyAlignment="1" applyProtection="1">
      <alignment horizontal="center" vertical="center" wrapText="1"/>
      <protection locked="0"/>
    </xf>
    <xf numFmtId="178"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xf>
    <xf numFmtId="180" fontId="5" fillId="4" borderId="50" xfId="9" applyNumberFormat="1" applyFont="1" applyFill="1" applyBorder="1" applyAlignment="1" applyProtection="1">
      <alignment horizontal="center" vertical="center"/>
      <protection locked="0"/>
    </xf>
    <xf numFmtId="181" fontId="5" fillId="4" borderId="50" xfId="9" applyNumberFormat="1" applyFont="1" applyFill="1" applyBorder="1" applyAlignment="1" applyProtection="1">
      <alignment horizontal="center" vertical="center"/>
      <protection locked="0"/>
    </xf>
    <xf numFmtId="2" fontId="5" fillId="0" borderId="22" xfId="10" applyNumberFormat="1" applyFont="1" applyFill="1" applyBorder="1" applyAlignment="1">
      <alignment horizontal="center" vertical="center"/>
    </xf>
    <xf numFmtId="180" fontId="5" fillId="34" borderId="3" xfId="9" applyNumberFormat="1" applyFont="1" applyFill="1" applyBorder="1" applyAlignment="1" applyProtection="1">
      <alignment horizontal="center" vertical="center"/>
      <protection locked="0"/>
    </xf>
    <xf numFmtId="180" fontId="5" fillId="34" borderId="10" xfId="10" applyNumberFormat="1" applyFont="1" applyFill="1" applyBorder="1" applyAlignment="1" applyProtection="1">
      <alignment horizontal="center" vertical="center" wrapText="1"/>
      <protection locked="0"/>
    </xf>
    <xf numFmtId="180" fontId="5" fillId="34" borderId="1" xfId="9" applyNumberFormat="1" applyFont="1" applyFill="1" applyBorder="1" applyAlignment="1" applyProtection="1">
      <alignment horizontal="center" vertical="center"/>
      <protection locked="0"/>
    </xf>
    <xf numFmtId="180" fontId="5" fillId="34" borderId="11" xfId="10" applyNumberFormat="1" applyFont="1" applyFill="1" applyBorder="1" applyAlignment="1" applyProtection="1">
      <alignment horizontal="center" vertical="center" wrapText="1"/>
      <protection locked="0"/>
    </xf>
    <xf numFmtId="180" fontId="5" fillId="34" borderId="4" xfId="9" applyNumberFormat="1" applyFont="1" applyFill="1" applyBorder="1" applyAlignment="1" applyProtection="1">
      <alignment horizontal="center" vertical="center"/>
      <protection locked="0"/>
    </xf>
    <xf numFmtId="180" fontId="5" fillId="34" borderId="12" xfId="0" applyNumberFormat="1" applyFont="1" applyFill="1" applyBorder="1" applyAlignment="1" applyProtection="1">
      <alignment horizontal="center" vertical="center" wrapText="1"/>
      <protection locked="0"/>
    </xf>
    <xf numFmtId="0" fontId="10" fillId="16" borderId="40"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28" fillId="0" borderId="23" xfId="0" applyFont="1" applyBorder="1" applyAlignment="1">
      <alignment horizontal="center"/>
    </xf>
    <xf numFmtId="0" fontId="28" fillId="0" borderId="24" xfId="0" applyFont="1" applyBorder="1" applyAlignment="1">
      <alignment horizontal="center"/>
    </xf>
    <xf numFmtId="0" fontId="28" fillId="0" borderId="37"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29" xfId="0" applyFont="1" applyBorder="1" applyAlignment="1">
      <alignment horizontal="center"/>
    </xf>
    <xf numFmtId="0" fontId="28" fillId="0" borderId="38" xfId="0" applyFont="1" applyBorder="1" applyAlignment="1">
      <alignment horizontal="center"/>
    </xf>
    <xf numFmtId="0" fontId="66" fillId="16" borderId="32" xfId="0" applyFont="1" applyFill="1" applyBorder="1" applyAlignment="1">
      <alignment horizontal="center" vertical="center" wrapText="1"/>
    </xf>
    <xf numFmtId="0" fontId="66" fillId="16" borderId="33" xfId="0" applyFont="1" applyFill="1" applyBorder="1" applyAlignment="1">
      <alignment horizontal="center" vertical="center" wrapText="1"/>
    </xf>
    <xf numFmtId="0" fontId="68" fillId="16" borderId="30" xfId="0" applyFont="1" applyFill="1" applyBorder="1" applyAlignment="1">
      <alignment horizontal="center"/>
    </xf>
    <xf numFmtId="0" fontId="27" fillId="3" borderId="47" xfId="0" applyFont="1" applyFill="1" applyBorder="1" applyAlignment="1">
      <alignment vertical="center" wrapText="1"/>
    </xf>
    <xf numFmtId="0" fontId="27" fillId="3" borderId="46" xfId="0" applyFont="1" applyFill="1" applyBorder="1" applyAlignment="1">
      <alignment horizontal="left" vertical="center" wrapText="1"/>
    </xf>
    <xf numFmtId="0" fontId="27" fillId="3" borderId="47"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9" xfId="0" applyFont="1" applyFill="1" applyBorder="1" applyAlignment="1">
      <alignment horizontal="center" vertical="center" wrapText="1"/>
    </xf>
    <xf numFmtId="0" fontId="61" fillId="16" borderId="46" xfId="0" applyFont="1" applyFill="1" applyBorder="1" applyAlignment="1">
      <alignment horizontal="center" vertical="center" wrapText="1"/>
    </xf>
    <xf numFmtId="0" fontId="61" fillId="16" borderId="47" xfId="0" applyFont="1" applyFill="1" applyBorder="1" applyAlignment="1">
      <alignment horizontal="center" vertical="center" wrapText="1"/>
    </xf>
    <xf numFmtId="0" fontId="61" fillId="16"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9"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20" borderId="59"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61" fillId="20" borderId="46" xfId="0" applyFont="1" applyFill="1" applyBorder="1" applyAlignment="1">
      <alignment horizontal="center" vertical="center"/>
    </xf>
    <xf numFmtId="0" fontId="61" fillId="20" borderId="47" xfId="0" applyFont="1" applyFill="1" applyBorder="1" applyAlignment="1">
      <alignment horizontal="center" vertical="center"/>
    </xf>
    <xf numFmtId="0" fontId="61" fillId="20" borderId="48" xfId="0" applyFont="1" applyFill="1" applyBorder="1" applyAlignment="1">
      <alignment horizontal="center" vertical="center"/>
    </xf>
    <xf numFmtId="0" fontId="11" fillId="16" borderId="36"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54"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181" fontId="3" fillId="16" borderId="26" xfId="0" applyNumberFormat="1" applyFont="1" applyFill="1" applyBorder="1" applyAlignment="1" applyProtection="1">
      <alignment horizontal="center" vertical="center" wrapText="1"/>
      <protection locked="0"/>
    </xf>
    <xf numFmtId="181" fontId="3" fillId="16" borderId="0" xfId="0" applyNumberFormat="1" applyFont="1" applyFill="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181" fontId="3" fillId="16" borderId="29" xfId="0" applyNumberFormat="1" applyFont="1" applyFill="1" applyBorder="1" applyAlignment="1" applyProtection="1">
      <alignment horizontal="center" vertical="center" wrapText="1"/>
      <protection locked="0"/>
    </xf>
    <xf numFmtId="9" fontId="55" fillId="16" borderId="42" xfId="21" applyFont="1" applyFill="1" applyBorder="1" applyAlignment="1">
      <alignment horizontal="center" vertical="center"/>
    </xf>
    <xf numFmtId="9" fontId="55" fillId="16" borderId="5" xfId="21" applyFont="1" applyFill="1" applyBorder="1" applyAlignment="1">
      <alignment horizontal="center" vertical="center"/>
    </xf>
    <xf numFmtId="9" fontId="55" fillId="16" borderId="3" xfId="21" applyFont="1" applyFill="1" applyBorder="1" applyAlignment="1">
      <alignment horizontal="center" vertical="center"/>
    </xf>
    <xf numFmtId="9" fontId="55" fillId="16" borderId="10" xfId="21" applyFont="1" applyFill="1" applyBorder="1" applyAlignment="1">
      <alignment horizontal="center" vertical="center"/>
    </xf>
    <xf numFmtId="9" fontId="55" fillId="16" borderId="7" xfId="21" applyFont="1" applyFill="1" applyBorder="1" applyAlignment="1">
      <alignment horizontal="center" vertical="center"/>
    </xf>
    <xf numFmtId="9" fontId="55" fillId="16" borderId="1" xfId="21" applyFont="1" applyFill="1" applyBorder="1" applyAlignment="1">
      <alignment horizontal="center" vertical="center"/>
    </xf>
    <xf numFmtId="9" fontId="55" fillId="16" borderId="11" xfId="21" applyFont="1" applyFill="1" applyBorder="1" applyAlignment="1">
      <alignment horizontal="center" vertical="center"/>
    </xf>
    <xf numFmtId="9" fontId="55" fillId="16" borderId="44" xfId="21" applyFont="1" applyFill="1" applyBorder="1" applyAlignment="1">
      <alignment horizontal="center" vertical="center"/>
    </xf>
    <xf numFmtId="9" fontId="55" fillId="16" borderId="4" xfId="21" applyFont="1" applyFill="1" applyBorder="1" applyAlignment="1">
      <alignment horizontal="center" vertical="center"/>
    </xf>
    <xf numFmtId="9" fontId="55" fillId="16" borderId="12" xfId="21" applyFont="1" applyFill="1" applyBorder="1" applyAlignment="1">
      <alignment horizontal="center" vertical="center"/>
    </xf>
    <xf numFmtId="0" fontId="55" fillId="0" borderId="1" xfId="0" applyFont="1" applyFill="1" applyBorder="1" applyAlignment="1" applyProtection="1">
      <alignment horizontal="center" vertical="center" wrapText="1"/>
      <protection locked="0"/>
    </xf>
    <xf numFmtId="0" fontId="0" fillId="0" borderId="34" xfId="0" applyFill="1" applyBorder="1" applyAlignment="1" applyProtection="1">
      <alignment horizontal="center" vertical="center" wrapText="1"/>
      <protection locked="0"/>
    </xf>
    <xf numFmtId="0" fontId="0" fillId="0" borderId="22" xfId="0" applyFill="1" applyBorder="1" applyAlignment="1" applyProtection="1">
      <alignment horizontal="center" vertical="center" wrapText="1"/>
      <protection locked="0"/>
    </xf>
    <xf numFmtId="0" fontId="0" fillId="0" borderId="5" xfId="0" applyFill="1" applyBorder="1" applyAlignment="1" applyProtection="1">
      <alignment horizontal="center" vertical="center" wrapText="1"/>
      <protection locked="0"/>
    </xf>
    <xf numFmtId="0" fontId="4" fillId="0" borderId="65"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8" fillId="0" borderId="41" xfId="0" applyFont="1" applyBorder="1" applyAlignment="1">
      <alignment horizontal="justify" vertical="center" wrapText="1"/>
    </xf>
    <xf numFmtId="0" fontId="58" fillId="0" borderId="8" xfId="0" applyFont="1" applyBorder="1" applyAlignment="1">
      <alignment horizontal="justify" vertical="center" wrapText="1"/>
    </xf>
    <xf numFmtId="0" fontId="58" fillId="0" borderId="52" xfId="0" applyFont="1" applyBorder="1" applyAlignment="1">
      <alignment horizontal="justify" vertical="center" wrapText="1"/>
    </xf>
    <xf numFmtId="3" fontId="3" fillId="0" borderId="59" xfId="0" applyNumberFormat="1" applyFont="1" applyBorder="1" applyAlignment="1">
      <alignment horizontal="center" vertical="center" wrapText="1"/>
    </xf>
    <xf numFmtId="0" fontId="4" fillId="0" borderId="55"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6" xfId="0" applyFont="1" applyBorder="1" applyAlignment="1">
      <alignment horizontal="center" vertical="center" wrapText="1"/>
    </xf>
    <xf numFmtId="0" fontId="55" fillId="0" borderId="1" xfId="0" applyFont="1" applyFill="1" applyBorder="1" applyAlignment="1" applyProtection="1">
      <alignment horizontal="justify" vertical="top" wrapText="1"/>
      <protection locked="0"/>
    </xf>
    <xf numFmtId="0" fontId="55" fillId="0" borderId="7" xfId="0" applyFont="1" applyFill="1" applyBorder="1" applyAlignment="1" applyProtection="1">
      <alignment horizontal="justify" vertical="top" wrapText="1"/>
      <protection locked="0"/>
    </xf>
    <xf numFmtId="0" fontId="55" fillId="0" borderId="2" xfId="0" applyFont="1" applyFill="1" applyBorder="1" applyAlignment="1" applyProtection="1">
      <alignment horizontal="center" vertical="center" wrapText="1"/>
      <protection locked="0"/>
    </xf>
    <xf numFmtId="0" fontId="0" fillId="0" borderId="0" xfId="0" applyAlignment="1">
      <alignment horizontal="center" vertical="center"/>
    </xf>
    <xf numFmtId="0" fontId="5" fillId="0" borderId="63" xfId="0" applyFont="1" applyBorder="1" applyAlignment="1">
      <alignment horizontal="center" vertical="center" wrapText="1"/>
    </xf>
    <xf numFmtId="0" fontId="58" fillId="0" borderId="52" xfId="0" applyFont="1" applyBorder="1" applyAlignment="1">
      <alignment horizontal="left" vertical="top" wrapText="1"/>
    </xf>
    <xf numFmtId="0" fontId="58" fillId="0" borderId="60" xfId="0" applyFont="1" applyBorder="1" applyAlignment="1">
      <alignment horizontal="left" vertical="top" wrapText="1"/>
    </xf>
    <xf numFmtId="0" fontId="58" fillId="0" borderId="64" xfId="0" applyFont="1" applyBorder="1" applyAlignment="1">
      <alignment horizontal="left" vertical="top" wrapText="1"/>
    </xf>
    <xf numFmtId="3" fontId="3" fillId="0" borderId="49" xfId="0" applyNumberFormat="1" applyFont="1" applyBorder="1" applyAlignment="1">
      <alignment horizontal="center" vertical="center" wrapText="1"/>
    </xf>
    <xf numFmtId="3" fontId="3" fillId="0" borderId="69" xfId="0" applyNumberFormat="1" applyFont="1" applyBorder="1" applyAlignment="1">
      <alignment horizontal="center" vertical="center" wrapText="1"/>
    </xf>
    <xf numFmtId="0" fontId="4" fillId="0" borderId="43" xfId="0" applyFont="1" applyBorder="1" applyAlignment="1">
      <alignment horizontal="center" vertical="center" wrapText="1"/>
    </xf>
    <xf numFmtId="0" fontId="55" fillId="0" borderId="54" xfId="0" applyFont="1" applyFill="1" applyBorder="1" applyAlignment="1" applyProtection="1">
      <alignment horizontal="justify" vertical="top" wrapText="1"/>
      <protection locked="0"/>
    </xf>
    <xf numFmtId="0" fontId="58" fillId="0" borderId="60" xfId="0" applyFont="1" applyBorder="1" applyAlignment="1">
      <alignment horizontal="left" vertical="center" wrapText="1"/>
    </xf>
    <xf numFmtId="0" fontId="58" fillId="0" borderId="64" xfId="0" applyFont="1" applyBorder="1" applyAlignment="1">
      <alignment horizontal="left" vertical="center" wrapText="1"/>
    </xf>
    <xf numFmtId="0" fontId="25" fillId="0" borderId="1" xfId="0" applyFont="1" applyFill="1" applyBorder="1" applyAlignment="1" applyProtection="1">
      <alignment horizontal="justify" vertical="top" wrapText="1"/>
      <protection locked="0"/>
    </xf>
    <xf numFmtId="0" fontId="0" fillId="0" borderId="34" xfId="0" applyFill="1" applyBorder="1" applyAlignment="1" applyProtection="1">
      <alignment horizontal="justify" vertical="top" wrapText="1"/>
      <protection locked="0"/>
    </xf>
    <xf numFmtId="0" fontId="0" fillId="0" borderId="22" xfId="0" applyFill="1" applyBorder="1" applyAlignment="1" applyProtection="1">
      <alignment horizontal="justify" vertical="top" wrapText="1"/>
      <protection locked="0"/>
    </xf>
    <xf numFmtId="0" fontId="0" fillId="0" borderId="5" xfId="0" applyFill="1" applyBorder="1" applyAlignment="1" applyProtection="1">
      <alignment horizontal="justify" vertical="top" wrapText="1"/>
      <protection locked="0"/>
    </xf>
    <xf numFmtId="0" fontId="52" fillId="30" borderId="77" xfId="0" applyFont="1" applyFill="1" applyBorder="1" applyAlignment="1">
      <alignment horizontal="center" vertical="center"/>
    </xf>
    <xf numFmtId="0" fontId="42" fillId="0" borderId="78" xfId="0" applyFont="1" applyBorder="1"/>
    <xf numFmtId="0" fontId="42" fillId="0" borderId="79" xfId="0" applyFont="1" applyBorder="1"/>
    <xf numFmtId="0" fontId="52" fillId="30" borderId="85" xfId="0" applyFont="1" applyFill="1" applyBorder="1" applyAlignment="1">
      <alignment horizontal="center" vertical="center"/>
    </xf>
    <xf numFmtId="0" fontId="42" fillId="0" borderId="86" xfId="0" applyFont="1" applyBorder="1"/>
    <xf numFmtId="0" fontId="42" fillId="0" borderId="87" xfId="0" applyFont="1" applyBorder="1"/>
    <xf numFmtId="0" fontId="5" fillId="0" borderId="17" xfId="0" applyFont="1" applyBorder="1" applyAlignment="1">
      <alignment horizontal="center" vertical="center" wrapText="1"/>
    </xf>
    <xf numFmtId="0" fontId="58" fillId="0" borderId="16" xfId="0" applyFont="1" applyBorder="1" applyAlignment="1">
      <alignment horizontal="justify" vertical="center" wrapText="1"/>
    </xf>
    <xf numFmtId="0" fontId="58" fillId="0" borderId="96" xfId="0" applyFont="1" applyBorder="1" applyAlignment="1">
      <alignment horizontal="justify" vertical="center" wrapText="1"/>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10" fillId="2" borderId="46"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52" fillId="29" borderId="74" xfId="0" applyFont="1" applyFill="1" applyBorder="1" applyAlignment="1">
      <alignment horizontal="center" vertical="center" wrapText="1"/>
    </xf>
    <xf numFmtId="0" fontId="42" fillId="0" borderId="75" xfId="0" applyFont="1" applyBorder="1"/>
    <xf numFmtId="0" fontId="42" fillId="0" borderId="76" xfId="0" applyFont="1" applyBorder="1"/>
    <xf numFmtId="0" fontId="42" fillId="0" borderId="82" xfId="0" applyFont="1" applyBorder="1"/>
    <xf numFmtId="0" fontId="42" fillId="0" borderId="83" xfId="0" applyFont="1" applyBorder="1"/>
    <xf numFmtId="0" fontId="42" fillId="0" borderId="84" xfId="0" applyFont="1" applyBorder="1"/>
    <xf numFmtId="0" fontId="52" fillId="29" borderId="77" xfId="0" applyFont="1" applyFill="1" applyBorder="1" applyAlignment="1">
      <alignment horizontal="center" vertical="center"/>
    </xf>
    <xf numFmtId="0" fontId="10" fillId="20" borderId="49" xfId="0" applyFont="1" applyFill="1" applyBorder="1" applyAlignment="1">
      <alignment horizontal="center" vertical="center" wrapText="1"/>
    </xf>
    <xf numFmtId="0" fontId="10" fillId="20" borderId="59" xfId="0" applyFont="1" applyFill="1" applyBorder="1" applyAlignment="1">
      <alignment horizontal="center" vertical="center" wrapText="1"/>
    </xf>
    <xf numFmtId="0" fontId="61" fillId="20" borderId="23" xfId="0" applyFont="1" applyFill="1" applyBorder="1" applyAlignment="1">
      <alignment horizontal="center" vertical="center" wrapText="1"/>
    </xf>
    <xf numFmtId="0" fontId="61" fillId="20" borderId="26" xfId="0" applyFont="1" applyFill="1" applyBorder="1" applyAlignment="1">
      <alignment horizontal="center" vertical="center" wrapText="1"/>
    </xf>
    <xf numFmtId="0" fontId="89" fillId="29" borderId="80" xfId="0" applyFont="1" applyFill="1" applyBorder="1" applyAlignment="1">
      <alignment horizontal="center" vertical="center" wrapText="1"/>
    </xf>
    <xf numFmtId="0" fontId="43" fillId="0" borderId="88" xfId="0" applyFont="1" applyBorder="1"/>
    <xf numFmtId="0" fontId="42" fillId="0" borderId="88" xfId="0" applyFont="1" applyBorder="1"/>
    <xf numFmtId="0" fontId="89" fillId="29" borderId="81" xfId="0" applyFont="1" applyFill="1" applyBorder="1" applyAlignment="1">
      <alignment horizontal="center" vertical="center" wrapText="1"/>
    </xf>
    <xf numFmtId="0" fontId="42" fillId="0" borderId="89" xfId="0" applyFont="1" applyBorder="1"/>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67" fillId="16" borderId="6" xfId="0" applyFont="1" applyFill="1" applyBorder="1" applyAlignment="1">
      <alignment horizontal="center" vertical="center" wrapText="1"/>
    </xf>
    <xf numFmtId="0" fontId="67" fillId="16" borderId="53" xfId="0" applyFont="1" applyFill="1" applyBorder="1" applyAlignment="1">
      <alignment horizontal="center" vertical="center" wrapText="1"/>
    </xf>
    <xf numFmtId="0" fontId="67" fillId="16" borderId="57" xfId="0" applyFont="1" applyFill="1" applyBorder="1" applyAlignment="1">
      <alignment horizontal="center" vertical="center" wrapText="1"/>
    </xf>
    <xf numFmtId="0" fontId="27" fillId="0" borderId="46" xfId="0" applyFont="1" applyBorder="1" applyAlignment="1">
      <alignment horizontal="left" vertical="center"/>
    </xf>
    <xf numFmtId="0" fontId="27" fillId="0" borderId="47" xfId="0" applyFont="1" applyBorder="1" applyAlignment="1">
      <alignment horizontal="left" vertical="center"/>
    </xf>
    <xf numFmtId="0" fontId="27" fillId="0" borderId="48" xfId="0" applyFont="1" applyBorder="1" applyAlignment="1">
      <alignment horizontal="left" vertical="center"/>
    </xf>
    <xf numFmtId="10" fontId="5" fillId="0" borderId="1" xfId="0" applyNumberFormat="1" applyFont="1" applyFill="1" applyBorder="1" applyAlignment="1" applyProtection="1">
      <alignment horizontal="center" vertical="center" wrapText="1"/>
      <protection locked="0"/>
    </xf>
    <xf numFmtId="0" fontId="4" fillId="0" borderId="1" xfId="16" applyFill="1" applyBorder="1" applyAlignment="1">
      <alignment horizontal="justify" vertical="top" wrapText="1"/>
    </xf>
    <xf numFmtId="0" fontId="15" fillId="0" borderId="1" xfId="0"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protection locked="0"/>
    </xf>
    <xf numFmtId="10" fontId="11" fillId="0" borderId="1" xfId="0" applyNumberFormat="1" applyFont="1" applyFill="1" applyBorder="1" applyAlignment="1" applyProtection="1">
      <alignment horizontal="center" vertical="center" wrapText="1"/>
      <protection locked="0"/>
    </xf>
    <xf numFmtId="0" fontId="15" fillId="0" borderId="11"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10" xfId="0" applyFont="1" applyBorder="1" applyAlignment="1">
      <alignment horizontal="center" vertical="center" wrapText="1"/>
    </xf>
    <xf numFmtId="0" fontId="15" fillId="0" borderId="4" xfId="0" applyFont="1" applyFill="1" applyBorder="1" applyAlignment="1">
      <alignment horizontal="center" vertical="center" wrapText="1"/>
    </xf>
    <xf numFmtId="0" fontId="15" fillId="0" borderId="19" xfId="0" applyFont="1" applyBorder="1" applyAlignment="1">
      <alignment horizontal="center" vertical="center" wrapText="1"/>
    </xf>
    <xf numFmtId="0" fontId="15" fillId="0" borderId="45" xfId="0" applyFont="1" applyBorder="1" applyAlignment="1">
      <alignment horizontal="center" vertical="center" wrapText="1"/>
    </xf>
    <xf numFmtId="0" fontId="3" fillId="0" borderId="1" xfId="0" applyFont="1" applyFill="1" applyBorder="1" applyAlignment="1" applyProtection="1">
      <alignment horizontal="justify" vertical="top" wrapText="1"/>
      <protection locked="0"/>
    </xf>
    <xf numFmtId="0" fontId="4" fillId="0" borderId="8" xfId="16" applyFill="1" applyBorder="1" applyAlignment="1">
      <alignment horizontal="center" vertical="center" wrapText="1"/>
    </xf>
    <xf numFmtId="0" fontId="4" fillId="0" borderId="1" xfId="16" applyFill="1" applyBorder="1" applyAlignment="1">
      <alignment horizontal="center" vertical="center" wrapText="1"/>
    </xf>
    <xf numFmtId="0" fontId="4" fillId="0" borderId="5" xfId="16" applyFill="1" applyBorder="1" applyAlignment="1">
      <alignment horizontal="justify" vertical="top" wrapText="1"/>
    </xf>
    <xf numFmtId="0" fontId="4" fillId="0" borderId="5" xfId="16" applyFill="1" applyBorder="1" applyAlignment="1">
      <alignment horizontal="center" vertical="center" wrapText="1"/>
    </xf>
    <xf numFmtId="0" fontId="4" fillId="0" borderId="3" xfId="16" applyFill="1" applyBorder="1" applyAlignment="1">
      <alignment horizontal="justify" vertical="top" wrapText="1"/>
    </xf>
    <xf numFmtId="0" fontId="15" fillId="0" borderId="12" xfId="0" applyFont="1" applyBorder="1" applyAlignment="1">
      <alignment horizontal="center" vertical="center" wrapText="1"/>
    </xf>
    <xf numFmtId="10" fontId="4" fillId="0" borderId="2" xfId="0" applyNumberFormat="1" applyFont="1" applyFill="1" applyBorder="1" applyAlignment="1" applyProtection="1">
      <alignment horizontal="center" vertical="center" wrapText="1"/>
      <protection locked="0"/>
    </xf>
    <xf numFmtId="0" fontId="54" fillId="0" borderId="61" xfId="0" applyFont="1" applyFill="1" applyBorder="1" applyAlignment="1" applyProtection="1">
      <alignment horizontal="justify" vertical="top" wrapText="1"/>
      <protection locked="0"/>
    </xf>
    <xf numFmtId="0" fontId="54" fillId="0" borderId="45" xfId="0" applyFont="1" applyFill="1" applyBorder="1" applyAlignment="1" applyProtection="1">
      <alignment horizontal="justify" vertical="top" wrapText="1"/>
      <protection locked="0"/>
    </xf>
    <xf numFmtId="0" fontId="4" fillId="0" borderId="17" xfId="16" applyFill="1" applyBorder="1" applyAlignment="1">
      <alignment horizontal="justify" vertical="center" wrapText="1"/>
    </xf>
    <xf numFmtId="0" fontId="4" fillId="0" borderId="18" xfId="16" applyFill="1" applyBorder="1" applyAlignment="1">
      <alignment horizontal="justify" vertical="center" wrapText="1"/>
    </xf>
    <xf numFmtId="0" fontId="4" fillId="0" borderId="63" xfId="16" applyFill="1" applyBorder="1" applyAlignment="1">
      <alignment horizontal="justify" vertical="center" wrapText="1"/>
    </xf>
    <xf numFmtId="0" fontId="0" fillId="0" borderId="23"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0" xfId="0"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65" fillId="16" borderId="17" xfId="0" applyFont="1" applyFill="1" applyBorder="1" applyAlignment="1" applyProtection="1">
      <alignment horizontal="center" vertical="center" wrapText="1"/>
      <protection locked="0"/>
    </xf>
    <xf numFmtId="0" fontId="65" fillId="16" borderId="3" xfId="0" applyFont="1" applyFill="1" applyBorder="1" applyAlignment="1" applyProtection="1">
      <alignment horizontal="center" vertical="center" wrapText="1"/>
      <protection locked="0"/>
    </xf>
    <xf numFmtId="0" fontId="65" fillId="16" borderId="10" xfId="0" applyFont="1" applyFill="1" applyBorder="1" applyAlignment="1" applyProtection="1">
      <alignment horizontal="center" vertical="center" wrapText="1"/>
      <protection locked="0"/>
    </xf>
    <xf numFmtId="0" fontId="70" fillId="16" borderId="18" xfId="0" applyFont="1" applyFill="1" applyBorder="1" applyAlignment="1" applyProtection="1">
      <alignment horizontal="center" vertical="center" wrapText="1"/>
      <protection locked="0"/>
    </xf>
    <xf numFmtId="0" fontId="70" fillId="16" borderId="1" xfId="0" applyFont="1" applyFill="1" applyBorder="1" applyAlignment="1" applyProtection="1">
      <alignment horizontal="center" vertical="center" wrapText="1"/>
      <protection locked="0"/>
    </xf>
    <xf numFmtId="0" fontId="70" fillId="16" borderId="11" xfId="0" applyFont="1" applyFill="1" applyBorder="1" applyAlignment="1" applyProtection="1">
      <alignment horizontal="center" vertical="center" wrapText="1"/>
      <protection locked="0"/>
    </xf>
    <xf numFmtId="0" fontId="2" fillId="16" borderId="34" xfId="16" applyFont="1" applyFill="1" applyBorder="1" applyAlignment="1" applyProtection="1">
      <alignment horizontal="center" vertical="center" wrapText="1"/>
      <protection locked="0"/>
    </xf>
    <xf numFmtId="0" fontId="2" fillId="16" borderId="22" xfId="16" applyFont="1" applyFill="1" applyBorder="1" applyAlignment="1" applyProtection="1">
      <alignment horizontal="center" vertical="center" wrapText="1"/>
      <protection locked="0"/>
    </xf>
    <xf numFmtId="0" fontId="15" fillId="16" borderId="16" xfId="16" applyFont="1" applyFill="1" applyBorder="1" applyAlignment="1" applyProtection="1">
      <alignment horizontal="center" vertical="center" wrapText="1"/>
      <protection locked="0"/>
    </xf>
    <xf numFmtId="0" fontId="15" fillId="16" borderId="36" xfId="16" applyFont="1" applyFill="1" applyBorder="1" applyAlignment="1" applyProtection="1">
      <alignment horizontal="center" vertical="center" wrapText="1"/>
      <protection locked="0"/>
    </xf>
    <xf numFmtId="0" fontId="2" fillId="20" borderId="3" xfId="16" applyFont="1" applyFill="1" applyBorder="1" applyAlignment="1" applyProtection="1">
      <alignment horizontal="center" vertical="center" wrapText="1"/>
      <protection locked="0"/>
    </xf>
    <xf numFmtId="0" fontId="10" fillId="16" borderId="43" xfId="0" applyFont="1" applyFill="1" applyBorder="1" applyAlignment="1" applyProtection="1">
      <alignment horizontal="left" vertical="center" wrapText="1"/>
      <protection locked="0"/>
    </xf>
    <xf numFmtId="0" fontId="10" fillId="16" borderId="30" xfId="0" applyFont="1" applyFill="1" applyBorder="1" applyAlignment="1" applyProtection="1">
      <alignment horizontal="left" vertical="center" wrapText="1"/>
      <protection locked="0"/>
    </xf>
    <xf numFmtId="0" fontId="10" fillId="16" borderId="31" xfId="0" applyFont="1" applyFill="1" applyBorder="1" applyAlignment="1" applyProtection="1">
      <alignment horizontal="left" vertical="center" wrapText="1"/>
      <protection locked="0"/>
    </xf>
    <xf numFmtId="0" fontId="10" fillId="2" borderId="23" xfId="0" applyFont="1" applyFill="1" applyBorder="1" applyAlignment="1" applyProtection="1">
      <alignment horizontal="left" vertical="center" wrapText="1"/>
      <protection locked="0"/>
    </xf>
    <xf numFmtId="0" fontId="10" fillId="2" borderId="24" xfId="0" applyFont="1" applyFill="1" applyBorder="1" applyAlignment="1" applyProtection="1">
      <alignment horizontal="left" vertical="center" wrapText="1"/>
      <protection locked="0"/>
    </xf>
    <xf numFmtId="0" fontId="10" fillId="2" borderId="37" xfId="0" applyFont="1" applyFill="1" applyBorder="1" applyAlignment="1" applyProtection="1">
      <alignment horizontal="left" vertical="center" wrapText="1"/>
      <protection locked="0"/>
    </xf>
    <xf numFmtId="0" fontId="10" fillId="2" borderId="46" xfId="0" applyFont="1" applyFill="1" applyBorder="1" applyAlignment="1" applyProtection="1">
      <alignment horizontal="left" vertical="center" wrapText="1"/>
      <protection locked="0"/>
    </xf>
    <xf numFmtId="0" fontId="10" fillId="2" borderId="47" xfId="0" applyFont="1" applyFill="1" applyBorder="1" applyAlignment="1" applyProtection="1">
      <alignment horizontal="left" vertical="center" wrapText="1"/>
      <protection locked="0"/>
    </xf>
    <xf numFmtId="0" fontId="10" fillId="2" borderId="48" xfId="0" applyFont="1" applyFill="1" applyBorder="1" applyAlignment="1" applyProtection="1">
      <alignment horizontal="left" vertical="center" wrapText="1"/>
      <protection locked="0"/>
    </xf>
    <xf numFmtId="0" fontId="10" fillId="16" borderId="40" xfId="0" applyFont="1" applyFill="1" applyBorder="1" applyAlignment="1" applyProtection="1">
      <alignment horizontal="left" vertical="center" wrapText="1"/>
      <protection locked="0"/>
    </xf>
    <xf numFmtId="0" fontId="10" fillId="16" borderId="32" xfId="0" applyFont="1" applyFill="1" applyBorder="1" applyAlignment="1" applyProtection="1">
      <alignment horizontal="left" vertical="center" wrapText="1"/>
      <protection locked="0"/>
    </xf>
    <xf numFmtId="0" fontId="10" fillId="16" borderId="33" xfId="0" applyFont="1" applyFill="1" applyBorder="1" applyAlignment="1" applyProtection="1">
      <alignment horizontal="left" vertical="center" wrapText="1"/>
      <protection locked="0"/>
    </xf>
    <xf numFmtId="0" fontId="2" fillId="16" borderId="23" xfId="16" applyFont="1" applyFill="1" applyBorder="1" applyAlignment="1" applyProtection="1">
      <alignment horizontal="center" vertical="center" wrapText="1"/>
      <protection locked="0"/>
    </xf>
    <xf numFmtId="0" fontId="2" fillId="16" borderId="26" xfId="16" applyFont="1" applyFill="1" applyBorder="1" applyAlignment="1" applyProtection="1">
      <alignment horizontal="center" vertical="center" wrapText="1"/>
      <protection locked="0"/>
    </xf>
    <xf numFmtId="0" fontId="2" fillId="16" borderId="3" xfId="16" applyFont="1" applyFill="1" applyBorder="1" applyAlignment="1" applyProtection="1">
      <alignment horizontal="center" vertical="center" wrapText="1"/>
      <protection locked="0"/>
    </xf>
    <xf numFmtId="0" fontId="2" fillId="16" borderId="2" xfId="16" applyFont="1" applyFill="1" applyBorder="1" applyAlignment="1" applyProtection="1">
      <alignment horizontal="center" vertical="center" wrapText="1"/>
      <protection locked="0"/>
    </xf>
    <xf numFmtId="0" fontId="27" fillId="3" borderId="43" xfId="0" applyFont="1" applyFill="1" applyBorder="1" applyAlignment="1" applyProtection="1">
      <alignment horizontal="left" vertical="center" wrapText="1"/>
      <protection locked="0"/>
    </xf>
    <xf numFmtId="0" fontId="27" fillId="3" borderId="30" xfId="0" applyFont="1" applyFill="1" applyBorder="1" applyAlignment="1" applyProtection="1">
      <alignment horizontal="left" vertical="center" wrapText="1"/>
      <protection locked="0"/>
    </xf>
    <xf numFmtId="0" fontId="27" fillId="3" borderId="44" xfId="0" applyFont="1" applyFill="1" applyBorder="1" applyAlignment="1" applyProtection="1">
      <alignment horizontal="left" vertical="center" wrapText="1"/>
      <protection locked="0"/>
    </xf>
    <xf numFmtId="0" fontId="10" fillId="0" borderId="46" xfId="0" applyFont="1" applyBorder="1" applyAlignment="1" applyProtection="1">
      <alignment horizontal="center" vertical="center" wrapText="1"/>
      <protection locked="0"/>
    </xf>
    <xf numFmtId="0" fontId="10" fillId="0" borderId="47" xfId="0" applyFont="1" applyBorder="1" applyAlignment="1" applyProtection="1">
      <alignment horizontal="center" vertical="center" wrapText="1"/>
      <protection locked="0"/>
    </xf>
    <xf numFmtId="0" fontId="10" fillId="0" borderId="48" xfId="0" applyFont="1" applyBorder="1" applyAlignment="1" applyProtection="1">
      <alignment horizontal="center" vertical="center" wrapText="1"/>
      <protection locked="0"/>
    </xf>
    <xf numFmtId="0" fontId="53" fillId="16" borderId="10" xfId="16" applyFont="1" applyFill="1" applyBorder="1" applyAlignment="1" applyProtection="1">
      <alignment horizontal="center" vertical="center" wrapText="1"/>
      <protection locked="0"/>
    </xf>
    <xf numFmtId="0" fontId="53" fillId="16" borderId="19" xfId="16" applyFont="1" applyFill="1" applyBorder="1" applyAlignment="1" applyProtection="1">
      <alignment horizontal="center" vertical="center" wrapText="1"/>
      <protection locked="0"/>
    </xf>
    <xf numFmtId="0" fontId="4" fillId="0" borderId="17" xfId="16" applyFill="1" applyBorder="1" applyAlignment="1">
      <alignment horizontal="center" vertical="center" wrapText="1"/>
    </xf>
    <xf numFmtId="0" fontId="4" fillId="0" borderId="18" xfId="16" applyFill="1" applyBorder="1" applyAlignment="1">
      <alignment horizontal="center" vertical="center" wrapText="1"/>
    </xf>
    <xf numFmtId="0" fontId="4" fillId="0" borderId="63" xfId="16" applyFill="1" applyBorder="1" applyAlignment="1">
      <alignment horizontal="center" vertical="center" wrapText="1"/>
    </xf>
    <xf numFmtId="0" fontId="21" fillId="4" borderId="8" xfId="0" applyFont="1" applyFill="1" applyBorder="1" applyAlignment="1" applyProtection="1">
      <alignment horizontal="center" vertical="center"/>
      <protection locked="0"/>
    </xf>
    <xf numFmtId="0" fontId="21" fillId="4" borderId="6" xfId="0" applyFont="1" applyFill="1" applyBorder="1" applyAlignment="1" applyProtection="1">
      <alignment horizontal="center" vertical="center"/>
      <protection locked="0"/>
    </xf>
    <xf numFmtId="0" fontId="21" fillId="4" borderId="7" xfId="0" applyFont="1" applyFill="1" applyBorder="1" applyAlignment="1" applyProtection="1">
      <alignment horizontal="center" vertical="center"/>
      <protection locked="0"/>
    </xf>
    <xf numFmtId="0" fontId="21" fillId="4" borderId="8" xfId="0" applyFont="1" applyFill="1" applyBorder="1" applyAlignment="1" applyProtection="1">
      <alignment horizontal="center" vertical="center" wrapText="1"/>
      <protection locked="0"/>
    </xf>
    <xf numFmtId="0" fontId="21" fillId="4" borderId="6" xfId="0" applyFont="1" applyFill="1" applyBorder="1" applyAlignment="1" applyProtection="1">
      <alignment horizontal="center" vertical="center" wrapText="1"/>
      <protection locked="0"/>
    </xf>
    <xf numFmtId="0" fontId="21" fillId="4" borderId="7"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0" fontId="15" fillId="0" borderId="1" xfId="0" applyFont="1" applyBorder="1" applyAlignment="1">
      <alignment horizontal="center" vertical="center" wrapText="1"/>
    </xf>
    <xf numFmtId="0" fontId="4" fillId="0" borderId="4" xfId="16" applyFill="1" applyBorder="1" applyAlignment="1">
      <alignment horizontal="justify" vertical="top" wrapText="1"/>
    </xf>
    <xf numFmtId="0" fontId="15" fillId="0" borderId="5" xfId="0" applyFont="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2" fillId="16" borderId="15" xfId="16" applyFont="1" applyFill="1" applyBorder="1" applyAlignment="1" applyProtection="1">
      <alignment horizontal="center" vertical="center" wrapText="1"/>
      <protection locked="0"/>
    </xf>
    <xf numFmtId="0" fontId="2" fillId="16" borderId="35" xfId="16"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3" fillId="0" borderId="5" xfId="0" applyFont="1" applyFill="1" applyBorder="1" applyAlignment="1" applyProtection="1">
      <alignment horizontal="justify" vertical="top" wrapText="1"/>
      <protection locked="0"/>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54" fillId="0" borderId="62" xfId="0" applyFont="1" applyFill="1" applyBorder="1" applyAlignment="1" applyProtection="1">
      <alignment horizontal="justify" vertical="top" wrapText="1"/>
      <protection locked="0"/>
    </xf>
    <xf numFmtId="10" fontId="4" fillId="0" borderId="3" xfId="0" applyNumberFormat="1" applyFont="1" applyFill="1" applyBorder="1" applyAlignment="1" applyProtection="1">
      <alignment horizontal="center" vertical="center" wrapText="1"/>
      <protection locked="0"/>
    </xf>
    <xf numFmtId="0" fontId="15" fillId="0" borderId="3" xfId="0" applyFont="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10" fontId="2" fillId="0" borderId="4" xfId="0"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center" vertical="center" wrapText="1"/>
      <protection locked="0"/>
    </xf>
    <xf numFmtId="0" fontId="3" fillId="0" borderId="61" xfId="0" applyFont="1" applyFill="1" applyBorder="1" applyAlignment="1" applyProtection="1">
      <alignment horizontal="justify" vertical="top" wrapText="1"/>
      <protection locked="0"/>
    </xf>
    <xf numFmtId="10" fontId="4" fillId="0" borderId="4" xfId="0" applyNumberFormat="1" applyFont="1" applyFill="1" applyBorder="1" applyAlignment="1" applyProtection="1">
      <alignment horizontal="center" vertical="center" wrapText="1"/>
      <protection locked="0"/>
    </xf>
    <xf numFmtId="0" fontId="15" fillId="0" borderId="4" xfId="0" applyFont="1" applyBorder="1" applyAlignment="1">
      <alignment horizontal="center" vertical="center" wrapText="1"/>
    </xf>
    <xf numFmtId="0" fontId="76" fillId="0" borderId="49" xfId="0" applyFont="1" applyBorder="1" applyAlignment="1">
      <alignment horizontal="justify" vertical="center"/>
    </xf>
    <xf numFmtId="0" fontId="76" fillId="0" borderId="59" xfId="0" applyFont="1" applyBorder="1" applyAlignment="1">
      <alignment horizontal="justify" vertical="center"/>
    </xf>
    <xf numFmtId="0" fontId="76" fillId="0" borderId="69" xfId="0" applyFont="1" applyBorder="1" applyAlignment="1">
      <alignment horizontal="justify" vertical="center"/>
    </xf>
    <xf numFmtId="0" fontId="76" fillId="28" borderId="49" xfId="0" applyFont="1" applyFill="1" applyBorder="1" applyAlignment="1">
      <alignment horizontal="justify" vertical="center"/>
    </xf>
    <xf numFmtId="0" fontId="76" fillId="28" borderId="59" xfId="0" applyFont="1" applyFill="1" applyBorder="1" applyAlignment="1">
      <alignment horizontal="justify" vertical="center"/>
    </xf>
    <xf numFmtId="0" fontId="76" fillId="28" borderId="69" xfId="0" applyFont="1" applyFill="1" applyBorder="1" applyAlignment="1">
      <alignment horizontal="justify" vertical="center"/>
    </xf>
    <xf numFmtId="10" fontId="76" fillId="0" borderId="1" xfId="21" applyNumberFormat="1" applyFont="1" applyBorder="1" applyAlignment="1">
      <alignment horizontal="center" vertical="center"/>
    </xf>
    <xf numFmtId="9" fontId="76" fillId="0" borderId="1" xfId="21" applyFont="1" applyBorder="1" applyAlignment="1">
      <alignment horizontal="center" vertical="center"/>
    </xf>
    <xf numFmtId="0" fontId="71" fillId="16" borderId="1" xfId="0" applyFont="1" applyFill="1" applyBorder="1" applyAlignment="1">
      <alignment horizontal="center" vertical="center"/>
    </xf>
    <xf numFmtId="0" fontId="65" fillId="16" borderId="2" xfId="0" applyFont="1" applyFill="1" applyBorder="1" applyAlignment="1">
      <alignment horizontal="center"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37" xfId="0" applyFont="1" applyBorder="1" applyAlignment="1">
      <alignment horizontal="left" vertical="center" wrapText="1"/>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37" xfId="0" applyFont="1" applyBorder="1" applyAlignment="1">
      <alignment horizontal="left" vertical="center"/>
    </xf>
    <xf numFmtId="0" fontId="10" fillId="16" borderId="46" xfId="0" applyFont="1" applyFill="1" applyBorder="1" applyAlignment="1">
      <alignment horizontal="left" vertical="center"/>
    </xf>
    <xf numFmtId="0" fontId="10" fillId="16" borderId="47" xfId="0" applyFont="1" applyFill="1" applyBorder="1" applyAlignment="1">
      <alignment horizontal="left" vertical="center"/>
    </xf>
    <xf numFmtId="0" fontId="10" fillId="16" borderId="48" xfId="0" applyFont="1" applyFill="1" applyBorder="1" applyAlignment="1">
      <alignment horizontal="left" vertical="center"/>
    </xf>
    <xf numFmtId="0" fontId="10" fillId="0" borderId="58" xfId="0" applyFont="1" applyBorder="1" applyAlignment="1">
      <alignment horizontal="left" vertical="center"/>
    </xf>
    <xf numFmtId="0" fontId="10" fillId="0" borderId="50" xfId="0" applyFont="1" applyBorder="1" applyAlignment="1">
      <alignment horizontal="left" vertical="center"/>
    </xf>
    <xf numFmtId="0" fontId="10" fillId="0" borderId="51" xfId="0" applyFont="1" applyBorder="1" applyAlignment="1">
      <alignment horizontal="left" vertical="center"/>
    </xf>
    <xf numFmtId="0" fontId="10" fillId="16" borderId="46" xfId="0" applyFont="1" applyFill="1" applyBorder="1" applyAlignment="1">
      <alignment horizontal="left" vertical="center" wrapText="1"/>
    </xf>
    <xf numFmtId="0" fontId="10" fillId="16" borderId="47" xfId="0" applyFont="1" applyFill="1" applyBorder="1" applyAlignment="1">
      <alignment horizontal="left" vertical="center" wrapText="1"/>
    </xf>
    <xf numFmtId="0" fontId="10" fillId="16" borderId="48" xfId="0"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29" fillId="16" borderId="28" xfId="19" applyFont="1" applyFill="1" applyBorder="1" applyAlignment="1">
      <alignment horizontal="left" vertical="center" wrapText="1"/>
    </xf>
    <xf numFmtId="0" fontId="29" fillId="16" borderId="29" xfId="19" applyFont="1" applyFill="1" applyBorder="1" applyAlignment="1">
      <alignment horizontal="left" vertical="center" wrapText="1"/>
    </xf>
    <xf numFmtId="0" fontId="29" fillId="16" borderId="38" xfId="19" applyFont="1" applyFill="1" applyBorder="1" applyAlignment="1">
      <alignment horizontal="left" vertical="center" wrapText="1"/>
    </xf>
    <xf numFmtId="0" fontId="11" fillId="0" borderId="58" xfId="0" applyFont="1" applyBorder="1" applyAlignment="1" applyProtection="1">
      <alignment horizontal="left" vertical="center" wrapText="1"/>
      <protection locked="0"/>
    </xf>
    <xf numFmtId="0" fontId="11" fillId="0" borderId="50" xfId="0" applyFont="1" applyBorder="1" applyAlignment="1" applyProtection="1">
      <alignment horizontal="left" vertical="center" wrapText="1"/>
      <protection locked="0"/>
    </xf>
    <xf numFmtId="0" fontId="11" fillId="0" borderId="51" xfId="0" applyFont="1" applyBorder="1" applyAlignment="1" applyProtection="1">
      <alignment horizontal="left" vertical="center" wrapText="1"/>
      <protection locked="0"/>
    </xf>
    <xf numFmtId="0" fontId="29" fillId="0" borderId="46" xfId="19" applyFont="1" applyBorder="1" applyAlignment="1">
      <alignment horizontal="center" vertical="center" wrapText="1"/>
    </xf>
    <xf numFmtId="0" fontId="29" fillId="0" borderId="47" xfId="19" applyFont="1" applyBorder="1" applyAlignment="1">
      <alignment horizontal="center" vertical="center" wrapText="1"/>
    </xf>
    <xf numFmtId="0" fontId="29" fillId="0" borderId="48" xfId="19" applyFont="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20" borderId="46" xfId="0" applyFont="1" applyFill="1" applyBorder="1" applyAlignment="1">
      <alignment horizontal="center" vertical="center" wrapText="1"/>
    </xf>
    <xf numFmtId="0" fontId="2" fillId="20" borderId="47" xfId="0" applyFont="1" applyFill="1" applyBorder="1" applyAlignment="1">
      <alignment horizontal="center" vertical="center" wrapText="1"/>
    </xf>
    <xf numFmtId="0" fontId="2" fillId="20" borderId="48"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32"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9" xfId="0" applyFont="1" applyFill="1" applyBorder="1" applyAlignment="1">
      <alignment horizontal="center" vertical="center" wrapText="1"/>
    </xf>
    <xf numFmtId="3" fontId="4" fillId="0" borderId="17" xfId="0" applyNumberFormat="1" applyFont="1" applyBorder="1" applyAlignment="1">
      <alignment horizontal="center" vertical="center"/>
    </xf>
    <xf numFmtId="3" fontId="4" fillId="0" borderId="18" xfId="0" applyNumberFormat="1" applyFont="1" applyBorder="1" applyAlignment="1">
      <alignment horizontal="center" vertical="center"/>
    </xf>
    <xf numFmtId="3" fontId="4" fillId="0" borderId="20" xfId="0" applyNumberFormat="1" applyFont="1"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169" fontId="17" fillId="0" borderId="3" xfId="2867" applyFont="1" applyFill="1" applyBorder="1" applyAlignment="1" applyProtection="1">
      <alignment horizontal="center" vertical="center" wrapText="1"/>
      <protection locked="0"/>
    </xf>
    <xf numFmtId="169" fontId="17" fillId="0" borderId="1" xfId="2867" applyFont="1" applyFill="1" applyBorder="1" applyAlignment="1" applyProtection="1">
      <alignment horizontal="center" vertical="center" wrapText="1"/>
      <protection locked="0"/>
    </xf>
    <xf numFmtId="169" fontId="17" fillId="0" borderId="2" xfId="2867" applyFont="1" applyFill="1" applyBorder="1" applyAlignment="1" applyProtection="1">
      <alignment horizontal="center" vertical="center" wrapText="1"/>
      <protection locked="0"/>
    </xf>
    <xf numFmtId="175" fontId="17" fillId="0" borderId="1" xfId="2867" applyNumberFormat="1" applyFont="1" applyFill="1" applyBorder="1" applyAlignment="1" applyProtection="1">
      <alignment horizontal="center" vertical="center"/>
      <protection locked="0"/>
    </xf>
    <xf numFmtId="175" fontId="17" fillId="0" borderId="1" xfId="2867" applyNumberFormat="1" applyFont="1" applyFill="1" applyBorder="1" applyAlignment="1" applyProtection="1">
      <alignment horizontal="center" vertical="center" wrapText="1"/>
      <protection locked="0"/>
    </xf>
    <xf numFmtId="175" fontId="17" fillId="0" borderId="2" xfId="2867" applyNumberFormat="1" applyFont="1" applyFill="1" applyBorder="1" applyAlignment="1" applyProtection="1">
      <alignment horizontal="center" vertical="center" wrapText="1"/>
      <protection locked="0"/>
    </xf>
    <xf numFmtId="175" fontId="17" fillId="0" borderId="22" xfId="2867" applyNumberFormat="1" applyFont="1" applyFill="1" applyBorder="1" applyAlignment="1" applyProtection="1">
      <alignment horizontal="center" vertical="center" wrapText="1"/>
      <protection locked="0"/>
    </xf>
    <xf numFmtId="175" fontId="17" fillId="0" borderId="5" xfId="2867" applyNumberFormat="1" applyFont="1" applyFill="1" applyBorder="1" applyAlignment="1" applyProtection="1">
      <alignment horizontal="center" vertical="center" wrapText="1"/>
      <protection locked="0"/>
    </xf>
    <xf numFmtId="175" fontId="17" fillId="0" borderId="2" xfId="2867" applyNumberFormat="1" applyFont="1" applyFill="1" applyBorder="1" applyAlignment="1" applyProtection="1">
      <alignment horizontal="center" vertical="center"/>
      <protection locked="0"/>
    </xf>
    <xf numFmtId="175" fontId="17" fillId="0" borderId="22" xfId="2867" applyNumberFormat="1" applyFont="1" applyFill="1" applyBorder="1" applyAlignment="1" applyProtection="1">
      <alignment horizontal="center" vertical="center"/>
      <protection locked="0"/>
    </xf>
    <xf numFmtId="175" fontId="17" fillId="0" borderId="5" xfId="2867" applyNumberFormat="1" applyFont="1" applyFill="1" applyBorder="1" applyAlignment="1" applyProtection="1">
      <alignment horizontal="center" vertical="center"/>
      <protection locked="0"/>
    </xf>
    <xf numFmtId="169" fontId="17" fillId="0" borderId="22" xfId="2867" applyFont="1" applyFill="1" applyBorder="1" applyAlignment="1" applyProtection="1">
      <alignment horizontal="center" vertical="center" wrapText="1"/>
      <protection locked="0"/>
    </xf>
    <xf numFmtId="169" fontId="17" fillId="0" borderId="5" xfId="2867" applyFont="1" applyFill="1" applyBorder="1" applyAlignment="1" applyProtection="1">
      <alignment horizontal="center" vertical="center" wrapText="1"/>
      <protection locked="0"/>
    </xf>
    <xf numFmtId="0" fontId="4" fillId="0" borderId="5" xfId="0" applyFont="1" applyBorder="1" applyAlignment="1">
      <alignmen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3" fontId="4" fillId="0" borderId="39" xfId="0" applyNumberFormat="1" applyFont="1" applyBorder="1" applyAlignment="1">
      <alignment horizontal="center" vertical="center"/>
    </xf>
    <xf numFmtId="0" fontId="4" fillId="0" borderId="5"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 xfId="0" applyFont="1" applyBorder="1" applyAlignment="1">
      <alignment horizontal="center" vertical="center"/>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63"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43" fillId="4" borderId="8" xfId="0" applyFont="1" applyFill="1" applyBorder="1" applyAlignment="1">
      <alignment horizontal="center" vertical="center"/>
    </xf>
    <xf numFmtId="0" fontId="43" fillId="4" borderId="6" xfId="0" applyFont="1" applyFill="1" applyBorder="1" applyAlignment="1">
      <alignment horizontal="center" vertical="center"/>
    </xf>
    <xf numFmtId="0" fontId="43" fillId="4" borderId="7" xfId="0" applyFont="1" applyFill="1" applyBorder="1" applyAlignment="1">
      <alignment horizontal="center" vertical="center"/>
    </xf>
    <xf numFmtId="0" fontId="43" fillId="4" borderId="1" xfId="0" applyFont="1" applyFill="1" applyBorder="1" applyAlignment="1">
      <alignment horizontal="center" vertical="center" wrapText="1"/>
    </xf>
    <xf numFmtId="0" fontId="0" fillId="0" borderId="1" xfId="0" applyFill="1" applyBorder="1" applyAlignment="1" applyProtection="1">
      <alignment horizontal="center" vertical="center"/>
      <protection locked="0"/>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54" fillId="0" borderId="34" xfId="0" applyFont="1" applyBorder="1" applyAlignment="1">
      <alignment horizontal="left" vertical="center"/>
    </xf>
    <xf numFmtId="0" fontId="54" fillId="0" borderId="22" xfId="0" applyFont="1" applyBorder="1" applyAlignment="1">
      <alignment horizontal="left" vertical="center"/>
    </xf>
    <xf numFmtId="0" fontId="54" fillId="0" borderId="5" xfId="0" applyFont="1" applyBorder="1" applyAlignment="1">
      <alignment horizontal="left" vertical="center"/>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54" fillId="0" borderId="34" xfId="0" applyFont="1" applyBorder="1" applyAlignment="1" applyProtection="1">
      <alignment horizontal="left" vertical="center"/>
      <protection locked="0"/>
    </xf>
    <xf numFmtId="0" fontId="54" fillId="0" borderId="22" xfId="0" applyFont="1" applyBorder="1" applyAlignment="1" applyProtection="1">
      <alignment horizontal="left" vertical="center"/>
      <protection locked="0"/>
    </xf>
    <xf numFmtId="0" fontId="54" fillId="0" borderId="5" xfId="0" applyFont="1" applyBorder="1" applyAlignment="1" applyProtection="1">
      <alignment horizontal="left" vertical="center"/>
      <protection locked="0"/>
    </xf>
    <xf numFmtId="0" fontId="0" fillId="3" borderId="23" xfId="0" applyFill="1" applyBorder="1" applyAlignment="1">
      <alignment horizontal="center" vertical="center"/>
    </xf>
    <xf numFmtId="0" fontId="0" fillId="3" borderId="26" xfId="0" applyFill="1" applyBorder="1" applyAlignment="1">
      <alignment horizontal="center" vertical="center"/>
    </xf>
    <xf numFmtId="0" fontId="0" fillId="3" borderId="28" xfId="0" applyFill="1" applyBorder="1" applyAlignment="1">
      <alignment horizontal="center" vertical="center"/>
    </xf>
    <xf numFmtId="0" fontId="54" fillId="0" borderId="20" xfId="0" applyFont="1" applyBorder="1" applyAlignment="1">
      <alignment horizontal="left" vertical="center"/>
    </xf>
    <xf numFmtId="0" fontId="54" fillId="0" borderId="14" xfId="0" applyFont="1" applyBorder="1" applyAlignment="1">
      <alignment horizontal="left" vertical="center"/>
    </xf>
    <xf numFmtId="0" fontId="54" fillId="0" borderId="15" xfId="0" applyFont="1" applyBorder="1" applyAlignment="1">
      <alignment horizontal="left" vertical="center"/>
    </xf>
    <xf numFmtId="0" fontId="54" fillId="0" borderId="39" xfId="0" applyFont="1" applyBorder="1" applyAlignment="1">
      <alignment horizontal="left" vertical="center"/>
    </xf>
    <xf numFmtId="0" fontId="52" fillId="17" borderId="40" xfId="0" applyFont="1" applyFill="1" applyBorder="1" applyAlignment="1">
      <alignment horizontal="center"/>
    </xf>
    <xf numFmtId="0" fontId="52" fillId="17" borderId="32" xfId="0" applyFont="1" applyFill="1" applyBorder="1" applyAlignment="1">
      <alignment horizontal="center"/>
    </xf>
    <xf numFmtId="0" fontId="52" fillId="17" borderId="33" xfId="0" applyFont="1" applyFill="1" applyBorder="1" applyAlignment="1">
      <alignment horizontal="center"/>
    </xf>
    <xf numFmtId="0" fontId="0" fillId="0" borderId="13" xfId="0" applyBorder="1" applyAlignment="1">
      <alignment horizontal="center" vertical="center"/>
    </xf>
    <xf numFmtId="0" fontId="0" fillId="0" borderId="15" xfId="0" applyBorder="1" applyAlignment="1">
      <alignment horizontal="center" vertical="center"/>
    </xf>
    <xf numFmtId="0" fontId="54" fillId="0" borderId="1" xfId="0" applyFont="1" applyBorder="1" applyAlignment="1">
      <alignment horizontal="left" vertical="center"/>
    </xf>
    <xf numFmtId="0" fontId="54" fillId="0" borderId="17" xfId="0" applyFont="1" applyBorder="1" applyAlignment="1">
      <alignment horizontal="left" vertical="center"/>
    </xf>
    <xf numFmtId="0" fontId="54" fillId="0" borderId="18" xfId="0" applyFont="1" applyBorder="1" applyAlignment="1">
      <alignment horizontal="left" vertical="center"/>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0" fillId="3" borderId="20"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54" fillId="3" borderId="3" xfId="0" applyFont="1" applyFill="1" applyBorder="1" applyAlignment="1" applyProtection="1">
      <alignment horizontal="left" vertical="center"/>
      <protection locked="0"/>
    </xf>
    <xf numFmtId="0" fontId="54" fillId="3" borderId="1" xfId="0" applyFont="1" applyFill="1" applyBorder="1" applyAlignment="1" applyProtection="1">
      <alignment horizontal="left" vertical="center"/>
      <protection locked="0"/>
    </xf>
    <xf numFmtId="0" fontId="25" fillId="0" borderId="2" xfId="0" applyFont="1" applyBorder="1" applyAlignment="1" applyProtection="1">
      <alignment horizontal="left" vertical="center"/>
      <protection locked="0"/>
    </xf>
    <xf numFmtId="0" fontId="25" fillId="0" borderId="5" xfId="0" applyFont="1" applyBorder="1" applyAlignment="1" applyProtection="1">
      <alignment horizontal="left" vertical="center"/>
      <protection locked="0"/>
    </xf>
    <xf numFmtId="0" fontId="25" fillId="0" borderId="20" xfId="0" applyFont="1" applyBorder="1" applyAlignment="1">
      <alignment horizontal="center" vertical="center"/>
    </xf>
    <xf numFmtId="0" fontId="25" fillId="0" borderId="14" xfId="0" applyFont="1" applyBorder="1" applyAlignment="1">
      <alignment horizontal="center" vertical="center"/>
    </xf>
    <xf numFmtId="0" fontId="25" fillId="0" borderId="39" xfId="0" applyFont="1" applyBorder="1" applyAlignment="1">
      <alignment horizontal="center" vertical="center"/>
    </xf>
    <xf numFmtId="0" fontId="25" fillId="0" borderId="2" xfId="0" applyFont="1" applyBorder="1" applyAlignment="1">
      <alignment horizontal="left" vertical="center"/>
    </xf>
    <xf numFmtId="0" fontId="25" fillId="0" borderId="5" xfId="0" applyFont="1" applyBorder="1" applyAlignment="1">
      <alignment horizontal="left" vertical="center"/>
    </xf>
    <xf numFmtId="0" fontId="54" fillId="0" borderId="3" xfId="0" applyFont="1" applyBorder="1" applyAlignment="1" applyProtection="1">
      <alignment horizontal="left" vertical="center"/>
      <protection locked="0"/>
    </xf>
    <xf numFmtId="0" fontId="54" fillId="0" borderId="1" xfId="0" applyFont="1" applyBorder="1" applyAlignment="1" applyProtection="1">
      <alignment horizontal="left" vertical="center"/>
      <protection locked="0"/>
    </xf>
    <xf numFmtId="0" fontId="0" fillId="0" borderId="2" xfId="0" applyBorder="1" applyAlignment="1">
      <alignment horizontal="left" vertical="center"/>
    </xf>
    <xf numFmtId="0" fontId="0" fillId="0" borderId="5" xfId="0" applyBorder="1" applyAlignment="1">
      <alignment horizontal="left" vertical="center"/>
    </xf>
    <xf numFmtId="0" fontId="54" fillId="0" borderId="63" xfId="0" applyFont="1" applyBorder="1" applyAlignment="1">
      <alignment horizontal="left" vertical="center"/>
    </xf>
    <xf numFmtId="0" fontId="25" fillId="0" borderId="20" xfId="0" applyFont="1" applyBorder="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5" fillId="0" borderId="39" xfId="0" applyFont="1" applyBorder="1" applyAlignment="1" applyProtection="1">
      <alignment horizontal="center" vertical="center"/>
      <protection locked="0"/>
    </xf>
    <xf numFmtId="0" fontId="52" fillId="17" borderId="40" xfId="0" applyFont="1" applyFill="1" applyBorder="1" applyAlignment="1">
      <alignment horizontal="center" vertical="center"/>
    </xf>
    <xf numFmtId="0" fontId="52" fillId="17" borderId="32" xfId="0" applyFont="1" applyFill="1" applyBorder="1" applyAlignment="1">
      <alignment horizontal="center" vertical="center"/>
    </xf>
    <xf numFmtId="0" fontId="52" fillId="17" borderId="33" xfId="0" applyFont="1" applyFill="1" applyBorder="1" applyAlignment="1">
      <alignment horizontal="center" vertical="center"/>
    </xf>
    <xf numFmtId="0" fontId="54" fillId="0" borderId="13" xfId="0" applyFont="1" applyBorder="1" applyAlignment="1">
      <alignment horizontal="center" vertical="center"/>
    </xf>
    <xf numFmtId="0" fontId="54" fillId="0" borderId="14" xfId="0" applyFont="1" applyBorder="1" applyAlignment="1">
      <alignment horizontal="center" vertical="center"/>
    </xf>
    <xf numFmtId="0" fontId="54" fillId="0" borderId="39" xfId="0" applyFont="1" applyBorder="1" applyAlignment="1">
      <alignment horizontal="center" vertical="center"/>
    </xf>
    <xf numFmtId="0" fontId="54" fillId="0" borderId="18" xfId="0" applyFont="1" applyBorder="1" applyAlignment="1">
      <alignment horizontal="center" vertical="center"/>
    </xf>
    <xf numFmtId="0" fontId="25" fillId="3" borderId="20" xfId="0" applyFont="1" applyFill="1" applyBorder="1" applyAlignment="1">
      <alignment horizontal="center" vertical="center"/>
    </xf>
    <xf numFmtId="0" fontId="25" fillId="3" borderId="14" xfId="0" applyFont="1" applyFill="1" applyBorder="1" applyAlignment="1">
      <alignment horizontal="center" vertical="center"/>
    </xf>
    <xf numFmtId="0" fontId="25" fillId="3" borderId="39" xfId="0" applyFont="1" applyFill="1" applyBorder="1" applyAlignment="1">
      <alignment horizontal="center" vertical="center"/>
    </xf>
    <xf numFmtId="0" fontId="25" fillId="3" borderId="2" xfId="0" applyFont="1" applyFill="1" applyBorder="1" applyAlignment="1">
      <alignment horizontal="left" vertical="center"/>
    </xf>
    <xf numFmtId="0" fontId="25" fillId="3" borderId="5" xfId="0" applyFont="1" applyFill="1" applyBorder="1" applyAlignment="1">
      <alignment horizontal="left"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92" fillId="17" borderId="40" xfId="0" applyFont="1" applyFill="1" applyBorder="1" applyAlignment="1">
      <alignment horizontal="center"/>
    </xf>
    <xf numFmtId="0" fontId="92" fillId="17" borderId="32" xfId="0" applyFont="1" applyFill="1" applyBorder="1" applyAlignment="1">
      <alignment horizontal="center"/>
    </xf>
    <xf numFmtId="0" fontId="92" fillId="17" borderId="33" xfId="0" applyFont="1" applyFill="1" applyBorder="1" applyAlignment="1">
      <alignment horizontal="center"/>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39" xfId="0" applyBorder="1" applyAlignment="1" applyProtection="1">
      <alignment horizontal="left" vertical="center"/>
      <protection locked="0"/>
    </xf>
    <xf numFmtId="0" fontId="0" fillId="0" borderId="15" xfId="0" applyBorder="1" applyAlignment="1">
      <alignment horizontal="left" vertical="center"/>
    </xf>
    <xf numFmtId="0" fontId="54" fillId="0" borderId="54" xfId="0" applyFont="1" applyBorder="1" applyAlignment="1">
      <alignment horizontal="left" vertical="center"/>
    </xf>
    <xf numFmtId="0" fontId="54" fillId="0" borderId="9" xfId="0" applyFont="1" applyBorder="1" applyAlignment="1">
      <alignment horizontal="left" vertical="center"/>
    </xf>
    <xf numFmtId="0" fontId="54" fillId="0" borderId="42" xfId="0" applyFont="1" applyBorder="1" applyAlignment="1">
      <alignment horizontal="left" vertical="center"/>
    </xf>
    <xf numFmtId="0" fontId="48" fillId="16" borderId="17" xfId="0" applyFont="1" applyFill="1" applyBorder="1" applyAlignment="1">
      <alignment horizontal="center" vertical="center"/>
    </xf>
    <xf numFmtId="0" fontId="48" fillId="16" borderId="3" xfId="0" applyFont="1" applyFill="1" applyBorder="1" applyAlignment="1">
      <alignment horizontal="center" vertical="center"/>
    </xf>
    <xf numFmtId="0" fontId="48" fillId="16" borderId="10" xfId="0" applyFont="1" applyFill="1" applyBorder="1" applyAlignment="1">
      <alignment horizontal="center" vertical="center"/>
    </xf>
    <xf numFmtId="0" fontId="49" fillId="16" borderId="18" xfId="0" applyFont="1" applyFill="1" applyBorder="1" applyAlignment="1">
      <alignment horizontal="center" vertical="center" wrapText="1"/>
    </xf>
    <xf numFmtId="0" fontId="49" fillId="16" borderId="1" xfId="0" applyFont="1" applyFill="1" applyBorder="1" applyAlignment="1">
      <alignment horizontal="center" vertical="center"/>
    </xf>
    <xf numFmtId="0" fontId="49" fillId="16" borderId="2" xfId="0" applyFont="1" applyFill="1" applyBorder="1" applyAlignment="1">
      <alignment horizontal="center" vertical="center"/>
    </xf>
    <xf numFmtId="0" fontId="49" fillId="16" borderId="19" xfId="0" applyFont="1" applyFill="1" applyBorder="1" applyAlignment="1">
      <alignment horizontal="center" vertical="center"/>
    </xf>
    <xf numFmtId="0" fontId="50" fillId="0" borderId="43" xfId="0" applyFont="1" applyBorder="1" applyAlignment="1">
      <alignment horizontal="center"/>
    </xf>
    <xf numFmtId="0" fontId="50" fillId="0" borderId="30"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51" fillId="16" borderId="23" xfId="0" applyFont="1" applyFill="1" applyBorder="1" applyAlignment="1">
      <alignment horizontal="left" vertical="center"/>
    </xf>
    <xf numFmtId="0" fontId="51" fillId="16" borderId="37" xfId="0" applyFont="1" applyFill="1" applyBorder="1" applyAlignment="1">
      <alignment horizontal="left" vertical="center"/>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10" fillId="2" borderId="46" xfId="0" applyFont="1" applyFill="1" applyBorder="1" applyAlignment="1">
      <alignment vertical="top"/>
    </xf>
    <xf numFmtId="0" fontId="10" fillId="2" borderId="47" xfId="0" applyFont="1" applyFill="1" applyBorder="1" applyAlignment="1">
      <alignment vertical="top"/>
    </xf>
    <xf numFmtId="0" fontId="10" fillId="2" borderId="58" xfId="0" applyFont="1" applyFill="1" applyBorder="1" applyAlignment="1">
      <alignment vertical="top"/>
    </xf>
    <xf numFmtId="0" fontId="10" fillId="2" borderId="58" xfId="0" applyFont="1" applyFill="1" applyBorder="1" applyAlignment="1">
      <alignment horizontal="left" vertical="center" wrapText="1"/>
    </xf>
    <xf numFmtId="0" fontId="51" fillId="16" borderId="46" xfId="0" applyFont="1" applyFill="1" applyBorder="1" applyAlignment="1">
      <alignment horizontal="left" vertical="center"/>
    </xf>
    <xf numFmtId="0" fontId="51" fillId="16" borderId="48" xfId="0" applyFont="1" applyFill="1" applyBorder="1" applyAlignment="1">
      <alignment horizontal="left" vertical="center"/>
    </xf>
    <xf numFmtId="0" fontId="54" fillId="0" borderId="54" xfId="0" applyFont="1" applyFill="1" applyBorder="1" applyAlignment="1">
      <alignment horizontal="left" vertical="center"/>
    </xf>
    <xf numFmtId="0" fontId="54" fillId="0" borderId="9" xfId="0" applyFont="1" applyFill="1" applyBorder="1" applyAlignment="1">
      <alignment horizontal="left" vertical="center"/>
    </xf>
    <xf numFmtId="0" fontId="54" fillId="0" borderId="42" xfId="0" applyFont="1" applyFill="1" applyBorder="1" applyAlignment="1">
      <alignment horizontal="left" vertical="center"/>
    </xf>
    <xf numFmtId="0" fontId="0" fillId="0" borderId="2" xfId="0" applyFill="1" applyBorder="1" applyAlignment="1">
      <alignment horizontal="left" vertical="center"/>
    </xf>
    <xf numFmtId="0" fontId="0" fillId="0" borderId="5" xfId="0" applyFill="1" applyBorder="1" applyAlignment="1">
      <alignment horizontal="left" vertical="center"/>
    </xf>
    <xf numFmtId="0" fontId="54" fillId="0" borderId="3" xfId="0" applyFont="1" applyBorder="1" applyAlignment="1">
      <alignment horizontal="left" vertical="center"/>
    </xf>
    <xf numFmtId="0" fontId="0" fillId="0" borderId="56" xfId="0" applyBorder="1" applyAlignment="1">
      <alignment horizontal="center" vertical="center"/>
    </xf>
    <xf numFmtId="0" fontId="0" fillId="0" borderId="26" xfId="0" applyBorder="1" applyAlignment="1">
      <alignment horizontal="center" vertical="center"/>
    </xf>
    <xf numFmtId="0" fontId="0" fillId="0" borderId="55" xfId="0" applyBorder="1" applyAlignment="1">
      <alignment horizontal="center" vertical="center"/>
    </xf>
    <xf numFmtId="0" fontId="54" fillId="0" borderId="20" xfId="0" applyFont="1" applyBorder="1" applyAlignment="1">
      <alignment horizontal="center" vertical="center"/>
    </xf>
    <xf numFmtId="0" fontId="54" fillId="0" borderId="2" xfId="0" applyFont="1" applyBorder="1" applyAlignment="1">
      <alignment horizontal="left" vertical="center"/>
    </xf>
    <xf numFmtId="0" fontId="58" fillId="0" borderId="3" xfId="0" applyFont="1" applyFill="1" applyBorder="1" applyAlignment="1" applyProtection="1">
      <alignment horizontal="center" vertical="center"/>
      <protection locked="0"/>
    </xf>
    <xf numFmtId="0" fontId="58" fillId="0" borderId="3" xfId="0" applyFont="1" applyFill="1" applyBorder="1" applyAlignment="1">
      <alignment horizontal="center" vertical="center"/>
    </xf>
    <xf numFmtId="3" fontId="2" fillId="0" borderId="10" xfId="0" applyNumberFormat="1" applyFont="1" applyFill="1" applyBorder="1" applyAlignment="1" applyProtection="1">
      <alignment horizontal="center" vertical="center" wrapText="1"/>
      <protection locked="0"/>
    </xf>
    <xf numFmtId="0" fontId="17" fillId="0" borderId="36" xfId="0" applyFont="1" applyFill="1" applyBorder="1" applyAlignment="1" applyProtection="1">
      <alignment vertical="center" wrapText="1"/>
      <protection locked="0"/>
    </xf>
    <xf numFmtId="0" fontId="17" fillId="0" borderId="3" xfId="0" applyFont="1" applyFill="1" applyBorder="1" applyAlignment="1" applyProtection="1">
      <alignment vertical="center" wrapText="1"/>
      <protection locked="0"/>
    </xf>
    <xf numFmtId="0" fontId="17" fillId="0" borderId="3" xfId="0" applyFont="1" applyFill="1" applyBorder="1" applyAlignment="1" applyProtection="1">
      <alignment horizontal="center" vertical="center" wrapText="1"/>
      <protection locked="0"/>
    </xf>
    <xf numFmtId="0" fontId="8" fillId="0" borderId="3" xfId="0" applyFont="1" applyFill="1" applyBorder="1" applyAlignment="1" applyProtection="1">
      <alignment vertical="center" wrapText="1"/>
      <protection locked="0"/>
    </xf>
    <xf numFmtId="43" fontId="17" fillId="0" borderId="3" xfId="0" applyNumberFormat="1" applyFont="1" applyFill="1" applyBorder="1" applyAlignment="1" applyProtection="1">
      <alignment vertical="center" wrapText="1"/>
      <protection locked="0"/>
    </xf>
    <xf numFmtId="43" fontId="18" fillId="0" borderId="10" xfId="0" applyNumberFormat="1" applyFont="1" applyFill="1" applyBorder="1" applyAlignment="1" applyProtection="1">
      <alignment vertical="center" wrapText="1"/>
      <protection locked="0"/>
    </xf>
    <xf numFmtId="3" fontId="2" fillId="0" borderId="11" xfId="0" applyNumberFormat="1" applyFont="1" applyFill="1" applyBorder="1" applyAlignment="1" applyProtection="1">
      <alignment horizontal="center" vertical="center" wrapText="1"/>
      <protection locked="0"/>
    </xf>
    <xf numFmtId="0" fontId="17" fillId="0" borderId="7" xfId="0" applyFont="1" applyFill="1" applyBorder="1" applyAlignment="1" applyProtection="1">
      <alignment vertical="center" wrapText="1"/>
      <protection locked="0"/>
    </xf>
    <xf numFmtId="0" fontId="17" fillId="0" borderId="1" xfId="0" applyFont="1" applyFill="1" applyBorder="1" applyAlignment="1" applyProtection="1">
      <alignment vertical="center" wrapText="1"/>
      <protection locked="0"/>
    </xf>
    <xf numFmtId="0" fontId="1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vertical="center" wrapText="1"/>
      <protection locked="0"/>
    </xf>
    <xf numFmtId="0" fontId="18" fillId="0" borderId="11" xfId="0" applyFont="1" applyFill="1" applyBorder="1" applyAlignment="1" applyProtection="1">
      <alignment vertical="center" wrapText="1"/>
      <protection locked="0"/>
    </xf>
    <xf numFmtId="0" fontId="58" fillId="0" borderId="1" xfId="0" applyFont="1" applyFill="1" applyBorder="1" applyAlignment="1" applyProtection="1">
      <alignment horizontal="center" vertical="center"/>
      <protection locked="0"/>
    </xf>
    <xf numFmtId="0" fontId="58" fillId="0" borderId="1" xfId="0" applyFont="1" applyFill="1" applyBorder="1" applyAlignment="1">
      <alignment horizontal="center" vertical="center"/>
    </xf>
    <xf numFmtId="3" fontId="2" fillId="0" borderId="19" xfId="0" applyNumberFormat="1" applyFont="1" applyFill="1" applyBorder="1" applyAlignment="1" applyProtection="1">
      <alignment horizontal="center" vertical="center" wrapText="1"/>
      <protection locked="0"/>
    </xf>
    <xf numFmtId="0" fontId="17" fillId="0" borderId="54" xfId="0" applyFont="1" applyFill="1" applyBorder="1" applyAlignment="1" applyProtection="1">
      <alignment vertical="center" wrapText="1"/>
      <protection locked="0"/>
    </xf>
    <xf numFmtId="0" fontId="17" fillId="0" borderId="2" xfId="0" applyFont="1" applyFill="1" applyBorder="1" applyAlignment="1" applyProtection="1">
      <alignment vertical="center" wrapText="1"/>
      <protection locked="0"/>
    </xf>
    <xf numFmtId="0" fontId="17"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vertical="center" wrapText="1"/>
      <protection locked="0"/>
    </xf>
    <xf numFmtId="0" fontId="18" fillId="0" borderId="19" xfId="0" applyFont="1" applyFill="1" applyBorder="1" applyAlignment="1" applyProtection="1">
      <alignment vertical="center" wrapText="1"/>
      <protection locked="0"/>
    </xf>
    <xf numFmtId="3" fontId="58" fillId="0" borderId="3" xfId="0" applyNumberFormat="1" applyFont="1" applyFill="1" applyBorder="1" applyAlignment="1" applyProtection="1">
      <alignment horizontal="center" vertical="center" wrapText="1"/>
      <protection locked="0"/>
    </xf>
    <xf numFmtId="10" fontId="58" fillId="0" borderId="3" xfId="24" applyNumberFormat="1" applyFont="1" applyFill="1" applyBorder="1" applyAlignment="1" applyProtection="1">
      <alignment horizontal="center" vertical="center" wrapText="1"/>
      <protection locked="0"/>
    </xf>
    <xf numFmtId="37" fontId="58" fillId="0" borderId="3" xfId="0" applyNumberFormat="1" applyFont="1" applyFill="1" applyBorder="1" applyAlignment="1">
      <alignment horizontal="center" vertical="center" wrapText="1"/>
    </xf>
    <xf numFmtId="3" fontId="58" fillId="0" borderId="3" xfId="0" applyNumberFormat="1" applyFont="1" applyFill="1" applyBorder="1" applyAlignment="1">
      <alignment horizontal="center" vertical="center" wrapText="1"/>
    </xf>
    <xf numFmtId="4" fontId="17" fillId="0" borderId="3" xfId="0" applyNumberFormat="1" applyFont="1" applyFill="1" applyBorder="1" applyAlignment="1" applyProtection="1">
      <alignment horizontal="center" vertical="center" wrapText="1"/>
      <protection locked="0"/>
    </xf>
    <xf numFmtId="0" fontId="17" fillId="0" borderId="18"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7" fillId="0" borderId="1" xfId="0" applyFont="1" applyFill="1" applyBorder="1" applyAlignment="1">
      <alignment vertical="center" wrapText="1"/>
    </xf>
    <xf numFmtId="3" fontId="17" fillId="0" borderId="2" xfId="0" applyNumberFormat="1" applyFont="1" applyFill="1" applyBorder="1" applyAlignment="1" applyProtection="1">
      <alignment horizontal="center" vertical="center" wrapText="1"/>
      <protection locked="0"/>
    </xf>
    <xf numFmtId="0" fontId="0" fillId="0" borderId="2" xfId="0" applyFill="1" applyBorder="1" applyAlignment="1">
      <alignment horizontal="center"/>
    </xf>
    <xf numFmtId="37" fontId="58" fillId="0" borderId="1" xfId="0" applyNumberFormat="1" applyFont="1" applyFill="1" applyBorder="1" applyAlignment="1">
      <alignment horizontal="center" vertical="center"/>
    </xf>
    <xf numFmtId="3" fontId="58" fillId="0" borderId="1" xfId="0" applyNumberFormat="1" applyFont="1" applyFill="1" applyBorder="1" applyAlignment="1">
      <alignment horizontal="center" vertical="center"/>
    </xf>
    <xf numFmtId="3" fontId="58" fillId="0" borderId="1" xfId="0" applyNumberFormat="1" applyFont="1" applyFill="1" applyBorder="1" applyAlignment="1" applyProtection="1">
      <alignment horizontal="center" vertical="center"/>
      <protection locked="0"/>
    </xf>
    <xf numFmtId="4" fontId="17" fillId="0" borderId="1" xfId="0" applyNumberFormat="1" applyFont="1" applyFill="1" applyBorder="1" applyAlignment="1" applyProtection="1">
      <alignment horizontal="center" vertical="center" wrapText="1"/>
      <protection locked="0"/>
    </xf>
    <xf numFmtId="3" fontId="17" fillId="0" borderId="22" xfId="0" applyNumberFormat="1" applyFont="1" applyFill="1" applyBorder="1" applyAlignment="1" applyProtection="1">
      <alignment horizontal="center" vertical="center" wrapText="1"/>
      <protection locked="0"/>
    </xf>
    <xf numFmtId="0" fontId="0" fillId="0" borderId="22" xfId="0" applyFill="1" applyBorder="1" applyAlignment="1">
      <alignment horizontal="center"/>
    </xf>
    <xf numFmtId="37" fontId="58" fillId="0" borderId="1" xfId="0" applyNumberFormat="1" applyFont="1" applyFill="1" applyBorder="1" applyAlignment="1">
      <alignment horizontal="center" vertical="center" wrapText="1"/>
    </xf>
    <xf numFmtId="3" fontId="10" fillId="0" borderId="18" xfId="2867" applyNumberFormat="1" applyFont="1" applyFill="1" applyBorder="1" applyAlignment="1" applyProtection="1">
      <alignment horizontal="center" vertical="center" wrapText="1"/>
      <protection locked="0"/>
    </xf>
    <xf numFmtId="187" fontId="10" fillId="0" borderId="18" xfId="5020" applyNumberFormat="1" applyFont="1" applyFill="1" applyBorder="1" applyAlignment="1" applyProtection="1">
      <alignment horizontal="center" vertical="center" wrapText="1"/>
      <protection locked="0"/>
    </xf>
    <xf numFmtId="3" fontId="17" fillId="0" borderId="5" xfId="0" applyNumberFormat="1" applyFont="1" applyFill="1" applyBorder="1" applyAlignment="1" applyProtection="1">
      <alignment horizontal="center" vertical="center" wrapText="1"/>
      <protection locked="0"/>
    </xf>
    <xf numFmtId="0" fontId="0" fillId="0" borderId="5" xfId="0" applyFill="1" applyBorder="1" applyAlignment="1">
      <alignment horizontal="center"/>
    </xf>
    <xf numFmtId="3" fontId="58" fillId="0" borderId="1" xfId="0" applyNumberFormat="1" applyFont="1" applyFill="1" applyBorder="1" applyAlignment="1" applyProtection="1">
      <alignment horizontal="center" vertical="center" wrapText="1"/>
      <protection locked="0"/>
    </xf>
    <xf numFmtId="3" fontId="58" fillId="0" borderId="1" xfId="0" applyNumberFormat="1" applyFont="1" applyFill="1" applyBorder="1" applyAlignment="1">
      <alignment horizontal="center" vertical="center" wrapText="1"/>
    </xf>
    <xf numFmtId="0" fontId="17" fillId="0" borderId="22" xfId="0" applyFont="1" applyFill="1" applyBorder="1" applyAlignment="1" applyProtection="1">
      <alignment horizontal="center" vertical="center" wrapText="1"/>
      <protection locked="0"/>
    </xf>
    <xf numFmtId="0" fontId="8" fillId="0" borderId="22" xfId="0" applyFont="1" applyFill="1" applyBorder="1" applyAlignment="1">
      <alignment vertical="center" wrapText="1"/>
    </xf>
    <xf numFmtId="0" fontId="17" fillId="0" borderId="22" xfId="0" applyFont="1" applyFill="1" applyBorder="1" applyAlignment="1">
      <alignment vertical="center" wrapText="1"/>
    </xf>
    <xf numFmtId="4" fontId="58" fillId="0" borderId="1" xfId="0" applyNumberFormat="1" applyFont="1" applyFill="1" applyBorder="1" applyAlignment="1" applyProtection="1">
      <alignment horizontal="center" vertical="center"/>
      <protection locked="0"/>
    </xf>
    <xf numFmtId="4" fontId="58" fillId="0" borderId="1" xfId="0" applyNumberFormat="1"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5" xfId="0" applyFont="1" applyFill="1" applyBorder="1" applyAlignment="1">
      <alignment vertical="center" wrapText="1"/>
    </xf>
    <xf numFmtId="0" fontId="17" fillId="0" borderId="34" xfId="0" applyFont="1" applyFill="1" applyBorder="1" applyAlignment="1">
      <alignment vertical="center" wrapText="1"/>
    </xf>
    <xf numFmtId="0" fontId="17" fillId="0" borderId="5"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5" xfId="0" applyFont="1" applyFill="1" applyBorder="1" applyAlignment="1" applyProtection="1">
      <alignment horizontal="center" vertical="center" wrapText="1"/>
      <protection locked="0"/>
    </xf>
    <xf numFmtId="0" fontId="8" fillId="0" borderId="5" xfId="0" applyFont="1" applyFill="1" applyBorder="1" applyAlignment="1">
      <alignment vertical="center" wrapText="1"/>
    </xf>
    <xf numFmtId="4" fontId="17" fillId="0" borderId="7" xfId="0" applyNumberFormat="1" applyFont="1" applyFill="1" applyBorder="1" applyAlignment="1">
      <alignment horizontal="center" vertical="center" wrapText="1"/>
    </xf>
    <xf numFmtId="0" fontId="17" fillId="0" borderId="22" xfId="0" applyFont="1" applyFill="1" applyBorder="1" applyAlignment="1">
      <alignment horizontal="center" vertical="center" wrapText="1"/>
    </xf>
    <xf numFmtId="3" fontId="17" fillId="0" borderId="1" xfId="0" applyNumberFormat="1" applyFont="1" applyFill="1" applyBorder="1" applyAlignment="1" applyProtection="1">
      <alignment horizontal="center" vertical="center" wrapText="1"/>
      <protection locked="0"/>
    </xf>
    <xf numFmtId="188" fontId="17" fillId="0" borderId="1" xfId="0" applyNumberFormat="1" applyFont="1" applyFill="1" applyBorder="1" applyAlignment="1" applyProtection="1">
      <alignment wrapText="1"/>
      <protection locked="0"/>
    </xf>
    <xf numFmtId="0" fontId="17" fillId="0" borderId="1" xfId="0" applyFont="1" applyFill="1" applyBorder="1" applyAlignment="1" applyProtection="1">
      <alignment wrapText="1"/>
      <protection locked="0"/>
    </xf>
    <xf numFmtId="0" fontId="0" fillId="0" borderId="11" xfId="0" applyFill="1" applyBorder="1" applyAlignment="1" applyProtection="1">
      <alignment horizontal="center"/>
      <protection locked="0"/>
    </xf>
    <xf numFmtId="4" fontId="17" fillId="0" borderId="4" xfId="0" applyNumberFormat="1" applyFont="1" applyFill="1" applyBorder="1" applyAlignment="1" applyProtection="1">
      <alignment horizontal="center" vertical="center" wrapText="1"/>
      <protection locked="0"/>
    </xf>
    <xf numFmtId="187" fontId="17" fillId="0" borderId="4" xfId="0" applyNumberFormat="1" applyFont="1" applyFill="1" applyBorder="1" applyAlignment="1" applyProtection="1">
      <alignment wrapText="1"/>
      <protection locked="0"/>
    </xf>
    <xf numFmtId="0" fontId="17" fillId="0" borderId="4" xfId="0" applyFont="1" applyFill="1" applyBorder="1" applyAlignment="1" applyProtection="1">
      <alignment wrapText="1"/>
      <protection locked="0"/>
    </xf>
    <xf numFmtId="0" fontId="17" fillId="0" borderId="4" xfId="0" applyFont="1" applyFill="1" applyBorder="1" applyAlignment="1" applyProtection="1">
      <alignment horizontal="center" vertical="center" wrapText="1"/>
      <protection locked="0"/>
    </xf>
    <xf numFmtId="0" fontId="0" fillId="0" borderId="12" xfId="0" applyFill="1" applyBorder="1" applyAlignment="1" applyProtection="1">
      <alignment horizontal="center"/>
      <protection locked="0"/>
    </xf>
    <xf numFmtId="0" fontId="58" fillId="0" borderId="5" xfId="0" applyFont="1" applyFill="1" applyBorder="1" applyAlignment="1">
      <alignment horizontal="center" vertical="center"/>
    </xf>
    <xf numFmtId="0" fontId="58" fillId="0" borderId="5" xfId="0" applyFont="1" applyFill="1" applyBorder="1" applyAlignment="1" applyProtection="1">
      <alignment horizontal="center" vertical="center"/>
      <protection locked="0"/>
    </xf>
    <xf numFmtId="4" fontId="17" fillId="0" borderId="5" xfId="0" applyNumberFormat="1" applyFont="1" applyFill="1" applyBorder="1" applyAlignment="1" applyProtection="1">
      <alignment horizontal="center" vertical="center" wrapText="1"/>
      <protection locked="0"/>
    </xf>
    <xf numFmtId="0" fontId="17" fillId="0" borderId="5" xfId="0" applyFont="1" applyFill="1" applyBorder="1" applyAlignment="1" applyProtection="1">
      <alignment vertical="center" wrapText="1"/>
      <protection locked="0"/>
    </xf>
    <xf numFmtId="0" fontId="8" fillId="0" borderId="5" xfId="0" applyFont="1" applyFill="1" applyBorder="1" applyAlignment="1" applyProtection="1">
      <alignment vertical="center" wrapText="1"/>
      <protection locked="0"/>
    </xf>
    <xf numFmtId="43" fontId="17" fillId="0" borderId="5" xfId="0" applyNumberFormat="1" applyFont="1" applyFill="1" applyBorder="1" applyAlignment="1" applyProtection="1">
      <alignment vertical="center" wrapText="1"/>
      <protection locked="0"/>
    </xf>
    <xf numFmtId="0" fontId="0" fillId="0" borderId="21" xfId="0" applyFill="1" applyBorder="1" applyAlignment="1" applyProtection="1">
      <alignment horizontal="center"/>
      <protection locked="0"/>
    </xf>
    <xf numFmtId="2" fontId="58" fillId="0" borderId="1" xfId="0" applyNumberFormat="1" applyFont="1" applyFill="1" applyBorder="1" applyAlignment="1">
      <alignment horizontal="center" vertical="center"/>
    </xf>
    <xf numFmtId="2" fontId="58" fillId="0" borderId="1" xfId="0" applyNumberFormat="1" applyFont="1" applyFill="1" applyBorder="1" applyAlignment="1" applyProtection="1">
      <alignment horizontal="center" vertical="center"/>
      <protection locked="0"/>
    </xf>
    <xf numFmtId="3" fontId="2" fillId="0" borderId="1" xfId="0" applyNumberFormat="1" applyFont="1" applyFill="1" applyBorder="1" applyAlignment="1" applyProtection="1">
      <alignment horizontal="center" vertical="center" wrapText="1"/>
      <protection locked="0"/>
    </xf>
    <xf numFmtId="43" fontId="17" fillId="0" borderId="1" xfId="0" applyNumberFormat="1" applyFont="1" applyFill="1" applyBorder="1" applyAlignment="1" applyProtection="1">
      <alignment vertical="center" wrapText="1"/>
      <protection locked="0"/>
    </xf>
    <xf numFmtId="0" fontId="5" fillId="0" borderId="1" xfId="0" applyFont="1" applyFill="1" applyBorder="1" applyAlignment="1">
      <alignment horizontal="justify" vertical="center" wrapText="1"/>
    </xf>
    <xf numFmtId="183" fontId="5" fillId="0" borderId="1" xfId="5" applyNumberFormat="1" applyFont="1" applyFill="1" applyBorder="1" applyAlignment="1">
      <alignment vertical="center"/>
    </xf>
    <xf numFmtId="169" fontId="5" fillId="0" borderId="1" xfId="5" applyFont="1" applyFill="1" applyBorder="1" applyAlignment="1">
      <alignment vertical="center"/>
    </xf>
    <xf numFmtId="179" fontId="5" fillId="0" borderId="1" xfId="2867" applyNumberFormat="1" applyFont="1" applyFill="1" applyBorder="1" applyAlignment="1">
      <alignment horizontal="center" vertical="center"/>
    </xf>
    <xf numFmtId="169" fontId="84" fillId="0" borderId="1" xfId="5" applyFont="1" applyFill="1" applyBorder="1" applyAlignment="1">
      <alignment vertical="center"/>
    </xf>
    <xf numFmtId="169" fontId="5" fillId="0" borderId="1" xfId="2867" applyFont="1" applyFill="1" applyBorder="1" applyAlignment="1">
      <alignment vertical="center"/>
    </xf>
    <xf numFmtId="178" fontId="5" fillId="0" borderId="1" xfId="2867" applyNumberFormat="1" applyFont="1" applyFill="1" applyBorder="1" applyAlignment="1">
      <alignment horizontal="center" vertical="center"/>
    </xf>
    <xf numFmtId="2" fontId="5" fillId="0" borderId="1" xfId="24" applyNumberFormat="1" applyFont="1" applyFill="1" applyBorder="1" applyAlignment="1">
      <alignment horizontal="center" vertical="center" wrapText="1"/>
    </xf>
    <xf numFmtId="169" fontId="5" fillId="0" borderId="1" xfId="2867" applyFont="1" applyFill="1" applyBorder="1" applyAlignment="1">
      <alignment horizontal="center" vertical="center"/>
    </xf>
    <xf numFmtId="169" fontId="5" fillId="0" borderId="1" xfId="0" applyNumberFormat="1" applyFont="1" applyFill="1" applyBorder="1" applyAlignment="1">
      <alignment horizontal="center" vertical="center" wrapText="1"/>
    </xf>
    <xf numFmtId="169" fontId="5" fillId="0" borderId="1" xfId="0" applyNumberFormat="1" applyFont="1" applyFill="1" applyBorder="1" applyAlignment="1">
      <alignment vertical="center" wrapText="1"/>
    </xf>
    <xf numFmtId="169" fontId="5" fillId="0" borderId="1" xfId="0" applyNumberFormat="1" applyFont="1" applyFill="1" applyBorder="1" applyAlignment="1" applyProtection="1">
      <alignment horizontal="center" vertical="center" wrapText="1"/>
      <protection locked="0"/>
    </xf>
    <xf numFmtId="43" fontId="5" fillId="0" borderId="1" xfId="21" applyNumberFormat="1" applyFont="1" applyFill="1" applyBorder="1" applyAlignment="1" applyProtection="1">
      <alignment horizontal="center" vertical="center" wrapText="1"/>
      <protection locked="0"/>
    </xf>
    <xf numFmtId="43" fontId="5" fillId="0" borderId="1" xfId="0" applyNumberFormat="1" applyFont="1" applyFill="1" applyBorder="1" applyAlignment="1" applyProtection="1">
      <alignment horizontal="center" vertical="center" wrapText="1"/>
      <protection locked="0"/>
    </xf>
    <xf numFmtId="2" fontId="5" fillId="0" borderId="1" xfId="24" applyNumberFormat="1" applyFont="1" applyFill="1" applyBorder="1" applyAlignment="1" applyProtection="1">
      <alignment horizontal="center" vertical="center" wrapText="1"/>
      <protection locked="0"/>
    </xf>
    <xf numFmtId="10" fontId="55" fillId="0" borderId="1" xfId="24" applyNumberFormat="1" applyFont="1" applyFill="1" applyBorder="1" applyAlignment="1">
      <alignment horizontal="center" vertical="center"/>
    </xf>
    <xf numFmtId="10" fontId="55" fillId="0" borderId="1" xfId="24" applyNumberFormat="1" applyFont="1" applyFill="1" applyBorder="1" applyAlignment="1">
      <alignment horizontal="center" vertical="center" wrapText="1"/>
    </xf>
    <xf numFmtId="0" fontId="5" fillId="0" borderId="1" xfId="0" applyFont="1" applyFill="1" applyBorder="1" applyAlignment="1" applyProtection="1">
      <alignment horizontal="center" vertical="top" wrapText="1"/>
      <protection locked="0"/>
    </xf>
    <xf numFmtId="0" fontId="5" fillId="0" borderId="1" xfId="0" applyFont="1" applyFill="1" applyBorder="1" applyAlignment="1" applyProtection="1">
      <alignment horizontal="justify" vertical="center" wrapText="1"/>
      <protection locked="0"/>
    </xf>
    <xf numFmtId="0" fontId="55" fillId="0" borderId="1" xfId="3924" applyFont="1" applyFill="1" applyBorder="1" applyAlignment="1" applyProtection="1">
      <alignment horizontal="justify" vertical="center" wrapText="1"/>
      <protection locked="0"/>
    </xf>
    <xf numFmtId="0" fontId="5" fillId="0" borderId="1" xfId="0" applyFont="1" applyFill="1" applyBorder="1" applyAlignment="1">
      <alignment vertical="center"/>
    </xf>
    <xf numFmtId="10" fontId="5" fillId="0" borderId="1" xfId="24" applyNumberFormat="1" applyFont="1" applyFill="1" applyBorder="1" applyAlignment="1">
      <alignment vertical="center"/>
    </xf>
    <xf numFmtId="10" fontId="5" fillId="0" borderId="1" xfId="0" applyNumberFormat="1" applyFont="1" applyFill="1" applyBorder="1" applyAlignment="1">
      <alignment horizontal="center" vertical="center"/>
    </xf>
    <xf numFmtId="179" fontId="5" fillId="0" borderId="1" xfId="2867" applyNumberFormat="1" applyFont="1" applyFill="1" applyBorder="1" applyAlignment="1">
      <alignment vertical="center"/>
    </xf>
    <xf numFmtId="10" fontId="5" fillId="0" borderId="1" xfId="24" applyNumberFormat="1"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9" fontId="5" fillId="0" borderId="1" xfId="24" applyFont="1" applyFill="1" applyBorder="1" applyAlignment="1">
      <alignment vertical="center" wrapText="1"/>
    </xf>
    <xf numFmtId="10" fontId="5" fillId="0" borderId="1" xfId="24" applyNumberFormat="1" applyFont="1" applyFill="1" applyBorder="1" applyAlignment="1">
      <alignment vertical="center" wrapText="1"/>
    </xf>
    <xf numFmtId="10" fontId="38" fillId="0" borderId="1" xfId="2860" applyNumberFormat="1" applyFont="1" applyFill="1" applyBorder="1" applyAlignment="1">
      <alignment horizontal="center" vertical="center"/>
    </xf>
    <xf numFmtId="10" fontId="38" fillId="0" borderId="1" xfId="2860" applyNumberFormat="1" applyFont="1" applyFill="1" applyBorder="1" applyAlignment="1" applyProtection="1">
      <alignment horizontal="center" vertical="center"/>
      <protection locked="0"/>
    </xf>
    <xf numFmtId="10" fontId="38" fillId="0" borderId="1" xfId="2860" applyNumberFormat="1" applyFont="1" applyFill="1" applyBorder="1" applyAlignment="1" applyProtection="1">
      <alignment horizontal="center" vertical="center"/>
    </xf>
    <xf numFmtId="10" fontId="5" fillId="0" borderId="1" xfId="24" applyNumberFormat="1" applyFont="1" applyFill="1" applyBorder="1" applyAlignment="1" applyProtection="1">
      <alignment horizontal="center" vertical="center" wrapText="1"/>
      <protection locked="0"/>
    </xf>
    <xf numFmtId="10" fontId="5" fillId="0" borderId="1" xfId="21" applyNumberFormat="1" applyFont="1" applyFill="1" applyBorder="1" applyAlignment="1" applyProtection="1">
      <alignment horizontal="center" vertical="center" wrapText="1"/>
      <protection locked="0"/>
    </xf>
    <xf numFmtId="10" fontId="5" fillId="0" borderId="1" xfId="21"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cellXfs>
  <cellStyles count="2033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10" xfId="5022" xr:uid="{00000000-0005-0000-0000-00002D000000}"/>
    <cellStyle name="Comma [0] 10 2" xfId="9399" xr:uid="{00000000-0005-0000-0000-00002E000000}"/>
    <cellStyle name="Comma [0] 10 2 2" xfId="18152" xr:uid="{00000000-0005-0000-0000-00002F000000}"/>
    <cellStyle name="Comma [0] 10 3" xfId="13776" xr:uid="{00000000-0005-0000-0000-000030000000}"/>
    <cellStyle name="Comma [0] 11" xfId="7211" xr:uid="{00000000-0005-0000-0000-000031000000}"/>
    <cellStyle name="Comma [0] 11 2" xfId="15964" xr:uid="{00000000-0005-0000-0000-000032000000}"/>
    <cellStyle name="Comma [0] 12" xfId="11588" xr:uid="{00000000-0005-0000-0000-000033000000}"/>
    <cellStyle name="Comma [0] 2" xfId="71" xr:uid="{00000000-0005-0000-0000-000034000000}"/>
    <cellStyle name="Comma [0] 2 10" xfId="5023" xr:uid="{00000000-0005-0000-0000-000035000000}"/>
    <cellStyle name="Comma [0] 2 10 2" xfId="9400" xr:uid="{00000000-0005-0000-0000-000036000000}"/>
    <cellStyle name="Comma [0] 2 10 2 2" xfId="18153" xr:uid="{00000000-0005-0000-0000-000037000000}"/>
    <cellStyle name="Comma [0] 2 10 3" xfId="13777" xr:uid="{00000000-0005-0000-0000-000038000000}"/>
    <cellStyle name="Comma [0] 2 11" xfId="7212" xr:uid="{00000000-0005-0000-0000-000039000000}"/>
    <cellStyle name="Comma [0] 2 11 2" xfId="15965" xr:uid="{00000000-0005-0000-0000-00003A000000}"/>
    <cellStyle name="Comma [0] 2 12" xfId="11589" xr:uid="{00000000-0005-0000-0000-00003B000000}"/>
    <cellStyle name="Comma [0] 2 2" xfId="72" xr:uid="{00000000-0005-0000-0000-00003C000000}"/>
    <cellStyle name="Comma [0] 2 2 10" xfId="7213" xr:uid="{00000000-0005-0000-0000-00003D000000}"/>
    <cellStyle name="Comma [0] 2 2 10 2" xfId="15966" xr:uid="{00000000-0005-0000-0000-00003E000000}"/>
    <cellStyle name="Comma [0] 2 2 11" xfId="11590" xr:uid="{00000000-0005-0000-0000-00003F000000}"/>
    <cellStyle name="Comma [0] 2 2 2" xfId="73" xr:uid="{00000000-0005-0000-0000-000040000000}"/>
    <cellStyle name="Comma [0] 2 2 2 10" xfId="11591" xr:uid="{00000000-0005-0000-0000-000041000000}"/>
    <cellStyle name="Comma [0] 2 2 2 2" xfId="2926" xr:uid="{00000000-0005-0000-0000-000042000000}"/>
    <cellStyle name="Comma [0] 2 2 2 2 2" xfId="3038" xr:uid="{00000000-0005-0000-0000-000043000000}"/>
    <cellStyle name="Comma [0] 2 2 2 2 2 2" xfId="3314" xr:uid="{00000000-0005-0000-0000-000044000000}"/>
    <cellStyle name="Comma [0] 2 2 2 2 2 2 2" xfId="3867" xr:uid="{00000000-0005-0000-0000-000045000000}"/>
    <cellStyle name="Comma [0] 2 2 2 2 2 2 2 2" xfId="4963" xr:uid="{00000000-0005-0000-0000-000046000000}"/>
    <cellStyle name="Comma [0] 2 2 2 2 2 2 2 2 2" xfId="7152" xr:uid="{00000000-0005-0000-0000-000047000000}"/>
    <cellStyle name="Comma [0] 2 2 2 2 2 2 2 2 2 2" xfId="11529" xr:uid="{00000000-0005-0000-0000-000048000000}"/>
    <cellStyle name="Comma [0] 2 2 2 2 2 2 2 2 2 2 2" xfId="20282" xr:uid="{00000000-0005-0000-0000-000049000000}"/>
    <cellStyle name="Comma [0] 2 2 2 2 2 2 2 2 2 3" xfId="15906" xr:uid="{00000000-0005-0000-0000-00004A000000}"/>
    <cellStyle name="Comma [0] 2 2 2 2 2 2 2 2 3" xfId="9341" xr:uid="{00000000-0005-0000-0000-00004B000000}"/>
    <cellStyle name="Comma [0] 2 2 2 2 2 2 2 2 3 2" xfId="18094" xr:uid="{00000000-0005-0000-0000-00004C000000}"/>
    <cellStyle name="Comma [0] 2 2 2 2 2 2 2 2 4" xfId="13718" xr:uid="{00000000-0005-0000-0000-00004D000000}"/>
    <cellStyle name="Comma [0] 2 2 2 2 2 2 2 3" xfId="6058" xr:uid="{00000000-0005-0000-0000-00004E000000}"/>
    <cellStyle name="Comma [0] 2 2 2 2 2 2 2 3 2" xfId="10435" xr:uid="{00000000-0005-0000-0000-00004F000000}"/>
    <cellStyle name="Comma [0] 2 2 2 2 2 2 2 3 2 2" xfId="19188" xr:uid="{00000000-0005-0000-0000-000050000000}"/>
    <cellStyle name="Comma [0] 2 2 2 2 2 2 2 3 3" xfId="14812" xr:uid="{00000000-0005-0000-0000-000051000000}"/>
    <cellStyle name="Comma [0] 2 2 2 2 2 2 2 4" xfId="8247" xr:uid="{00000000-0005-0000-0000-000052000000}"/>
    <cellStyle name="Comma [0] 2 2 2 2 2 2 2 4 2" xfId="17000" xr:uid="{00000000-0005-0000-0000-000053000000}"/>
    <cellStyle name="Comma [0] 2 2 2 2 2 2 2 5" xfId="12624" xr:uid="{00000000-0005-0000-0000-000054000000}"/>
    <cellStyle name="Comma [0] 2 2 2 2 2 2 3" xfId="4415" xr:uid="{00000000-0005-0000-0000-000055000000}"/>
    <cellStyle name="Comma [0] 2 2 2 2 2 2 3 2" xfId="6604" xr:uid="{00000000-0005-0000-0000-000056000000}"/>
    <cellStyle name="Comma [0] 2 2 2 2 2 2 3 2 2" xfId="10981" xr:uid="{00000000-0005-0000-0000-000057000000}"/>
    <cellStyle name="Comma [0] 2 2 2 2 2 2 3 2 2 2" xfId="19734" xr:uid="{00000000-0005-0000-0000-000058000000}"/>
    <cellStyle name="Comma [0] 2 2 2 2 2 2 3 2 3" xfId="15358" xr:uid="{00000000-0005-0000-0000-000059000000}"/>
    <cellStyle name="Comma [0] 2 2 2 2 2 2 3 3" xfId="8793" xr:uid="{00000000-0005-0000-0000-00005A000000}"/>
    <cellStyle name="Comma [0] 2 2 2 2 2 2 3 3 2" xfId="17546" xr:uid="{00000000-0005-0000-0000-00005B000000}"/>
    <cellStyle name="Comma [0] 2 2 2 2 2 2 3 4" xfId="13170" xr:uid="{00000000-0005-0000-0000-00005C000000}"/>
    <cellStyle name="Comma [0] 2 2 2 2 2 2 4" xfId="5510" xr:uid="{00000000-0005-0000-0000-00005D000000}"/>
    <cellStyle name="Comma [0] 2 2 2 2 2 2 4 2" xfId="9887" xr:uid="{00000000-0005-0000-0000-00005E000000}"/>
    <cellStyle name="Comma [0] 2 2 2 2 2 2 4 2 2" xfId="18640" xr:uid="{00000000-0005-0000-0000-00005F000000}"/>
    <cellStyle name="Comma [0] 2 2 2 2 2 2 4 3" xfId="14264" xr:uid="{00000000-0005-0000-0000-000060000000}"/>
    <cellStyle name="Comma [0] 2 2 2 2 2 2 5" xfId="7699" xr:uid="{00000000-0005-0000-0000-000061000000}"/>
    <cellStyle name="Comma [0] 2 2 2 2 2 2 5 2" xfId="16452" xr:uid="{00000000-0005-0000-0000-000062000000}"/>
    <cellStyle name="Comma [0] 2 2 2 2 2 2 6" xfId="12076" xr:uid="{00000000-0005-0000-0000-000063000000}"/>
    <cellStyle name="Comma [0] 2 2 2 2 2 3" xfId="3593" xr:uid="{00000000-0005-0000-0000-000064000000}"/>
    <cellStyle name="Comma [0] 2 2 2 2 2 3 2" xfId="4689" xr:uid="{00000000-0005-0000-0000-000065000000}"/>
    <cellStyle name="Comma [0] 2 2 2 2 2 3 2 2" xfId="6878" xr:uid="{00000000-0005-0000-0000-000066000000}"/>
    <cellStyle name="Comma [0] 2 2 2 2 2 3 2 2 2" xfId="11255" xr:uid="{00000000-0005-0000-0000-000067000000}"/>
    <cellStyle name="Comma [0] 2 2 2 2 2 3 2 2 2 2" xfId="20008" xr:uid="{00000000-0005-0000-0000-000068000000}"/>
    <cellStyle name="Comma [0] 2 2 2 2 2 3 2 2 3" xfId="15632" xr:uid="{00000000-0005-0000-0000-000069000000}"/>
    <cellStyle name="Comma [0] 2 2 2 2 2 3 2 3" xfId="9067" xr:uid="{00000000-0005-0000-0000-00006A000000}"/>
    <cellStyle name="Comma [0] 2 2 2 2 2 3 2 3 2" xfId="17820" xr:uid="{00000000-0005-0000-0000-00006B000000}"/>
    <cellStyle name="Comma [0] 2 2 2 2 2 3 2 4" xfId="13444" xr:uid="{00000000-0005-0000-0000-00006C000000}"/>
    <cellStyle name="Comma [0] 2 2 2 2 2 3 3" xfId="5784" xr:uid="{00000000-0005-0000-0000-00006D000000}"/>
    <cellStyle name="Comma [0] 2 2 2 2 2 3 3 2" xfId="10161" xr:uid="{00000000-0005-0000-0000-00006E000000}"/>
    <cellStyle name="Comma [0] 2 2 2 2 2 3 3 2 2" xfId="18914" xr:uid="{00000000-0005-0000-0000-00006F000000}"/>
    <cellStyle name="Comma [0] 2 2 2 2 2 3 3 3" xfId="14538" xr:uid="{00000000-0005-0000-0000-000070000000}"/>
    <cellStyle name="Comma [0] 2 2 2 2 2 3 4" xfId="7973" xr:uid="{00000000-0005-0000-0000-000071000000}"/>
    <cellStyle name="Comma [0] 2 2 2 2 2 3 4 2" xfId="16726" xr:uid="{00000000-0005-0000-0000-000072000000}"/>
    <cellStyle name="Comma [0] 2 2 2 2 2 3 5" xfId="12350" xr:uid="{00000000-0005-0000-0000-000073000000}"/>
    <cellStyle name="Comma [0] 2 2 2 2 2 4" xfId="4141" xr:uid="{00000000-0005-0000-0000-000074000000}"/>
    <cellStyle name="Comma [0] 2 2 2 2 2 4 2" xfId="6330" xr:uid="{00000000-0005-0000-0000-000075000000}"/>
    <cellStyle name="Comma [0] 2 2 2 2 2 4 2 2" xfId="10707" xr:uid="{00000000-0005-0000-0000-000076000000}"/>
    <cellStyle name="Comma [0] 2 2 2 2 2 4 2 2 2" xfId="19460" xr:uid="{00000000-0005-0000-0000-000077000000}"/>
    <cellStyle name="Comma [0] 2 2 2 2 2 4 2 3" xfId="15084" xr:uid="{00000000-0005-0000-0000-000078000000}"/>
    <cellStyle name="Comma [0] 2 2 2 2 2 4 3" xfId="8519" xr:uid="{00000000-0005-0000-0000-000079000000}"/>
    <cellStyle name="Comma [0] 2 2 2 2 2 4 3 2" xfId="17272" xr:uid="{00000000-0005-0000-0000-00007A000000}"/>
    <cellStyle name="Comma [0] 2 2 2 2 2 4 4" xfId="12896" xr:uid="{00000000-0005-0000-0000-00007B000000}"/>
    <cellStyle name="Comma [0] 2 2 2 2 2 5" xfId="5236" xr:uid="{00000000-0005-0000-0000-00007C000000}"/>
    <cellStyle name="Comma [0] 2 2 2 2 2 5 2" xfId="9613" xr:uid="{00000000-0005-0000-0000-00007D000000}"/>
    <cellStyle name="Comma [0] 2 2 2 2 2 5 2 2" xfId="18366" xr:uid="{00000000-0005-0000-0000-00007E000000}"/>
    <cellStyle name="Comma [0] 2 2 2 2 2 5 3" xfId="13990" xr:uid="{00000000-0005-0000-0000-00007F000000}"/>
    <cellStyle name="Comma [0] 2 2 2 2 2 6" xfId="7425" xr:uid="{00000000-0005-0000-0000-000080000000}"/>
    <cellStyle name="Comma [0] 2 2 2 2 2 6 2" xfId="16178" xr:uid="{00000000-0005-0000-0000-000081000000}"/>
    <cellStyle name="Comma [0] 2 2 2 2 2 7" xfId="11802" xr:uid="{00000000-0005-0000-0000-000082000000}"/>
    <cellStyle name="Comma [0] 2 2 2 2 3" xfId="3202" xr:uid="{00000000-0005-0000-0000-000083000000}"/>
    <cellStyle name="Comma [0] 2 2 2 2 3 2" xfId="3755" xr:uid="{00000000-0005-0000-0000-000084000000}"/>
    <cellStyle name="Comma [0] 2 2 2 2 3 2 2" xfId="4851" xr:uid="{00000000-0005-0000-0000-000085000000}"/>
    <cellStyle name="Comma [0] 2 2 2 2 3 2 2 2" xfId="7040" xr:uid="{00000000-0005-0000-0000-000086000000}"/>
    <cellStyle name="Comma [0] 2 2 2 2 3 2 2 2 2" xfId="11417" xr:uid="{00000000-0005-0000-0000-000087000000}"/>
    <cellStyle name="Comma [0] 2 2 2 2 3 2 2 2 2 2" xfId="20170" xr:uid="{00000000-0005-0000-0000-000088000000}"/>
    <cellStyle name="Comma [0] 2 2 2 2 3 2 2 2 3" xfId="15794" xr:uid="{00000000-0005-0000-0000-000089000000}"/>
    <cellStyle name="Comma [0] 2 2 2 2 3 2 2 3" xfId="9229" xr:uid="{00000000-0005-0000-0000-00008A000000}"/>
    <cellStyle name="Comma [0] 2 2 2 2 3 2 2 3 2" xfId="17982" xr:uid="{00000000-0005-0000-0000-00008B000000}"/>
    <cellStyle name="Comma [0] 2 2 2 2 3 2 2 4" xfId="13606" xr:uid="{00000000-0005-0000-0000-00008C000000}"/>
    <cellStyle name="Comma [0] 2 2 2 2 3 2 3" xfId="5946" xr:uid="{00000000-0005-0000-0000-00008D000000}"/>
    <cellStyle name="Comma [0] 2 2 2 2 3 2 3 2" xfId="10323" xr:uid="{00000000-0005-0000-0000-00008E000000}"/>
    <cellStyle name="Comma [0] 2 2 2 2 3 2 3 2 2" xfId="19076" xr:uid="{00000000-0005-0000-0000-00008F000000}"/>
    <cellStyle name="Comma [0] 2 2 2 2 3 2 3 3" xfId="14700" xr:uid="{00000000-0005-0000-0000-000090000000}"/>
    <cellStyle name="Comma [0] 2 2 2 2 3 2 4" xfId="8135" xr:uid="{00000000-0005-0000-0000-000091000000}"/>
    <cellStyle name="Comma [0] 2 2 2 2 3 2 4 2" xfId="16888" xr:uid="{00000000-0005-0000-0000-000092000000}"/>
    <cellStyle name="Comma [0] 2 2 2 2 3 2 5" xfId="12512" xr:uid="{00000000-0005-0000-0000-000093000000}"/>
    <cellStyle name="Comma [0] 2 2 2 2 3 3" xfId="4303" xr:uid="{00000000-0005-0000-0000-000094000000}"/>
    <cellStyle name="Comma [0] 2 2 2 2 3 3 2" xfId="6492" xr:uid="{00000000-0005-0000-0000-000095000000}"/>
    <cellStyle name="Comma [0] 2 2 2 2 3 3 2 2" xfId="10869" xr:uid="{00000000-0005-0000-0000-000096000000}"/>
    <cellStyle name="Comma [0] 2 2 2 2 3 3 2 2 2" xfId="19622" xr:uid="{00000000-0005-0000-0000-000097000000}"/>
    <cellStyle name="Comma [0] 2 2 2 2 3 3 2 3" xfId="15246" xr:uid="{00000000-0005-0000-0000-000098000000}"/>
    <cellStyle name="Comma [0] 2 2 2 2 3 3 3" xfId="8681" xr:uid="{00000000-0005-0000-0000-000099000000}"/>
    <cellStyle name="Comma [0] 2 2 2 2 3 3 3 2" xfId="17434" xr:uid="{00000000-0005-0000-0000-00009A000000}"/>
    <cellStyle name="Comma [0] 2 2 2 2 3 3 4" xfId="13058" xr:uid="{00000000-0005-0000-0000-00009B000000}"/>
    <cellStyle name="Comma [0] 2 2 2 2 3 4" xfId="5398" xr:uid="{00000000-0005-0000-0000-00009C000000}"/>
    <cellStyle name="Comma [0] 2 2 2 2 3 4 2" xfId="9775" xr:uid="{00000000-0005-0000-0000-00009D000000}"/>
    <cellStyle name="Comma [0] 2 2 2 2 3 4 2 2" xfId="18528" xr:uid="{00000000-0005-0000-0000-00009E000000}"/>
    <cellStyle name="Comma [0] 2 2 2 2 3 4 3" xfId="14152" xr:uid="{00000000-0005-0000-0000-00009F000000}"/>
    <cellStyle name="Comma [0] 2 2 2 2 3 5" xfId="7587" xr:uid="{00000000-0005-0000-0000-0000A0000000}"/>
    <cellStyle name="Comma [0] 2 2 2 2 3 5 2" xfId="16340" xr:uid="{00000000-0005-0000-0000-0000A1000000}"/>
    <cellStyle name="Comma [0] 2 2 2 2 3 6" xfId="11964" xr:uid="{00000000-0005-0000-0000-0000A2000000}"/>
    <cellStyle name="Comma [0] 2 2 2 2 4" xfId="3481" xr:uid="{00000000-0005-0000-0000-0000A3000000}"/>
    <cellStyle name="Comma [0] 2 2 2 2 4 2" xfId="4577" xr:uid="{00000000-0005-0000-0000-0000A4000000}"/>
    <cellStyle name="Comma [0] 2 2 2 2 4 2 2" xfId="6766" xr:uid="{00000000-0005-0000-0000-0000A5000000}"/>
    <cellStyle name="Comma [0] 2 2 2 2 4 2 2 2" xfId="11143" xr:uid="{00000000-0005-0000-0000-0000A6000000}"/>
    <cellStyle name="Comma [0] 2 2 2 2 4 2 2 2 2" xfId="19896" xr:uid="{00000000-0005-0000-0000-0000A7000000}"/>
    <cellStyle name="Comma [0] 2 2 2 2 4 2 2 3" xfId="15520" xr:uid="{00000000-0005-0000-0000-0000A8000000}"/>
    <cellStyle name="Comma [0] 2 2 2 2 4 2 3" xfId="8955" xr:uid="{00000000-0005-0000-0000-0000A9000000}"/>
    <cellStyle name="Comma [0] 2 2 2 2 4 2 3 2" xfId="17708" xr:uid="{00000000-0005-0000-0000-0000AA000000}"/>
    <cellStyle name="Comma [0] 2 2 2 2 4 2 4" xfId="13332" xr:uid="{00000000-0005-0000-0000-0000AB000000}"/>
    <cellStyle name="Comma [0] 2 2 2 2 4 3" xfId="5672" xr:uid="{00000000-0005-0000-0000-0000AC000000}"/>
    <cellStyle name="Comma [0] 2 2 2 2 4 3 2" xfId="10049" xr:uid="{00000000-0005-0000-0000-0000AD000000}"/>
    <cellStyle name="Comma [0] 2 2 2 2 4 3 2 2" xfId="18802" xr:uid="{00000000-0005-0000-0000-0000AE000000}"/>
    <cellStyle name="Comma [0] 2 2 2 2 4 3 3" xfId="14426" xr:uid="{00000000-0005-0000-0000-0000AF000000}"/>
    <cellStyle name="Comma [0] 2 2 2 2 4 4" xfId="7861" xr:uid="{00000000-0005-0000-0000-0000B0000000}"/>
    <cellStyle name="Comma [0] 2 2 2 2 4 4 2" xfId="16614" xr:uid="{00000000-0005-0000-0000-0000B1000000}"/>
    <cellStyle name="Comma [0] 2 2 2 2 4 5" xfId="12238" xr:uid="{00000000-0005-0000-0000-0000B2000000}"/>
    <cellStyle name="Comma [0] 2 2 2 2 5" xfId="4029" xr:uid="{00000000-0005-0000-0000-0000B3000000}"/>
    <cellStyle name="Comma [0] 2 2 2 2 5 2" xfId="6218" xr:uid="{00000000-0005-0000-0000-0000B4000000}"/>
    <cellStyle name="Comma [0] 2 2 2 2 5 2 2" xfId="10595" xr:uid="{00000000-0005-0000-0000-0000B5000000}"/>
    <cellStyle name="Comma [0] 2 2 2 2 5 2 2 2" xfId="19348" xr:uid="{00000000-0005-0000-0000-0000B6000000}"/>
    <cellStyle name="Comma [0] 2 2 2 2 5 2 3" xfId="14972" xr:uid="{00000000-0005-0000-0000-0000B7000000}"/>
    <cellStyle name="Comma [0] 2 2 2 2 5 3" xfId="8407" xr:uid="{00000000-0005-0000-0000-0000B8000000}"/>
    <cellStyle name="Comma [0] 2 2 2 2 5 3 2" xfId="17160" xr:uid="{00000000-0005-0000-0000-0000B9000000}"/>
    <cellStyle name="Comma [0] 2 2 2 2 5 4" xfId="12784" xr:uid="{00000000-0005-0000-0000-0000BA000000}"/>
    <cellStyle name="Comma [0] 2 2 2 2 6" xfId="5124" xr:uid="{00000000-0005-0000-0000-0000BB000000}"/>
    <cellStyle name="Comma [0] 2 2 2 2 6 2" xfId="9501" xr:uid="{00000000-0005-0000-0000-0000BC000000}"/>
    <cellStyle name="Comma [0] 2 2 2 2 6 2 2" xfId="18254" xr:uid="{00000000-0005-0000-0000-0000BD000000}"/>
    <cellStyle name="Comma [0] 2 2 2 2 6 3" xfId="13878" xr:uid="{00000000-0005-0000-0000-0000BE000000}"/>
    <cellStyle name="Comma [0] 2 2 2 2 7" xfId="7313" xr:uid="{00000000-0005-0000-0000-0000BF000000}"/>
    <cellStyle name="Comma [0] 2 2 2 2 7 2" xfId="16066" xr:uid="{00000000-0005-0000-0000-0000C0000000}"/>
    <cellStyle name="Comma [0] 2 2 2 2 8" xfId="11690" xr:uid="{00000000-0005-0000-0000-0000C1000000}"/>
    <cellStyle name="Comma [0] 2 2 2 3" xfId="2985" xr:uid="{00000000-0005-0000-0000-0000C2000000}"/>
    <cellStyle name="Comma [0] 2 2 2 3 2" xfId="3261" xr:uid="{00000000-0005-0000-0000-0000C3000000}"/>
    <cellStyle name="Comma [0] 2 2 2 3 2 2" xfId="3814" xr:uid="{00000000-0005-0000-0000-0000C4000000}"/>
    <cellStyle name="Comma [0] 2 2 2 3 2 2 2" xfId="4910" xr:uid="{00000000-0005-0000-0000-0000C5000000}"/>
    <cellStyle name="Comma [0] 2 2 2 3 2 2 2 2" xfId="7099" xr:uid="{00000000-0005-0000-0000-0000C6000000}"/>
    <cellStyle name="Comma [0] 2 2 2 3 2 2 2 2 2" xfId="11476" xr:uid="{00000000-0005-0000-0000-0000C7000000}"/>
    <cellStyle name="Comma [0] 2 2 2 3 2 2 2 2 2 2" xfId="20229" xr:uid="{00000000-0005-0000-0000-0000C8000000}"/>
    <cellStyle name="Comma [0] 2 2 2 3 2 2 2 2 3" xfId="15853" xr:uid="{00000000-0005-0000-0000-0000C9000000}"/>
    <cellStyle name="Comma [0] 2 2 2 3 2 2 2 3" xfId="9288" xr:uid="{00000000-0005-0000-0000-0000CA000000}"/>
    <cellStyle name="Comma [0] 2 2 2 3 2 2 2 3 2" xfId="18041" xr:uid="{00000000-0005-0000-0000-0000CB000000}"/>
    <cellStyle name="Comma [0] 2 2 2 3 2 2 2 4" xfId="13665" xr:uid="{00000000-0005-0000-0000-0000CC000000}"/>
    <cellStyle name="Comma [0] 2 2 2 3 2 2 3" xfId="6005" xr:uid="{00000000-0005-0000-0000-0000CD000000}"/>
    <cellStyle name="Comma [0] 2 2 2 3 2 2 3 2" xfId="10382" xr:uid="{00000000-0005-0000-0000-0000CE000000}"/>
    <cellStyle name="Comma [0] 2 2 2 3 2 2 3 2 2" xfId="19135" xr:uid="{00000000-0005-0000-0000-0000CF000000}"/>
    <cellStyle name="Comma [0] 2 2 2 3 2 2 3 3" xfId="14759" xr:uid="{00000000-0005-0000-0000-0000D0000000}"/>
    <cellStyle name="Comma [0] 2 2 2 3 2 2 4" xfId="8194" xr:uid="{00000000-0005-0000-0000-0000D1000000}"/>
    <cellStyle name="Comma [0] 2 2 2 3 2 2 4 2" xfId="16947" xr:uid="{00000000-0005-0000-0000-0000D2000000}"/>
    <cellStyle name="Comma [0] 2 2 2 3 2 2 5" xfId="12571" xr:uid="{00000000-0005-0000-0000-0000D3000000}"/>
    <cellStyle name="Comma [0] 2 2 2 3 2 3" xfId="4362" xr:uid="{00000000-0005-0000-0000-0000D4000000}"/>
    <cellStyle name="Comma [0] 2 2 2 3 2 3 2" xfId="6551" xr:uid="{00000000-0005-0000-0000-0000D5000000}"/>
    <cellStyle name="Comma [0] 2 2 2 3 2 3 2 2" xfId="10928" xr:uid="{00000000-0005-0000-0000-0000D6000000}"/>
    <cellStyle name="Comma [0] 2 2 2 3 2 3 2 2 2" xfId="19681" xr:uid="{00000000-0005-0000-0000-0000D7000000}"/>
    <cellStyle name="Comma [0] 2 2 2 3 2 3 2 3" xfId="15305" xr:uid="{00000000-0005-0000-0000-0000D8000000}"/>
    <cellStyle name="Comma [0] 2 2 2 3 2 3 3" xfId="8740" xr:uid="{00000000-0005-0000-0000-0000D9000000}"/>
    <cellStyle name="Comma [0] 2 2 2 3 2 3 3 2" xfId="17493" xr:uid="{00000000-0005-0000-0000-0000DA000000}"/>
    <cellStyle name="Comma [0] 2 2 2 3 2 3 4" xfId="13117" xr:uid="{00000000-0005-0000-0000-0000DB000000}"/>
    <cellStyle name="Comma [0] 2 2 2 3 2 4" xfId="5457" xr:uid="{00000000-0005-0000-0000-0000DC000000}"/>
    <cellStyle name="Comma [0] 2 2 2 3 2 4 2" xfId="9834" xr:uid="{00000000-0005-0000-0000-0000DD000000}"/>
    <cellStyle name="Comma [0] 2 2 2 3 2 4 2 2" xfId="18587" xr:uid="{00000000-0005-0000-0000-0000DE000000}"/>
    <cellStyle name="Comma [0] 2 2 2 3 2 4 3" xfId="14211" xr:uid="{00000000-0005-0000-0000-0000DF000000}"/>
    <cellStyle name="Comma [0] 2 2 2 3 2 5" xfId="7646" xr:uid="{00000000-0005-0000-0000-0000E0000000}"/>
    <cellStyle name="Comma [0] 2 2 2 3 2 5 2" xfId="16399" xr:uid="{00000000-0005-0000-0000-0000E1000000}"/>
    <cellStyle name="Comma [0] 2 2 2 3 2 6" xfId="12023" xr:uid="{00000000-0005-0000-0000-0000E2000000}"/>
    <cellStyle name="Comma [0] 2 2 2 3 3" xfId="3540" xr:uid="{00000000-0005-0000-0000-0000E3000000}"/>
    <cellStyle name="Comma [0] 2 2 2 3 3 2" xfId="4636" xr:uid="{00000000-0005-0000-0000-0000E4000000}"/>
    <cellStyle name="Comma [0] 2 2 2 3 3 2 2" xfId="6825" xr:uid="{00000000-0005-0000-0000-0000E5000000}"/>
    <cellStyle name="Comma [0] 2 2 2 3 3 2 2 2" xfId="11202" xr:uid="{00000000-0005-0000-0000-0000E6000000}"/>
    <cellStyle name="Comma [0] 2 2 2 3 3 2 2 2 2" xfId="19955" xr:uid="{00000000-0005-0000-0000-0000E7000000}"/>
    <cellStyle name="Comma [0] 2 2 2 3 3 2 2 3" xfId="15579" xr:uid="{00000000-0005-0000-0000-0000E8000000}"/>
    <cellStyle name="Comma [0] 2 2 2 3 3 2 3" xfId="9014" xr:uid="{00000000-0005-0000-0000-0000E9000000}"/>
    <cellStyle name="Comma [0] 2 2 2 3 3 2 3 2" xfId="17767" xr:uid="{00000000-0005-0000-0000-0000EA000000}"/>
    <cellStyle name="Comma [0] 2 2 2 3 3 2 4" xfId="13391" xr:uid="{00000000-0005-0000-0000-0000EB000000}"/>
    <cellStyle name="Comma [0] 2 2 2 3 3 3" xfId="5731" xr:uid="{00000000-0005-0000-0000-0000EC000000}"/>
    <cellStyle name="Comma [0] 2 2 2 3 3 3 2" xfId="10108" xr:uid="{00000000-0005-0000-0000-0000ED000000}"/>
    <cellStyle name="Comma [0] 2 2 2 3 3 3 2 2" xfId="18861" xr:uid="{00000000-0005-0000-0000-0000EE000000}"/>
    <cellStyle name="Comma [0] 2 2 2 3 3 3 3" xfId="14485" xr:uid="{00000000-0005-0000-0000-0000EF000000}"/>
    <cellStyle name="Comma [0] 2 2 2 3 3 4" xfId="7920" xr:uid="{00000000-0005-0000-0000-0000F0000000}"/>
    <cellStyle name="Comma [0] 2 2 2 3 3 4 2" xfId="16673" xr:uid="{00000000-0005-0000-0000-0000F1000000}"/>
    <cellStyle name="Comma [0] 2 2 2 3 3 5" xfId="12297" xr:uid="{00000000-0005-0000-0000-0000F2000000}"/>
    <cellStyle name="Comma [0] 2 2 2 3 4" xfId="4088" xr:uid="{00000000-0005-0000-0000-0000F3000000}"/>
    <cellStyle name="Comma [0] 2 2 2 3 4 2" xfId="6277" xr:uid="{00000000-0005-0000-0000-0000F4000000}"/>
    <cellStyle name="Comma [0] 2 2 2 3 4 2 2" xfId="10654" xr:uid="{00000000-0005-0000-0000-0000F5000000}"/>
    <cellStyle name="Comma [0] 2 2 2 3 4 2 2 2" xfId="19407" xr:uid="{00000000-0005-0000-0000-0000F6000000}"/>
    <cellStyle name="Comma [0] 2 2 2 3 4 2 3" xfId="15031" xr:uid="{00000000-0005-0000-0000-0000F7000000}"/>
    <cellStyle name="Comma [0] 2 2 2 3 4 3" xfId="8466" xr:uid="{00000000-0005-0000-0000-0000F8000000}"/>
    <cellStyle name="Comma [0] 2 2 2 3 4 3 2" xfId="17219" xr:uid="{00000000-0005-0000-0000-0000F9000000}"/>
    <cellStyle name="Comma [0] 2 2 2 3 4 4" xfId="12843" xr:uid="{00000000-0005-0000-0000-0000FA000000}"/>
    <cellStyle name="Comma [0] 2 2 2 3 5" xfId="5183" xr:uid="{00000000-0005-0000-0000-0000FB000000}"/>
    <cellStyle name="Comma [0] 2 2 2 3 5 2" xfId="9560" xr:uid="{00000000-0005-0000-0000-0000FC000000}"/>
    <cellStyle name="Comma [0] 2 2 2 3 5 2 2" xfId="18313" xr:uid="{00000000-0005-0000-0000-0000FD000000}"/>
    <cellStyle name="Comma [0] 2 2 2 3 5 3" xfId="13937" xr:uid="{00000000-0005-0000-0000-0000FE000000}"/>
    <cellStyle name="Comma [0] 2 2 2 3 6" xfId="7372" xr:uid="{00000000-0005-0000-0000-0000FF000000}"/>
    <cellStyle name="Comma [0] 2 2 2 3 6 2" xfId="16125" xr:uid="{00000000-0005-0000-0000-000000010000}"/>
    <cellStyle name="Comma [0] 2 2 2 3 7" xfId="11749" xr:uid="{00000000-0005-0000-0000-000001010000}"/>
    <cellStyle name="Comma [0] 2 2 2 4" xfId="2872" xr:uid="{00000000-0005-0000-0000-000002010000}"/>
    <cellStyle name="Comma [0] 2 2 2 4 2" xfId="3151" xr:uid="{00000000-0005-0000-0000-000003010000}"/>
    <cellStyle name="Comma [0] 2 2 2 4 2 2" xfId="3704" xr:uid="{00000000-0005-0000-0000-000004010000}"/>
    <cellStyle name="Comma [0] 2 2 2 4 2 2 2" xfId="4800" xr:uid="{00000000-0005-0000-0000-000005010000}"/>
    <cellStyle name="Comma [0] 2 2 2 4 2 2 2 2" xfId="6989" xr:uid="{00000000-0005-0000-0000-000006010000}"/>
    <cellStyle name="Comma [0] 2 2 2 4 2 2 2 2 2" xfId="11366" xr:uid="{00000000-0005-0000-0000-000007010000}"/>
    <cellStyle name="Comma [0] 2 2 2 4 2 2 2 2 2 2" xfId="20119" xr:uid="{00000000-0005-0000-0000-000008010000}"/>
    <cellStyle name="Comma [0] 2 2 2 4 2 2 2 2 3" xfId="15743" xr:uid="{00000000-0005-0000-0000-000009010000}"/>
    <cellStyle name="Comma [0] 2 2 2 4 2 2 2 3" xfId="9178" xr:uid="{00000000-0005-0000-0000-00000A010000}"/>
    <cellStyle name="Comma [0] 2 2 2 4 2 2 2 3 2" xfId="17931" xr:uid="{00000000-0005-0000-0000-00000B010000}"/>
    <cellStyle name="Comma [0] 2 2 2 4 2 2 2 4" xfId="13555" xr:uid="{00000000-0005-0000-0000-00000C010000}"/>
    <cellStyle name="Comma [0] 2 2 2 4 2 2 3" xfId="5895" xr:uid="{00000000-0005-0000-0000-00000D010000}"/>
    <cellStyle name="Comma [0] 2 2 2 4 2 2 3 2" xfId="10272" xr:uid="{00000000-0005-0000-0000-00000E010000}"/>
    <cellStyle name="Comma [0] 2 2 2 4 2 2 3 2 2" xfId="19025" xr:uid="{00000000-0005-0000-0000-00000F010000}"/>
    <cellStyle name="Comma [0] 2 2 2 4 2 2 3 3" xfId="14649" xr:uid="{00000000-0005-0000-0000-000010010000}"/>
    <cellStyle name="Comma [0] 2 2 2 4 2 2 4" xfId="8084" xr:uid="{00000000-0005-0000-0000-000011010000}"/>
    <cellStyle name="Comma [0] 2 2 2 4 2 2 4 2" xfId="16837" xr:uid="{00000000-0005-0000-0000-000012010000}"/>
    <cellStyle name="Comma [0] 2 2 2 4 2 2 5" xfId="12461" xr:uid="{00000000-0005-0000-0000-000013010000}"/>
    <cellStyle name="Comma [0] 2 2 2 4 2 3" xfId="4252" xr:uid="{00000000-0005-0000-0000-000014010000}"/>
    <cellStyle name="Comma [0] 2 2 2 4 2 3 2" xfId="6441" xr:uid="{00000000-0005-0000-0000-000015010000}"/>
    <cellStyle name="Comma [0] 2 2 2 4 2 3 2 2" xfId="10818" xr:uid="{00000000-0005-0000-0000-000016010000}"/>
    <cellStyle name="Comma [0] 2 2 2 4 2 3 2 2 2" xfId="19571" xr:uid="{00000000-0005-0000-0000-000017010000}"/>
    <cellStyle name="Comma [0] 2 2 2 4 2 3 2 3" xfId="15195" xr:uid="{00000000-0005-0000-0000-000018010000}"/>
    <cellStyle name="Comma [0] 2 2 2 4 2 3 3" xfId="8630" xr:uid="{00000000-0005-0000-0000-000019010000}"/>
    <cellStyle name="Comma [0] 2 2 2 4 2 3 3 2" xfId="17383" xr:uid="{00000000-0005-0000-0000-00001A010000}"/>
    <cellStyle name="Comma [0] 2 2 2 4 2 3 4" xfId="13007" xr:uid="{00000000-0005-0000-0000-00001B010000}"/>
    <cellStyle name="Comma [0] 2 2 2 4 2 4" xfId="5347" xr:uid="{00000000-0005-0000-0000-00001C010000}"/>
    <cellStyle name="Comma [0] 2 2 2 4 2 4 2" xfId="9724" xr:uid="{00000000-0005-0000-0000-00001D010000}"/>
    <cellStyle name="Comma [0] 2 2 2 4 2 4 2 2" xfId="18477" xr:uid="{00000000-0005-0000-0000-00001E010000}"/>
    <cellStyle name="Comma [0] 2 2 2 4 2 4 3" xfId="14101" xr:uid="{00000000-0005-0000-0000-00001F010000}"/>
    <cellStyle name="Comma [0] 2 2 2 4 2 5" xfId="7536" xr:uid="{00000000-0005-0000-0000-000020010000}"/>
    <cellStyle name="Comma [0] 2 2 2 4 2 5 2" xfId="16289" xr:uid="{00000000-0005-0000-0000-000021010000}"/>
    <cellStyle name="Comma [0] 2 2 2 4 2 6" xfId="11913" xr:uid="{00000000-0005-0000-0000-000022010000}"/>
    <cellStyle name="Comma [0] 2 2 2 4 3" xfId="3430" xr:uid="{00000000-0005-0000-0000-000023010000}"/>
    <cellStyle name="Comma [0] 2 2 2 4 3 2" xfId="4526" xr:uid="{00000000-0005-0000-0000-000024010000}"/>
    <cellStyle name="Comma [0] 2 2 2 4 3 2 2" xfId="6715" xr:uid="{00000000-0005-0000-0000-000025010000}"/>
    <cellStyle name="Comma [0] 2 2 2 4 3 2 2 2" xfId="11092" xr:uid="{00000000-0005-0000-0000-000026010000}"/>
    <cellStyle name="Comma [0] 2 2 2 4 3 2 2 2 2" xfId="19845" xr:uid="{00000000-0005-0000-0000-000027010000}"/>
    <cellStyle name="Comma [0] 2 2 2 4 3 2 2 3" xfId="15469" xr:uid="{00000000-0005-0000-0000-000028010000}"/>
    <cellStyle name="Comma [0] 2 2 2 4 3 2 3" xfId="8904" xr:uid="{00000000-0005-0000-0000-000029010000}"/>
    <cellStyle name="Comma [0] 2 2 2 4 3 2 3 2" xfId="17657" xr:uid="{00000000-0005-0000-0000-00002A010000}"/>
    <cellStyle name="Comma [0] 2 2 2 4 3 2 4" xfId="13281" xr:uid="{00000000-0005-0000-0000-00002B010000}"/>
    <cellStyle name="Comma [0] 2 2 2 4 3 3" xfId="5621" xr:uid="{00000000-0005-0000-0000-00002C010000}"/>
    <cellStyle name="Comma [0] 2 2 2 4 3 3 2" xfId="9998" xr:uid="{00000000-0005-0000-0000-00002D010000}"/>
    <cellStyle name="Comma [0] 2 2 2 4 3 3 2 2" xfId="18751" xr:uid="{00000000-0005-0000-0000-00002E010000}"/>
    <cellStyle name="Comma [0] 2 2 2 4 3 3 3" xfId="14375" xr:uid="{00000000-0005-0000-0000-00002F010000}"/>
    <cellStyle name="Comma [0] 2 2 2 4 3 4" xfId="7810" xr:uid="{00000000-0005-0000-0000-000030010000}"/>
    <cellStyle name="Comma [0] 2 2 2 4 3 4 2" xfId="16563" xr:uid="{00000000-0005-0000-0000-000031010000}"/>
    <cellStyle name="Comma [0] 2 2 2 4 3 5" xfId="12187" xr:uid="{00000000-0005-0000-0000-000032010000}"/>
    <cellStyle name="Comma [0] 2 2 2 4 4" xfId="3978" xr:uid="{00000000-0005-0000-0000-000033010000}"/>
    <cellStyle name="Comma [0] 2 2 2 4 4 2" xfId="6167" xr:uid="{00000000-0005-0000-0000-000034010000}"/>
    <cellStyle name="Comma [0] 2 2 2 4 4 2 2" xfId="10544" xr:uid="{00000000-0005-0000-0000-000035010000}"/>
    <cellStyle name="Comma [0] 2 2 2 4 4 2 2 2" xfId="19297" xr:uid="{00000000-0005-0000-0000-000036010000}"/>
    <cellStyle name="Comma [0] 2 2 2 4 4 2 3" xfId="14921" xr:uid="{00000000-0005-0000-0000-000037010000}"/>
    <cellStyle name="Comma [0] 2 2 2 4 4 3" xfId="8356" xr:uid="{00000000-0005-0000-0000-000038010000}"/>
    <cellStyle name="Comma [0] 2 2 2 4 4 3 2" xfId="17109" xr:uid="{00000000-0005-0000-0000-000039010000}"/>
    <cellStyle name="Comma [0] 2 2 2 4 4 4" xfId="12733" xr:uid="{00000000-0005-0000-0000-00003A010000}"/>
    <cellStyle name="Comma [0] 2 2 2 4 5" xfId="5073" xr:uid="{00000000-0005-0000-0000-00003B010000}"/>
    <cellStyle name="Comma [0] 2 2 2 4 5 2" xfId="9450" xr:uid="{00000000-0005-0000-0000-00003C010000}"/>
    <cellStyle name="Comma [0] 2 2 2 4 5 2 2" xfId="18203" xr:uid="{00000000-0005-0000-0000-00003D010000}"/>
    <cellStyle name="Comma [0] 2 2 2 4 5 3" xfId="13827" xr:uid="{00000000-0005-0000-0000-00003E010000}"/>
    <cellStyle name="Comma [0] 2 2 2 4 6" xfId="7262" xr:uid="{00000000-0005-0000-0000-00003F010000}"/>
    <cellStyle name="Comma [0] 2 2 2 4 6 2" xfId="16015" xr:uid="{00000000-0005-0000-0000-000040010000}"/>
    <cellStyle name="Comma [0] 2 2 2 4 7" xfId="11639" xr:uid="{00000000-0005-0000-0000-000041010000}"/>
    <cellStyle name="Comma [0] 2 2 2 5" xfId="3101" xr:uid="{00000000-0005-0000-0000-000042010000}"/>
    <cellStyle name="Comma [0] 2 2 2 5 2" xfId="3655" xr:uid="{00000000-0005-0000-0000-000043010000}"/>
    <cellStyle name="Comma [0] 2 2 2 5 2 2" xfId="4751" xr:uid="{00000000-0005-0000-0000-000044010000}"/>
    <cellStyle name="Comma [0] 2 2 2 5 2 2 2" xfId="6940" xr:uid="{00000000-0005-0000-0000-000045010000}"/>
    <cellStyle name="Comma [0] 2 2 2 5 2 2 2 2" xfId="11317" xr:uid="{00000000-0005-0000-0000-000046010000}"/>
    <cellStyle name="Comma [0] 2 2 2 5 2 2 2 2 2" xfId="20070" xr:uid="{00000000-0005-0000-0000-000047010000}"/>
    <cellStyle name="Comma [0] 2 2 2 5 2 2 2 3" xfId="15694" xr:uid="{00000000-0005-0000-0000-000048010000}"/>
    <cellStyle name="Comma [0] 2 2 2 5 2 2 3" xfId="9129" xr:uid="{00000000-0005-0000-0000-000049010000}"/>
    <cellStyle name="Comma [0] 2 2 2 5 2 2 3 2" xfId="17882" xr:uid="{00000000-0005-0000-0000-00004A010000}"/>
    <cellStyle name="Comma [0] 2 2 2 5 2 2 4" xfId="13506" xr:uid="{00000000-0005-0000-0000-00004B010000}"/>
    <cellStyle name="Comma [0] 2 2 2 5 2 3" xfId="5846" xr:uid="{00000000-0005-0000-0000-00004C010000}"/>
    <cellStyle name="Comma [0] 2 2 2 5 2 3 2" xfId="10223" xr:uid="{00000000-0005-0000-0000-00004D010000}"/>
    <cellStyle name="Comma [0] 2 2 2 5 2 3 2 2" xfId="18976" xr:uid="{00000000-0005-0000-0000-00004E010000}"/>
    <cellStyle name="Comma [0] 2 2 2 5 2 3 3" xfId="14600" xr:uid="{00000000-0005-0000-0000-00004F010000}"/>
    <cellStyle name="Comma [0] 2 2 2 5 2 4" xfId="8035" xr:uid="{00000000-0005-0000-0000-000050010000}"/>
    <cellStyle name="Comma [0] 2 2 2 5 2 4 2" xfId="16788" xr:uid="{00000000-0005-0000-0000-000051010000}"/>
    <cellStyle name="Comma [0] 2 2 2 5 2 5" xfId="12412" xr:uid="{00000000-0005-0000-0000-000052010000}"/>
    <cellStyle name="Comma [0] 2 2 2 5 3" xfId="4203" xr:uid="{00000000-0005-0000-0000-000053010000}"/>
    <cellStyle name="Comma [0] 2 2 2 5 3 2" xfId="6392" xr:uid="{00000000-0005-0000-0000-000054010000}"/>
    <cellStyle name="Comma [0] 2 2 2 5 3 2 2" xfId="10769" xr:uid="{00000000-0005-0000-0000-000055010000}"/>
    <cellStyle name="Comma [0] 2 2 2 5 3 2 2 2" xfId="19522" xr:uid="{00000000-0005-0000-0000-000056010000}"/>
    <cellStyle name="Comma [0] 2 2 2 5 3 2 3" xfId="15146" xr:uid="{00000000-0005-0000-0000-000057010000}"/>
    <cellStyle name="Comma [0] 2 2 2 5 3 3" xfId="8581" xr:uid="{00000000-0005-0000-0000-000058010000}"/>
    <cellStyle name="Comma [0] 2 2 2 5 3 3 2" xfId="17334" xr:uid="{00000000-0005-0000-0000-000059010000}"/>
    <cellStyle name="Comma [0] 2 2 2 5 3 4" xfId="12958" xr:uid="{00000000-0005-0000-0000-00005A010000}"/>
    <cellStyle name="Comma [0] 2 2 2 5 4" xfId="5298" xr:uid="{00000000-0005-0000-0000-00005B010000}"/>
    <cellStyle name="Comma [0] 2 2 2 5 4 2" xfId="9675" xr:uid="{00000000-0005-0000-0000-00005C010000}"/>
    <cellStyle name="Comma [0] 2 2 2 5 4 2 2" xfId="18428" xr:uid="{00000000-0005-0000-0000-00005D010000}"/>
    <cellStyle name="Comma [0] 2 2 2 5 4 3" xfId="14052" xr:uid="{00000000-0005-0000-0000-00005E010000}"/>
    <cellStyle name="Comma [0] 2 2 2 5 5" xfId="7487" xr:uid="{00000000-0005-0000-0000-00005F010000}"/>
    <cellStyle name="Comma [0] 2 2 2 5 5 2" xfId="16240" xr:uid="{00000000-0005-0000-0000-000060010000}"/>
    <cellStyle name="Comma [0] 2 2 2 5 6" xfId="11864" xr:uid="{00000000-0005-0000-0000-000061010000}"/>
    <cellStyle name="Comma [0] 2 2 2 6" xfId="3380" xr:uid="{00000000-0005-0000-0000-000062010000}"/>
    <cellStyle name="Comma [0] 2 2 2 6 2" xfId="4477" xr:uid="{00000000-0005-0000-0000-000063010000}"/>
    <cellStyle name="Comma [0] 2 2 2 6 2 2" xfId="6666" xr:uid="{00000000-0005-0000-0000-000064010000}"/>
    <cellStyle name="Comma [0] 2 2 2 6 2 2 2" xfId="11043" xr:uid="{00000000-0005-0000-0000-000065010000}"/>
    <cellStyle name="Comma [0] 2 2 2 6 2 2 2 2" xfId="19796" xr:uid="{00000000-0005-0000-0000-000066010000}"/>
    <cellStyle name="Comma [0] 2 2 2 6 2 2 3" xfId="15420" xr:uid="{00000000-0005-0000-0000-000067010000}"/>
    <cellStyle name="Comma [0] 2 2 2 6 2 3" xfId="8855" xr:uid="{00000000-0005-0000-0000-000068010000}"/>
    <cellStyle name="Comma [0] 2 2 2 6 2 3 2" xfId="17608" xr:uid="{00000000-0005-0000-0000-000069010000}"/>
    <cellStyle name="Comma [0] 2 2 2 6 2 4" xfId="13232" xr:uid="{00000000-0005-0000-0000-00006A010000}"/>
    <cellStyle name="Comma [0] 2 2 2 6 3" xfId="5572" xr:uid="{00000000-0005-0000-0000-00006B010000}"/>
    <cellStyle name="Comma [0] 2 2 2 6 3 2" xfId="9949" xr:uid="{00000000-0005-0000-0000-00006C010000}"/>
    <cellStyle name="Comma [0] 2 2 2 6 3 2 2" xfId="18702" xr:uid="{00000000-0005-0000-0000-00006D010000}"/>
    <cellStyle name="Comma [0] 2 2 2 6 3 3" xfId="14326" xr:uid="{00000000-0005-0000-0000-00006E010000}"/>
    <cellStyle name="Comma [0] 2 2 2 6 4" xfId="7761" xr:uid="{00000000-0005-0000-0000-00006F010000}"/>
    <cellStyle name="Comma [0] 2 2 2 6 4 2" xfId="16514" xr:uid="{00000000-0005-0000-0000-000070010000}"/>
    <cellStyle name="Comma [0] 2 2 2 6 5" xfId="12138" xr:uid="{00000000-0005-0000-0000-000071010000}"/>
    <cellStyle name="Comma [0] 2 2 2 7" xfId="3930" xr:uid="{00000000-0005-0000-0000-000072010000}"/>
    <cellStyle name="Comma [0] 2 2 2 7 2" xfId="6119" xr:uid="{00000000-0005-0000-0000-000073010000}"/>
    <cellStyle name="Comma [0] 2 2 2 7 2 2" xfId="10496" xr:uid="{00000000-0005-0000-0000-000074010000}"/>
    <cellStyle name="Comma [0] 2 2 2 7 2 2 2" xfId="19249" xr:uid="{00000000-0005-0000-0000-000075010000}"/>
    <cellStyle name="Comma [0] 2 2 2 7 2 3" xfId="14873" xr:uid="{00000000-0005-0000-0000-000076010000}"/>
    <cellStyle name="Comma [0] 2 2 2 7 3" xfId="8308" xr:uid="{00000000-0005-0000-0000-000077010000}"/>
    <cellStyle name="Comma [0] 2 2 2 7 3 2" xfId="17061" xr:uid="{00000000-0005-0000-0000-000078010000}"/>
    <cellStyle name="Comma [0] 2 2 2 7 4" xfId="12685" xr:uid="{00000000-0005-0000-0000-000079010000}"/>
    <cellStyle name="Comma [0] 2 2 2 8" xfId="5025" xr:uid="{00000000-0005-0000-0000-00007A010000}"/>
    <cellStyle name="Comma [0] 2 2 2 8 2" xfId="9402" xr:uid="{00000000-0005-0000-0000-00007B010000}"/>
    <cellStyle name="Comma [0] 2 2 2 8 2 2" xfId="18155" xr:uid="{00000000-0005-0000-0000-00007C010000}"/>
    <cellStyle name="Comma [0] 2 2 2 8 3" xfId="13779" xr:uid="{00000000-0005-0000-0000-00007D010000}"/>
    <cellStyle name="Comma [0] 2 2 2 9" xfId="7214" xr:uid="{00000000-0005-0000-0000-00007E010000}"/>
    <cellStyle name="Comma [0] 2 2 2 9 2" xfId="15967" xr:uid="{00000000-0005-0000-0000-00007F010000}"/>
    <cellStyle name="Comma [0] 2 2 3" xfId="2925" xr:uid="{00000000-0005-0000-0000-000080010000}"/>
    <cellStyle name="Comma [0] 2 2 3 2" xfId="3037" xr:uid="{00000000-0005-0000-0000-000081010000}"/>
    <cellStyle name="Comma [0] 2 2 3 2 2" xfId="3313" xr:uid="{00000000-0005-0000-0000-000082010000}"/>
    <cellStyle name="Comma [0] 2 2 3 2 2 2" xfId="3866" xr:uid="{00000000-0005-0000-0000-000083010000}"/>
    <cellStyle name="Comma [0] 2 2 3 2 2 2 2" xfId="4962" xr:uid="{00000000-0005-0000-0000-000084010000}"/>
    <cellStyle name="Comma [0] 2 2 3 2 2 2 2 2" xfId="7151" xr:uid="{00000000-0005-0000-0000-000085010000}"/>
    <cellStyle name="Comma [0] 2 2 3 2 2 2 2 2 2" xfId="11528" xr:uid="{00000000-0005-0000-0000-000086010000}"/>
    <cellStyle name="Comma [0] 2 2 3 2 2 2 2 2 2 2" xfId="20281" xr:uid="{00000000-0005-0000-0000-000087010000}"/>
    <cellStyle name="Comma [0] 2 2 3 2 2 2 2 2 3" xfId="15905" xr:uid="{00000000-0005-0000-0000-000088010000}"/>
    <cellStyle name="Comma [0] 2 2 3 2 2 2 2 3" xfId="9340" xr:uid="{00000000-0005-0000-0000-000089010000}"/>
    <cellStyle name="Comma [0] 2 2 3 2 2 2 2 3 2" xfId="18093" xr:uid="{00000000-0005-0000-0000-00008A010000}"/>
    <cellStyle name="Comma [0] 2 2 3 2 2 2 2 4" xfId="13717" xr:uid="{00000000-0005-0000-0000-00008B010000}"/>
    <cellStyle name="Comma [0] 2 2 3 2 2 2 3" xfId="6057" xr:uid="{00000000-0005-0000-0000-00008C010000}"/>
    <cellStyle name="Comma [0] 2 2 3 2 2 2 3 2" xfId="10434" xr:uid="{00000000-0005-0000-0000-00008D010000}"/>
    <cellStyle name="Comma [0] 2 2 3 2 2 2 3 2 2" xfId="19187" xr:uid="{00000000-0005-0000-0000-00008E010000}"/>
    <cellStyle name="Comma [0] 2 2 3 2 2 2 3 3" xfId="14811" xr:uid="{00000000-0005-0000-0000-00008F010000}"/>
    <cellStyle name="Comma [0] 2 2 3 2 2 2 4" xfId="8246" xr:uid="{00000000-0005-0000-0000-000090010000}"/>
    <cellStyle name="Comma [0] 2 2 3 2 2 2 4 2" xfId="16999" xr:uid="{00000000-0005-0000-0000-000091010000}"/>
    <cellStyle name="Comma [0] 2 2 3 2 2 2 5" xfId="12623" xr:uid="{00000000-0005-0000-0000-000092010000}"/>
    <cellStyle name="Comma [0] 2 2 3 2 2 3" xfId="4414" xr:uid="{00000000-0005-0000-0000-000093010000}"/>
    <cellStyle name="Comma [0] 2 2 3 2 2 3 2" xfId="6603" xr:uid="{00000000-0005-0000-0000-000094010000}"/>
    <cellStyle name="Comma [0] 2 2 3 2 2 3 2 2" xfId="10980" xr:uid="{00000000-0005-0000-0000-000095010000}"/>
    <cellStyle name="Comma [0] 2 2 3 2 2 3 2 2 2" xfId="19733" xr:uid="{00000000-0005-0000-0000-000096010000}"/>
    <cellStyle name="Comma [0] 2 2 3 2 2 3 2 3" xfId="15357" xr:uid="{00000000-0005-0000-0000-000097010000}"/>
    <cellStyle name="Comma [0] 2 2 3 2 2 3 3" xfId="8792" xr:uid="{00000000-0005-0000-0000-000098010000}"/>
    <cellStyle name="Comma [0] 2 2 3 2 2 3 3 2" xfId="17545" xr:uid="{00000000-0005-0000-0000-000099010000}"/>
    <cellStyle name="Comma [0] 2 2 3 2 2 3 4" xfId="13169" xr:uid="{00000000-0005-0000-0000-00009A010000}"/>
    <cellStyle name="Comma [0] 2 2 3 2 2 4" xfId="5509" xr:uid="{00000000-0005-0000-0000-00009B010000}"/>
    <cellStyle name="Comma [0] 2 2 3 2 2 4 2" xfId="9886" xr:uid="{00000000-0005-0000-0000-00009C010000}"/>
    <cellStyle name="Comma [0] 2 2 3 2 2 4 2 2" xfId="18639" xr:uid="{00000000-0005-0000-0000-00009D010000}"/>
    <cellStyle name="Comma [0] 2 2 3 2 2 4 3" xfId="14263" xr:uid="{00000000-0005-0000-0000-00009E010000}"/>
    <cellStyle name="Comma [0] 2 2 3 2 2 5" xfId="7698" xr:uid="{00000000-0005-0000-0000-00009F010000}"/>
    <cellStyle name="Comma [0] 2 2 3 2 2 5 2" xfId="16451" xr:uid="{00000000-0005-0000-0000-0000A0010000}"/>
    <cellStyle name="Comma [0] 2 2 3 2 2 6" xfId="12075" xr:uid="{00000000-0005-0000-0000-0000A1010000}"/>
    <cellStyle name="Comma [0] 2 2 3 2 3" xfId="3592" xr:uid="{00000000-0005-0000-0000-0000A2010000}"/>
    <cellStyle name="Comma [0] 2 2 3 2 3 2" xfId="4688" xr:uid="{00000000-0005-0000-0000-0000A3010000}"/>
    <cellStyle name="Comma [0] 2 2 3 2 3 2 2" xfId="6877" xr:uid="{00000000-0005-0000-0000-0000A4010000}"/>
    <cellStyle name="Comma [0] 2 2 3 2 3 2 2 2" xfId="11254" xr:uid="{00000000-0005-0000-0000-0000A5010000}"/>
    <cellStyle name="Comma [0] 2 2 3 2 3 2 2 2 2" xfId="20007" xr:uid="{00000000-0005-0000-0000-0000A6010000}"/>
    <cellStyle name="Comma [0] 2 2 3 2 3 2 2 3" xfId="15631" xr:uid="{00000000-0005-0000-0000-0000A7010000}"/>
    <cellStyle name="Comma [0] 2 2 3 2 3 2 3" xfId="9066" xr:uid="{00000000-0005-0000-0000-0000A8010000}"/>
    <cellStyle name="Comma [0] 2 2 3 2 3 2 3 2" xfId="17819" xr:uid="{00000000-0005-0000-0000-0000A9010000}"/>
    <cellStyle name="Comma [0] 2 2 3 2 3 2 4" xfId="13443" xr:uid="{00000000-0005-0000-0000-0000AA010000}"/>
    <cellStyle name="Comma [0] 2 2 3 2 3 3" xfId="5783" xr:uid="{00000000-0005-0000-0000-0000AB010000}"/>
    <cellStyle name="Comma [0] 2 2 3 2 3 3 2" xfId="10160" xr:uid="{00000000-0005-0000-0000-0000AC010000}"/>
    <cellStyle name="Comma [0] 2 2 3 2 3 3 2 2" xfId="18913" xr:uid="{00000000-0005-0000-0000-0000AD010000}"/>
    <cellStyle name="Comma [0] 2 2 3 2 3 3 3" xfId="14537" xr:uid="{00000000-0005-0000-0000-0000AE010000}"/>
    <cellStyle name="Comma [0] 2 2 3 2 3 4" xfId="7972" xr:uid="{00000000-0005-0000-0000-0000AF010000}"/>
    <cellStyle name="Comma [0] 2 2 3 2 3 4 2" xfId="16725" xr:uid="{00000000-0005-0000-0000-0000B0010000}"/>
    <cellStyle name="Comma [0] 2 2 3 2 3 5" xfId="12349" xr:uid="{00000000-0005-0000-0000-0000B1010000}"/>
    <cellStyle name="Comma [0] 2 2 3 2 4" xfId="4140" xr:uid="{00000000-0005-0000-0000-0000B2010000}"/>
    <cellStyle name="Comma [0] 2 2 3 2 4 2" xfId="6329" xr:uid="{00000000-0005-0000-0000-0000B3010000}"/>
    <cellStyle name="Comma [0] 2 2 3 2 4 2 2" xfId="10706" xr:uid="{00000000-0005-0000-0000-0000B4010000}"/>
    <cellStyle name="Comma [0] 2 2 3 2 4 2 2 2" xfId="19459" xr:uid="{00000000-0005-0000-0000-0000B5010000}"/>
    <cellStyle name="Comma [0] 2 2 3 2 4 2 3" xfId="15083" xr:uid="{00000000-0005-0000-0000-0000B6010000}"/>
    <cellStyle name="Comma [0] 2 2 3 2 4 3" xfId="8518" xr:uid="{00000000-0005-0000-0000-0000B7010000}"/>
    <cellStyle name="Comma [0] 2 2 3 2 4 3 2" xfId="17271" xr:uid="{00000000-0005-0000-0000-0000B8010000}"/>
    <cellStyle name="Comma [0] 2 2 3 2 4 4" xfId="12895" xr:uid="{00000000-0005-0000-0000-0000B9010000}"/>
    <cellStyle name="Comma [0] 2 2 3 2 5" xfId="5235" xr:uid="{00000000-0005-0000-0000-0000BA010000}"/>
    <cellStyle name="Comma [0] 2 2 3 2 5 2" xfId="9612" xr:uid="{00000000-0005-0000-0000-0000BB010000}"/>
    <cellStyle name="Comma [0] 2 2 3 2 5 2 2" xfId="18365" xr:uid="{00000000-0005-0000-0000-0000BC010000}"/>
    <cellStyle name="Comma [0] 2 2 3 2 5 3" xfId="13989" xr:uid="{00000000-0005-0000-0000-0000BD010000}"/>
    <cellStyle name="Comma [0] 2 2 3 2 6" xfId="7424" xr:uid="{00000000-0005-0000-0000-0000BE010000}"/>
    <cellStyle name="Comma [0] 2 2 3 2 6 2" xfId="16177" xr:uid="{00000000-0005-0000-0000-0000BF010000}"/>
    <cellStyle name="Comma [0] 2 2 3 2 7" xfId="11801" xr:uid="{00000000-0005-0000-0000-0000C0010000}"/>
    <cellStyle name="Comma [0] 2 2 3 3" xfId="3201" xr:uid="{00000000-0005-0000-0000-0000C1010000}"/>
    <cellStyle name="Comma [0] 2 2 3 3 2" xfId="3754" xr:uid="{00000000-0005-0000-0000-0000C2010000}"/>
    <cellStyle name="Comma [0] 2 2 3 3 2 2" xfId="4850" xr:uid="{00000000-0005-0000-0000-0000C3010000}"/>
    <cellStyle name="Comma [0] 2 2 3 3 2 2 2" xfId="7039" xr:uid="{00000000-0005-0000-0000-0000C4010000}"/>
    <cellStyle name="Comma [0] 2 2 3 3 2 2 2 2" xfId="11416" xr:uid="{00000000-0005-0000-0000-0000C5010000}"/>
    <cellStyle name="Comma [0] 2 2 3 3 2 2 2 2 2" xfId="20169" xr:uid="{00000000-0005-0000-0000-0000C6010000}"/>
    <cellStyle name="Comma [0] 2 2 3 3 2 2 2 3" xfId="15793" xr:uid="{00000000-0005-0000-0000-0000C7010000}"/>
    <cellStyle name="Comma [0] 2 2 3 3 2 2 3" xfId="9228" xr:uid="{00000000-0005-0000-0000-0000C8010000}"/>
    <cellStyle name="Comma [0] 2 2 3 3 2 2 3 2" xfId="17981" xr:uid="{00000000-0005-0000-0000-0000C9010000}"/>
    <cellStyle name="Comma [0] 2 2 3 3 2 2 4" xfId="13605" xr:uid="{00000000-0005-0000-0000-0000CA010000}"/>
    <cellStyle name="Comma [0] 2 2 3 3 2 3" xfId="5945" xr:uid="{00000000-0005-0000-0000-0000CB010000}"/>
    <cellStyle name="Comma [0] 2 2 3 3 2 3 2" xfId="10322" xr:uid="{00000000-0005-0000-0000-0000CC010000}"/>
    <cellStyle name="Comma [0] 2 2 3 3 2 3 2 2" xfId="19075" xr:uid="{00000000-0005-0000-0000-0000CD010000}"/>
    <cellStyle name="Comma [0] 2 2 3 3 2 3 3" xfId="14699" xr:uid="{00000000-0005-0000-0000-0000CE010000}"/>
    <cellStyle name="Comma [0] 2 2 3 3 2 4" xfId="8134" xr:uid="{00000000-0005-0000-0000-0000CF010000}"/>
    <cellStyle name="Comma [0] 2 2 3 3 2 4 2" xfId="16887" xr:uid="{00000000-0005-0000-0000-0000D0010000}"/>
    <cellStyle name="Comma [0] 2 2 3 3 2 5" xfId="12511" xr:uid="{00000000-0005-0000-0000-0000D1010000}"/>
    <cellStyle name="Comma [0] 2 2 3 3 3" xfId="4302" xr:uid="{00000000-0005-0000-0000-0000D2010000}"/>
    <cellStyle name="Comma [0] 2 2 3 3 3 2" xfId="6491" xr:uid="{00000000-0005-0000-0000-0000D3010000}"/>
    <cellStyle name="Comma [0] 2 2 3 3 3 2 2" xfId="10868" xr:uid="{00000000-0005-0000-0000-0000D4010000}"/>
    <cellStyle name="Comma [0] 2 2 3 3 3 2 2 2" xfId="19621" xr:uid="{00000000-0005-0000-0000-0000D5010000}"/>
    <cellStyle name="Comma [0] 2 2 3 3 3 2 3" xfId="15245" xr:uid="{00000000-0005-0000-0000-0000D6010000}"/>
    <cellStyle name="Comma [0] 2 2 3 3 3 3" xfId="8680" xr:uid="{00000000-0005-0000-0000-0000D7010000}"/>
    <cellStyle name="Comma [0] 2 2 3 3 3 3 2" xfId="17433" xr:uid="{00000000-0005-0000-0000-0000D8010000}"/>
    <cellStyle name="Comma [0] 2 2 3 3 3 4" xfId="13057" xr:uid="{00000000-0005-0000-0000-0000D9010000}"/>
    <cellStyle name="Comma [0] 2 2 3 3 4" xfId="5397" xr:uid="{00000000-0005-0000-0000-0000DA010000}"/>
    <cellStyle name="Comma [0] 2 2 3 3 4 2" xfId="9774" xr:uid="{00000000-0005-0000-0000-0000DB010000}"/>
    <cellStyle name="Comma [0] 2 2 3 3 4 2 2" xfId="18527" xr:uid="{00000000-0005-0000-0000-0000DC010000}"/>
    <cellStyle name="Comma [0] 2 2 3 3 4 3" xfId="14151" xr:uid="{00000000-0005-0000-0000-0000DD010000}"/>
    <cellStyle name="Comma [0] 2 2 3 3 5" xfId="7586" xr:uid="{00000000-0005-0000-0000-0000DE010000}"/>
    <cellStyle name="Comma [0] 2 2 3 3 5 2" xfId="16339" xr:uid="{00000000-0005-0000-0000-0000DF010000}"/>
    <cellStyle name="Comma [0] 2 2 3 3 6" xfId="11963" xr:uid="{00000000-0005-0000-0000-0000E0010000}"/>
    <cellStyle name="Comma [0] 2 2 3 4" xfId="3480" xr:uid="{00000000-0005-0000-0000-0000E1010000}"/>
    <cellStyle name="Comma [0] 2 2 3 4 2" xfId="4576" xr:uid="{00000000-0005-0000-0000-0000E2010000}"/>
    <cellStyle name="Comma [0] 2 2 3 4 2 2" xfId="6765" xr:uid="{00000000-0005-0000-0000-0000E3010000}"/>
    <cellStyle name="Comma [0] 2 2 3 4 2 2 2" xfId="11142" xr:uid="{00000000-0005-0000-0000-0000E4010000}"/>
    <cellStyle name="Comma [0] 2 2 3 4 2 2 2 2" xfId="19895" xr:uid="{00000000-0005-0000-0000-0000E5010000}"/>
    <cellStyle name="Comma [0] 2 2 3 4 2 2 3" xfId="15519" xr:uid="{00000000-0005-0000-0000-0000E6010000}"/>
    <cellStyle name="Comma [0] 2 2 3 4 2 3" xfId="8954" xr:uid="{00000000-0005-0000-0000-0000E7010000}"/>
    <cellStyle name="Comma [0] 2 2 3 4 2 3 2" xfId="17707" xr:uid="{00000000-0005-0000-0000-0000E8010000}"/>
    <cellStyle name="Comma [0] 2 2 3 4 2 4" xfId="13331" xr:uid="{00000000-0005-0000-0000-0000E9010000}"/>
    <cellStyle name="Comma [0] 2 2 3 4 3" xfId="5671" xr:uid="{00000000-0005-0000-0000-0000EA010000}"/>
    <cellStyle name="Comma [0] 2 2 3 4 3 2" xfId="10048" xr:uid="{00000000-0005-0000-0000-0000EB010000}"/>
    <cellStyle name="Comma [0] 2 2 3 4 3 2 2" xfId="18801" xr:uid="{00000000-0005-0000-0000-0000EC010000}"/>
    <cellStyle name="Comma [0] 2 2 3 4 3 3" xfId="14425" xr:uid="{00000000-0005-0000-0000-0000ED010000}"/>
    <cellStyle name="Comma [0] 2 2 3 4 4" xfId="7860" xr:uid="{00000000-0005-0000-0000-0000EE010000}"/>
    <cellStyle name="Comma [0] 2 2 3 4 4 2" xfId="16613" xr:uid="{00000000-0005-0000-0000-0000EF010000}"/>
    <cellStyle name="Comma [0] 2 2 3 4 5" xfId="12237" xr:uid="{00000000-0005-0000-0000-0000F0010000}"/>
    <cellStyle name="Comma [0] 2 2 3 5" xfId="4028" xr:uid="{00000000-0005-0000-0000-0000F1010000}"/>
    <cellStyle name="Comma [0] 2 2 3 5 2" xfId="6217" xr:uid="{00000000-0005-0000-0000-0000F2010000}"/>
    <cellStyle name="Comma [0] 2 2 3 5 2 2" xfId="10594" xr:uid="{00000000-0005-0000-0000-0000F3010000}"/>
    <cellStyle name="Comma [0] 2 2 3 5 2 2 2" xfId="19347" xr:uid="{00000000-0005-0000-0000-0000F4010000}"/>
    <cellStyle name="Comma [0] 2 2 3 5 2 3" xfId="14971" xr:uid="{00000000-0005-0000-0000-0000F5010000}"/>
    <cellStyle name="Comma [0] 2 2 3 5 3" xfId="8406" xr:uid="{00000000-0005-0000-0000-0000F6010000}"/>
    <cellStyle name="Comma [0] 2 2 3 5 3 2" xfId="17159" xr:uid="{00000000-0005-0000-0000-0000F7010000}"/>
    <cellStyle name="Comma [0] 2 2 3 5 4" xfId="12783" xr:uid="{00000000-0005-0000-0000-0000F8010000}"/>
    <cellStyle name="Comma [0] 2 2 3 6" xfId="5123" xr:uid="{00000000-0005-0000-0000-0000F9010000}"/>
    <cellStyle name="Comma [0] 2 2 3 6 2" xfId="9500" xr:uid="{00000000-0005-0000-0000-0000FA010000}"/>
    <cellStyle name="Comma [0] 2 2 3 6 2 2" xfId="18253" xr:uid="{00000000-0005-0000-0000-0000FB010000}"/>
    <cellStyle name="Comma [0] 2 2 3 6 3" xfId="13877" xr:uid="{00000000-0005-0000-0000-0000FC010000}"/>
    <cellStyle name="Comma [0] 2 2 3 7" xfId="7312" xr:uid="{00000000-0005-0000-0000-0000FD010000}"/>
    <cellStyle name="Comma [0] 2 2 3 7 2" xfId="16065" xr:uid="{00000000-0005-0000-0000-0000FE010000}"/>
    <cellStyle name="Comma [0] 2 2 3 8" xfId="11689" xr:uid="{00000000-0005-0000-0000-0000FF010000}"/>
    <cellStyle name="Comma [0] 2 2 4" xfId="2984" xr:uid="{00000000-0005-0000-0000-000000020000}"/>
    <cellStyle name="Comma [0] 2 2 4 2" xfId="3260" xr:uid="{00000000-0005-0000-0000-000001020000}"/>
    <cellStyle name="Comma [0] 2 2 4 2 2" xfId="3813" xr:uid="{00000000-0005-0000-0000-000002020000}"/>
    <cellStyle name="Comma [0] 2 2 4 2 2 2" xfId="4909" xr:uid="{00000000-0005-0000-0000-000003020000}"/>
    <cellStyle name="Comma [0] 2 2 4 2 2 2 2" xfId="7098" xr:uid="{00000000-0005-0000-0000-000004020000}"/>
    <cellStyle name="Comma [0] 2 2 4 2 2 2 2 2" xfId="11475" xr:uid="{00000000-0005-0000-0000-000005020000}"/>
    <cellStyle name="Comma [0] 2 2 4 2 2 2 2 2 2" xfId="20228" xr:uid="{00000000-0005-0000-0000-000006020000}"/>
    <cellStyle name="Comma [0] 2 2 4 2 2 2 2 3" xfId="15852" xr:uid="{00000000-0005-0000-0000-000007020000}"/>
    <cellStyle name="Comma [0] 2 2 4 2 2 2 3" xfId="9287" xr:uid="{00000000-0005-0000-0000-000008020000}"/>
    <cellStyle name="Comma [0] 2 2 4 2 2 2 3 2" xfId="18040" xr:uid="{00000000-0005-0000-0000-000009020000}"/>
    <cellStyle name="Comma [0] 2 2 4 2 2 2 4" xfId="13664" xr:uid="{00000000-0005-0000-0000-00000A020000}"/>
    <cellStyle name="Comma [0] 2 2 4 2 2 3" xfId="6004" xr:uid="{00000000-0005-0000-0000-00000B020000}"/>
    <cellStyle name="Comma [0] 2 2 4 2 2 3 2" xfId="10381" xr:uid="{00000000-0005-0000-0000-00000C020000}"/>
    <cellStyle name="Comma [0] 2 2 4 2 2 3 2 2" xfId="19134" xr:uid="{00000000-0005-0000-0000-00000D020000}"/>
    <cellStyle name="Comma [0] 2 2 4 2 2 3 3" xfId="14758" xr:uid="{00000000-0005-0000-0000-00000E020000}"/>
    <cellStyle name="Comma [0] 2 2 4 2 2 4" xfId="8193" xr:uid="{00000000-0005-0000-0000-00000F020000}"/>
    <cellStyle name="Comma [0] 2 2 4 2 2 4 2" xfId="16946" xr:uid="{00000000-0005-0000-0000-000010020000}"/>
    <cellStyle name="Comma [0] 2 2 4 2 2 5" xfId="12570" xr:uid="{00000000-0005-0000-0000-000011020000}"/>
    <cellStyle name="Comma [0] 2 2 4 2 3" xfId="4361" xr:uid="{00000000-0005-0000-0000-000012020000}"/>
    <cellStyle name="Comma [0] 2 2 4 2 3 2" xfId="6550" xr:uid="{00000000-0005-0000-0000-000013020000}"/>
    <cellStyle name="Comma [0] 2 2 4 2 3 2 2" xfId="10927" xr:uid="{00000000-0005-0000-0000-000014020000}"/>
    <cellStyle name="Comma [0] 2 2 4 2 3 2 2 2" xfId="19680" xr:uid="{00000000-0005-0000-0000-000015020000}"/>
    <cellStyle name="Comma [0] 2 2 4 2 3 2 3" xfId="15304" xr:uid="{00000000-0005-0000-0000-000016020000}"/>
    <cellStyle name="Comma [0] 2 2 4 2 3 3" xfId="8739" xr:uid="{00000000-0005-0000-0000-000017020000}"/>
    <cellStyle name="Comma [0] 2 2 4 2 3 3 2" xfId="17492" xr:uid="{00000000-0005-0000-0000-000018020000}"/>
    <cellStyle name="Comma [0] 2 2 4 2 3 4" xfId="13116" xr:uid="{00000000-0005-0000-0000-000019020000}"/>
    <cellStyle name="Comma [0] 2 2 4 2 4" xfId="5456" xr:uid="{00000000-0005-0000-0000-00001A020000}"/>
    <cellStyle name="Comma [0] 2 2 4 2 4 2" xfId="9833" xr:uid="{00000000-0005-0000-0000-00001B020000}"/>
    <cellStyle name="Comma [0] 2 2 4 2 4 2 2" xfId="18586" xr:uid="{00000000-0005-0000-0000-00001C020000}"/>
    <cellStyle name="Comma [0] 2 2 4 2 4 3" xfId="14210" xr:uid="{00000000-0005-0000-0000-00001D020000}"/>
    <cellStyle name="Comma [0] 2 2 4 2 5" xfId="7645" xr:uid="{00000000-0005-0000-0000-00001E020000}"/>
    <cellStyle name="Comma [0] 2 2 4 2 5 2" xfId="16398" xr:uid="{00000000-0005-0000-0000-00001F020000}"/>
    <cellStyle name="Comma [0] 2 2 4 2 6" xfId="12022" xr:uid="{00000000-0005-0000-0000-000020020000}"/>
    <cellStyle name="Comma [0] 2 2 4 3" xfId="3539" xr:uid="{00000000-0005-0000-0000-000021020000}"/>
    <cellStyle name="Comma [0] 2 2 4 3 2" xfId="4635" xr:uid="{00000000-0005-0000-0000-000022020000}"/>
    <cellStyle name="Comma [0] 2 2 4 3 2 2" xfId="6824" xr:uid="{00000000-0005-0000-0000-000023020000}"/>
    <cellStyle name="Comma [0] 2 2 4 3 2 2 2" xfId="11201" xr:uid="{00000000-0005-0000-0000-000024020000}"/>
    <cellStyle name="Comma [0] 2 2 4 3 2 2 2 2" xfId="19954" xr:uid="{00000000-0005-0000-0000-000025020000}"/>
    <cellStyle name="Comma [0] 2 2 4 3 2 2 3" xfId="15578" xr:uid="{00000000-0005-0000-0000-000026020000}"/>
    <cellStyle name="Comma [0] 2 2 4 3 2 3" xfId="9013" xr:uid="{00000000-0005-0000-0000-000027020000}"/>
    <cellStyle name="Comma [0] 2 2 4 3 2 3 2" xfId="17766" xr:uid="{00000000-0005-0000-0000-000028020000}"/>
    <cellStyle name="Comma [0] 2 2 4 3 2 4" xfId="13390" xr:uid="{00000000-0005-0000-0000-000029020000}"/>
    <cellStyle name="Comma [0] 2 2 4 3 3" xfId="5730" xr:uid="{00000000-0005-0000-0000-00002A020000}"/>
    <cellStyle name="Comma [0] 2 2 4 3 3 2" xfId="10107" xr:uid="{00000000-0005-0000-0000-00002B020000}"/>
    <cellStyle name="Comma [0] 2 2 4 3 3 2 2" xfId="18860" xr:uid="{00000000-0005-0000-0000-00002C020000}"/>
    <cellStyle name="Comma [0] 2 2 4 3 3 3" xfId="14484" xr:uid="{00000000-0005-0000-0000-00002D020000}"/>
    <cellStyle name="Comma [0] 2 2 4 3 4" xfId="7919" xr:uid="{00000000-0005-0000-0000-00002E020000}"/>
    <cellStyle name="Comma [0] 2 2 4 3 4 2" xfId="16672" xr:uid="{00000000-0005-0000-0000-00002F020000}"/>
    <cellStyle name="Comma [0] 2 2 4 3 5" xfId="12296" xr:uid="{00000000-0005-0000-0000-000030020000}"/>
    <cellStyle name="Comma [0] 2 2 4 4" xfId="4087" xr:uid="{00000000-0005-0000-0000-000031020000}"/>
    <cellStyle name="Comma [0] 2 2 4 4 2" xfId="6276" xr:uid="{00000000-0005-0000-0000-000032020000}"/>
    <cellStyle name="Comma [0] 2 2 4 4 2 2" xfId="10653" xr:uid="{00000000-0005-0000-0000-000033020000}"/>
    <cellStyle name="Comma [0] 2 2 4 4 2 2 2" xfId="19406" xr:uid="{00000000-0005-0000-0000-000034020000}"/>
    <cellStyle name="Comma [0] 2 2 4 4 2 3" xfId="15030" xr:uid="{00000000-0005-0000-0000-000035020000}"/>
    <cellStyle name="Comma [0] 2 2 4 4 3" xfId="8465" xr:uid="{00000000-0005-0000-0000-000036020000}"/>
    <cellStyle name="Comma [0] 2 2 4 4 3 2" xfId="17218" xr:uid="{00000000-0005-0000-0000-000037020000}"/>
    <cellStyle name="Comma [0] 2 2 4 4 4" xfId="12842" xr:uid="{00000000-0005-0000-0000-000038020000}"/>
    <cellStyle name="Comma [0] 2 2 4 5" xfId="5182" xr:uid="{00000000-0005-0000-0000-000039020000}"/>
    <cellStyle name="Comma [0] 2 2 4 5 2" xfId="9559" xr:uid="{00000000-0005-0000-0000-00003A020000}"/>
    <cellStyle name="Comma [0] 2 2 4 5 2 2" xfId="18312" xr:uid="{00000000-0005-0000-0000-00003B020000}"/>
    <cellStyle name="Comma [0] 2 2 4 5 3" xfId="13936" xr:uid="{00000000-0005-0000-0000-00003C020000}"/>
    <cellStyle name="Comma [0] 2 2 4 6" xfId="7371" xr:uid="{00000000-0005-0000-0000-00003D020000}"/>
    <cellStyle name="Comma [0] 2 2 4 6 2" xfId="16124" xr:uid="{00000000-0005-0000-0000-00003E020000}"/>
    <cellStyle name="Comma [0] 2 2 4 7" xfId="11748" xr:uid="{00000000-0005-0000-0000-00003F020000}"/>
    <cellStyle name="Comma [0] 2 2 5" xfId="2871" xr:uid="{00000000-0005-0000-0000-000040020000}"/>
    <cellStyle name="Comma [0] 2 2 5 2" xfId="3150" xr:uid="{00000000-0005-0000-0000-000041020000}"/>
    <cellStyle name="Comma [0] 2 2 5 2 2" xfId="3703" xr:uid="{00000000-0005-0000-0000-000042020000}"/>
    <cellStyle name="Comma [0] 2 2 5 2 2 2" xfId="4799" xr:uid="{00000000-0005-0000-0000-000043020000}"/>
    <cellStyle name="Comma [0] 2 2 5 2 2 2 2" xfId="6988" xr:uid="{00000000-0005-0000-0000-000044020000}"/>
    <cellStyle name="Comma [0] 2 2 5 2 2 2 2 2" xfId="11365" xr:uid="{00000000-0005-0000-0000-000045020000}"/>
    <cellStyle name="Comma [0] 2 2 5 2 2 2 2 2 2" xfId="20118" xr:uid="{00000000-0005-0000-0000-000046020000}"/>
    <cellStyle name="Comma [0] 2 2 5 2 2 2 2 3" xfId="15742" xr:uid="{00000000-0005-0000-0000-000047020000}"/>
    <cellStyle name="Comma [0] 2 2 5 2 2 2 3" xfId="9177" xr:uid="{00000000-0005-0000-0000-000048020000}"/>
    <cellStyle name="Comma [0] 2 2 5 2 2 2 3 2" xfId="17930" xr:uid="{00000000-0005-0000-0000-000049020000}"/>
    <cellStyle name="Comma [0] 2 2 5 2 2 2 4" xfId="13554" xr:uid="{00000000-0005-0000-0000-00004A020000}"/>
    <cellStyle name="Comma [0] 2 2 5 2 2 3" xfId="5894" xr:uid="{00000000-0005-0000-0000-00004B020000}"/>
    <cellStyle name="Comma [0] 2 2 5 2 2 3 2" xfId="10271" xr:uid="{00000000-0005-0000-0000-00004C020000}"/>
    <cellStyle name="Comma [0] 2 2 5 2 2 3 2 2" xfId="19024" xr:uid="{00000000-0005-0000-0000-00004D020000}"/>
    <cellStyle name="Comma [0] 2 2 5 2 2 3 3" xfId="14648" xr:uid="{00000000-0005-0000-0000-00004E020000}"/>
    <cellStyle name="Comma [0] 2 2 5 2 2 4" xfId="8083" xr:uid="{00000000-0005-0000-0000-00004F020000}"/>
    <cellStyle name="Comma [0] 2 2 5 2 2 4 2" xfId="16836" xr:uid="{00000000-0005-0000-0000-000050020000}"/>
    <cellStyle name="Comma [0] 2 2 5 2 2 5" xfId="12460" xr:uid="{00000000-0005-0000-0000-000051020000}"/>
    <cellStyle name="Comma [0] 2 2 5 2 3" xfId="4251" xr:uid="{00000000-0005-0000-0000-000052020000}"/>
    <cellStyle name="Comma [0] 2 2 5 2 3 2" xfId="6440" xr:uid="{00000000-0005-0000-0000-000053020000}"/>
    <cellStyle name="Comma [0] 2 2 5 2 3 2 2" xfId="10817" xr:uid="{00000000-0005-0000-0000-000054020000}"/>
    <cellStyle name="Comma [0] 2 2 5 2 3 2 2 2" xfId="19570" xr:uid="{00000000-0005-0000-0000-000055020000}"/>
    <cellStyle name="Comma [0] 2 2 5 2 3 2 3" xfId="15194" xr:uid="{00000000-0005-0000-0000-000056020000}"/>
    <cellStyle name="Comma [0] 2 2 5 2 3 3" xfId="8629" xr:uid="{00000000-0005-0000-0000-000057020000}"/>
    <cellStyle name="Comma [0] 2 2 5 2 3 3 2" xfId="17382" xr:uid="{00000000-0005-0000-0000-000058020000}"/>
    <cellStyle name="Comma [0] 2 2 5 2 3 4" xfId="13006" xr:uid="{00000000-0005-0000-0000-000059020000}"/>
    <cellStyle name="Comma [0] 2 2 5 2 4" xfId="5346" xr:uid="{00000000-0005-0000-0000-00005A020000}"/>
    <cellStyle name="Comma [0] 2 2 5 2 4 2" xfId="9723" xr:uid="{00000000-0005-0000-0000-00005B020000}"/>
    <cellStyle name="Comma [0] 2 2 5 2 4 2 2" xfId="18476" xr:uid="{00000000-0005-0000-0000-00005C020000}"/>
    <cellStyle name="Comma [0] 2 2 5 2 4 3" xfId="14100" xr:uid="{00000000-0005-0000-0000-00005D020000}"/>
    <cellStyle name="Comma [0] 2 2 5 2 5" xfId="7535" xr:uid="{00000000-0005-0000-0000-00005E020000}"/>
    <cellStyle name="Comma [0] 2 2 5 2 5 2" xfId="16288" xr:uid="{00000000-0005-0000-0000-00005F020000}"/>
    <cellStyle name="Comma [0] 2 2 5 2 6" xfId="11912" xr:uid="{00000000-0005-0000-0000-000060020000}"/>
    <cellStyle name="Comma [0] 2 2 5 3" xfId="3429" xr:uid="{00000000-0005-0000-0000-000061020000}"/>
    <cellStyle name="Comma [0] 2 2 5 3 2" xfId="4525" xr:uid="{00000000-0005-0000-0000-000062020000}"/>
    <cellStyle name="Comma [0] 2 2 5 3 2 2" xfId="6714" xr:uid="{00000000-0005-0000-0000-000063020000}"/>
    <cellStyle name="Comma [0] 2 2 5 3 2 2 2" xfId="11091" xr:uid="{00000000-0005-0000-0000-000064020000}"/>
    <cellStyle name="Comma [0] 2 2 5 3 2 2 2 2" xfId="19844" xr:uid="{00000000-0005-0000-0000-000065020000}"/>
    <cellStyle name="Comma [0] 2 2 5 3 2 2 3" xfId="15468" xr:uid="{00000000-0005-0000-0000-000066020000}"/>
    <cellStyle name="Comma [0] 2 2 5 3 2 3" xfId="8903" xr:uid="{00000000-0005-0000-0000-000067020000}"/>
    <cellStyle name="Comma [0] 2 2 5 3 2 3 2" xfId="17656" xr:uid="{00000000-0005-0000-0000-000068020000}"/>
    <cellStyle name="Comma [0] 2 2 5 3 2 4" xfId="13280" xr:uid="{00000000-0005-0000-0000-000069020000}"/>
    <cellStyle name="Comma [0] 2 2 5 3 3" xfId="5620" xr:uid="{00000000-0005-0000-0000-00006A020000}"/>
    <cellStyle name="Comma [0] 2 2 5 3 3 2" xfId="9997" xr:uid="{00000000-0005-0000-0000-00006B020000}"/>
    <cellStyle name="Comma [0] 2 2 5 3 3 2 2" xfId="18750" xr:uid="{00000000-0005-0000-0000-00006C020000}"/>
    <cellStyle name="Comma [0] 2 2 5 3 3 3" xfId="14374" xr:uid="{00000000-0005-0000-0000-00006D020000}"/>
    <cellStyle name="Comma [0] 2 2 5 3 4" xfId="7809" xr:uid="{00000000-0005-0000-0000-00006E020000}"/>
    <cellStyle name="Comma [0] 2 2 5 3 4 2" xfId="16562" xr:uid="{00000000-0005-0000-0000-00006F020000}"/>
    <cellStyle name="Comma [0] 2 2 5 3 5" xfId="12186" xr:uid="{00000000-0005-0000-0000-000070020000}"/>
    <cellStyle name="Comma [0] 2 2 5 4" xfId="3977" xr:uid="{00000000-0005-0000-0000-000071020000}"/>
    <cellStyle name="Comma [0] 2 2 5 4 2" xfId="6166" xr:uid="{00000000-0005-0000-0000-000072020000}"/>
    <cellStyle name="Comma [0] 2 2 5 4 2 2" xfId="10543" xr:uid="{00000000-0005-0000-0000-000073020000}"/>
    <cellStyle name="Comma [0] 2 2 5 4 2 2 2" xfId="19296" xr:uid="{00000000-0005-0000-0000-000074020000}"/>
    <cellStyle name="Comma [0] 2 2 5 4 2 3" xfId="14920" xr:uid="{00000000-0005-0000-0000-000075020000}"/>
    <cellStyle name="Comma [0] 2 2 5 4 3" xfId="8355" xr:uid="{00000000-0005-0000-0000-000076020000}"/>
    <cellStyle name="Comma [0] 2 2 5 4 3 2" xfId="17108" xr:uid="{00000000-0005-0000-0000-000077020000}"/>
    <cellStyle name="Comma [0] 2 2 5 4 4" xfId="12732" xr:uid="{00000000-0005-0000-0000-000078020000}"/>
    <cellStyle name="Comma [0] 2 2 5 5" xfId="5072" xr:uid="{00000000-0005-0000-0000-000079020000}"/>
    <cellStyle name="Comma [0] 2 2 5 5 2" xfId="9449" xr:uid="{00000000-0005-0000-0000-00007A020000}"/>
    <cellStyle name="Comma [0] 2 2 5 5 2 2" xfId="18202" xr:uid="{00000000-0005-0000-0000-00007B020000}"/>
    <cellStyle name="Comma [0] 2 2 5 5 3" xfId="13826" xr:uid="{00000000-0005-0000-0000-00007C020000}"/>
    <cellStyle name="Comma [0] 2 2 5 6" xfId="7261" xr:uid="{00000000-0005-0000-0000-00007D020000}"/>
    <cellStyle name="Comma [0] 2 2 5 6 2" xfId="16014" xr:uid="{00000000-0005-0000-0000-00007E020000}"/>
    <cellStyle name="Comma [0] 2 2 5 7" xfId="11638" xr:uid="{00000000-0005-0000-0000-00007F020000}"/>
    <cellStyle name="Comma [0] 2 2 6" xfId="3100" xr:uid="{00000000-0005-0000-0000-000080020000}"/>
    <cellStyle name="Comma [0] 2 2 6 2" xfId="3654" xr:uid="{00000000-0005-0000-0000-000081020000}"/>
    <cellStyle name="Comma [0] 2 2 6 2 2" xfId="4750" xr:uid="{00000000-0005-0000-0000-000082020000}"/>
    <cellStyle name="Comma [0] 2 2 6 2 2 2" xfId="6939" xr:uid="{00000000-0005-0000-0000-000083020000}"/>
    <cellStyle name="Comma [0] 2 2 6 2 2 2 2" xfId="11316" xr:uid="{00000000-0005-0000-0000-000084020000}"/>
    <cellStyle name="Comma [0] 2 2 6 2 2 2 2 2" xfId="20069" xr:uid="{00000000-0005-0000-0000-000085020000}"/>
    <cellStyle name="Comma [0] 2 2 6 2 2 2 3" xfId="15693" xr:uid="{00000000-0005-0000-0000-000086020000}"/>
    <cellStyle name="Comma [0] 2 2 6 2 2 3" xfId="9128" xr:uid="{00000000-0005-0000-0000-000087020000}"/>
    <cellStyle name="Comma [0] 2 2 6 2 2 3 2" xfId="17881" xr:uid="{00000000-0005-0000-0000-000088020000}"/>
    <cellStyle name="Comma [0] 2 2 6 2 2 4" xfId="13505" xr:uid="{00000000-0005-0000-0000-000089020000}"/>
    <cellStyle name="Comma [0] 2 2 6 2 3" xfId="5845" xr:uid="{00000000-0005-0000-0000-00008A020000}"/>
    <cellStyle name="Comma [0] 2 2 6 2 3 2" xfId="10222" xr:uid="{00000000-0005-0000-0000-00008B020000}"/>
    <cellStyle name="Comma [0] 2 2 6 2 3 2 2" xfId="18975" xr:uid="{00000000-0005-0000-0000-00008C020000}"/>
    <cellStyle name="Comma [0] 2 2 6 2 3 3" xfId="14599" xr:uid="{00000000-0005-0000-0000-00008D020000}"/>
    <cellStyle name="Comma [0] 2 2 6 2 4" xfId="8034" xr:uid="{00000000-0005-0000-0000-00008E020000}"/>
    <cellStyle name="Comma [0] 2 2 6 2 4 2" xfId="16787" xr:uid="{00000000-0005-0000-0000-00008F020000}"/>
    <cellStyle name="Comma [0] 2 2 6 2 5" xfId="12411" xr:uid="{00000000-0005-0000-0000-000090020000}"/>
    <cellStyle name="Comma [0] 2 2 6 3" xfId="4202" xr:uid="{00000000-0005-0000-0000-000091020000}"/>
    <cellStyle name="Comma [0] 2 2 6 3 2" xfId="6391" xr:uid="{00000000-0005-0000-0000-000092020000}"/>
    <cellStyle name="Comma [0] 2 2 6 3 2 2" xfId="10768" xr:uid="{00000000-0005-0000-0000-000093020000}"/>
    <cellStyle name="Comma [0] 2 2 6 3 2 2 2" xfId="19521" xr:uid="{00000000-0005-0000-0000-000094020000}"/>
    <cellStyle name="Comma [0] 2 2 6 3 2 3" xfId="15145" xr:uid="{00000000-0005-0000-0000-000095020000}"/>
    <cellStyle name="Comma [0] 2 2 6 3 3" xfId="8580" xr:uid="{00000000-0005-0000-0000-000096020000}"/>
    <cellStyle name="Comma [0] 2 2 6 3 3 2" xfId="17333" xr:uid="{00000000-0005-0000-0000-000097020000}"/>
    <cellStyle name="Comma [0] 2 2 6 3 4" xfId="12957" xr:uid="{00000000-0005-0000-0000-000098020000}"/>
    <cellStyle name="Comma [0] 2 2 6 4" xfId="5297" xr:uid="{00000000-0005-0000-0000-000099020000}"/>
    <cellStyle name="Comma [0] 2 2 6 4 2" xfId="9674" xr:uid="{00000000-0005-0000-0000-00009A020000}"/>
    <cellStyle name="Comma [0] 2 2 6 4 2 2" xfId="18427" xr:uid="{00000000-0005-0000-0000-00009B020000}"/>
    <cellStyle name="Comma [0] 2 2 6 4 3" xfId="14051" xr:uid="{00000000-0005-0000-0000-00009C020000}"/>
    <cellStyle name="Comma [0] 2 2 6 5" xfId="7486" xr:uid="{00000000-0005-0000-0000-00009D020000}"/>
    <cellStyle name="Comma [0] 2 2 6 5 2" xfId="16239" xr:uid="{00000000-0005-0000-0000-00009E020000}"/>
    <cellStyle name="Comma [0] 2 2 6 6" xfId="11863" xr:uid="{00000000-0005-0000-0000-00009F020000}"/>
    <cellStyle name="Comma [0] 2 2 7" xfId="3379" xr:uid="{00000000-0005-0000-0000-0000A0020000}"/>
    <cellStyle name="Comma [0] 2 2 7 2" xfId="4476" xr:uid="{00000000-0005-0000-0000-0000A1020000}"/>
    <cellStyle name="Comma [0] 2 2 7 2 2" xfId="6665" xr:uid="{00000000-0005-0000-0000-0000A2020000}"/>
    <cellStyle name="Comma [0] 2 2 7 2 2 2" xfId="11042" xr:uid="{00000000-0005-0000-0000-0000A3020000}"/>
    <cellStyle name="Comma [0] 2 2 7 2 2 2 2" xfId="19795" xr:uid="{00000000-0005-0000-0000-0000A4020000}"/>
    <cellStyle name="Comma [0] 2 2 7 2 2 3" xfId="15419" xr:uid="{00000000-0005-0000-0000-0000A5020000}"/>
    <cellStyle name="Comma [0] 2 2 7 2 3" xfId="8854" xr:uid="{00000000-0005-0000-0000-0000A6020000}"/>
    <cellStyle name="Comma [0] 2 2 7 2 3 2" xfId="17607" xr:uid="{00000000-0005-0000-0000-0000A7020000}"/>
    <cellStyle name="Comma [0] 2 2 7 2 4" xfId="13231" xr:uid="{00000000-0005-0000-0000-0000A8020000}"/>
    <cellStyle name="Comma [0] 2 2 7 3" xfId="5571" xr:uid="{00000000-0005-0000-0000-0000A9020000}"/>
    <cellStyle name="Comma [0] 2 2 7 3 2" xfId="9948" xr:uid="{00000000-0005-0000-0000-0000AA020000}"/>
    <cellStyle name="Comma [0] 2 2 7 3 2 2" xfId="18701" xr:uid="{00000000-0005-0000-0000-0000AB020000}"/>
    <cellStyle name="Comma [0] 2 2 7 3 3" xfId="14325" xr:uid="{00000000-0005-0000-0000-0000AC020000}"/>
    <cellStyle name="Comma [0] 2 2 7 4" xfId="7760" xr:uid="{00000000-0005-0000-0000-0000AD020000}"/>
    <cellStyle name="Comma [0] 2 2 7 4 2" xfId="16513" xr:uid="{00000000-0005-0000-0000-0000AE020000}"/>
    <cellStyle name="Comma [0] 2 2 7 5" xfId="12137" xr:uid="{00000000-0005-0000-0000-0000AF020000}"/>
    <cellStyle name="Comma [0] 2 2 8" xfId="3929" xr:uid="{00000000-0005-0000-0000-0000B0020000}"/>
    <cellStyle name="Comma [0] 2 2 8 2" xfId="6118" xr:uid="{00000000-0005-0000-0000-0000B1020000}"/>
    <cellStyle name="Comma [0] 2 2 8 2 2" xfId="10495" xr:uid="{00000000-0005-0000-0000-0000B2020000}"/>
    <cellStyle name="Comma [0] 2 2 8 2 2 2" xfId="19248" xr:uid="{00000000-0005-0000-0000-0000B3020000}"/>
    <cellStyle name="Comma [0] 2 2 8 2 3" xfId="14872" xr:uid="{00000000-0005-0000-0000-0000B4020000}"/>
    <cellStyle name="Comma [0] 2 2 8 3" xfId="8307" xr:uid="{00000000-0005-0000-0000-0000B5020000}"/>
    <cellStyle name="Comma [0] 2 2 8 3 2" xfId="17060" xr:uid="{00000000-0005-0000-0000-0000B6020000}"/>
    <cellStyle name="Comma [0] 2 2 8 4" xfId="12684" xr:uid="{00000000-0005-0000-0000-0000B7020000}"/>
    <cellStyle name="Comma [0] 2 2 9" xfId="5024" xr:uid="{00000000-0005-0000-0000-0000B8020000}"/>
    <cellStyle name="Comma [0] 2 2 9 2" xfId="9401" xr:uid="{00000000-0005-0000-0000-0000B9020000}"/>
    <cellStyle name="Comma [0] 2 2 9 2 2" xfId="18154" xr:uid="{00000000-0005-0000-0000-0000BA020000}"/>
    <cellStyle name="Comma [0] 2 2 9 3" xfId="13778" xr:uid="{00000000-0005-0000-0000-0000BB020000}"/>
    <cellStyle name="Comma [0] 2 3" xfId="74" xr:uid="{00000000-0005-0000-0000-0000BC020000}"/>
    <cellStyle name="Comma [0] 2 3 10" xfId="11592" xr:uid="{00000000-0005-0000-0000-0000BD020000}"/>
    <cellStyle name="Comma [0] 2 3 2" xfId="2927" xr:uid="{00000000-0005-0000-0000-0000BE020000}"/>
    <cellStyle name="Comma [0] 2 3 2 2" xfId="3039" xr:uid="{00000000-0005-0000-0000-0000BF020000}"/>
    <cellStyle name="Comma [0] 2 3 2 2 2" xfId="3315" xr:uid="{00000000-0005-0000-0000-0000C0020000}"/>
    <cellStyle name="Comma [0] 2 3 2 2 2 2" xfId="3868" xr:uid="{00000000-0005-0000-0000-0000C1020000}"/>
    <cellStyle name="Comma [0] 2 3 2 2 2 2 2" xfId="4964" xr:uid="{00000000-0005-0000-0000-0000C2020000}"/>
    <cellStyle name="Comma [0] 2 3 2 2 2 2 2 2" xfId="7153" xr:uid="{00000000-0005-0000-0000-0000C3020000}"/>
    <cellStyle name="Comma [0] 2 3 2 2 2 2 2 2 2" xfId="11530" xr:uid="{00000000-0005-0000-0000-0000C4020000}"/>
    <cellStyle name="Comma [0] 2 3 2 2 2 2 2 2 2 2" xfId="20283" xr:uid="{00000000-0005-0000-0000-0000C5020000}"/>
    <cellStyle name="Comma [0] 2 3 2 2 2 2 2 2 3" xfId="15907" xr:uid="{00000000-0005-0000-0000-0000C6020000}"/>
    <cellStyle name="Comma [0] 2 3 2 2 2 2 2 3" xfId="9342" xr:uid="{00000000-0005-0000-0000-0000C7020000}"/>
    <cellStyle name="Comma [0] 2 3 2 2 2 2 2 3 2" xfId="18095" xr:uid="{00000000-0005-0000-0000-0000C8020000}"/>
    <cellStyle name="Comma [0] 2 3 2 2 2 2 2 4" xfId="13719" xr:uid="{00000000-0005-0000-0000-0000C9020000}"/>
    <cellStyle name="Comma [0] 2 3 2 2 2 2 3" xfId="6059" xr:uid="{00000000-0005-0000-0000-0000CA020000}"/>
    <cellStyle name="Comma [0] 2 3 2 2 2 2 3 2" xfId="10436" xr:uid="{00000000-0005-0000-0000-0000CB020000}"/>
    <cellStyle name="Comma [0] 2 3 2 2 2 2 3 2 2" xfId="19189" xr:uid="{00000000-0005-0000-0000-0000CC020000}"/>
    <cellStyle name="Comma [0] 2 3 2 2 2 2 3 3" xfId="14813" xr:uid="{00000000-0005-0000-0000-0000CD020000}"/>
    <cellStyle name="Comma [0] 2 3 2 2 2 2 4" xfId="8248" xr:uid="{00000000-0005-0000-0000-0000CE020000}"/>
    <cellStyle name="Comma [0] 2 3 2 2 2 2 4 2" xfId="17001" xr:uid="{00000000-0005-0000-0000-0000CF020000}"/>
    <cellStyle name="Comma [0] 2 3 2 2 2 2 5" xfId="12625" xr:uid="{00000000-0005-0000-0000-0000D0020000}"/>
    <cellStyle name="Comma [0] 2 3 2 2 2 3" xfId="4416" xr:uid="{00000000-0005-0000-0000-0000D1020000}"/>
    <cellStyle name="Comma [0] 2 3 2 2 2 3 2" xfId="6605" xr:uid="{00000000-0005-0000-0000-0000D2020000}"/>
    <cellStyle name="Comma [0] 2 3 2 2 2 3 2 2" xfId="10982" xr:uid="{00000000-0005-0000-0000-0000D3020000}"/>
    <cellStyle name="Comma [0] 2 3 2 2 2 3 2 2 2" xfId="19735" xr:uid="{00000000-0005-0000-0000-0000D4020000}"/>
    <cellStyle name="Comma [0] 2 3 2 2 2 3 2 3" xfId="15359" xr:uid="{00000000-0005-0000-0000-0000D5020000}"/>
    <cellStyle name="Comma [0] 2 3 2 2 2 3 3" xfId="8794" xr:uid="{00000000-0005-0000-0000-0000D6020000}"/>
    <cellStyle name="Comma [0] 2 3 2 2 2 3 3 2" xfId="17547" xr:uid="{00000000-0005-0000-0000-0000D7020000}"/>
    <cellStyle name="Comma [0] 2 3 2 2 2 3 4" xfId="13171" xr:uid="{00000000-0005-0000-0000-0000D8020000}"/>
    <cellStyle name="Comma [0] 2 3 2 2 2 4" xfId="5511" xr:uid="{00000000-0005-0000-0000-0000D9020000}"/>
    <cellStyle name="Comma [0] 2 3 2 2 2 4 2" xfId="9888" xr:uid="{00000000-0005-0000-0000-0000DA020000}"/>
    <cellStyle name="Comma [0] 2 3 2 2 2 4 2 2" xfId="18641" xr:uid="{00000000-0005-0000-0000-0000DB020000}"/>
    <cellStyle name="Comma [0] 2 3 2 2 2 4 3" xfId="14265" xr:uid="{00000000-0005-0000-0000-0000DC020000}"/>
    <cellStyle name="Comma [0] 2 3 2 2 2 5" xfId="7700" xr:uid="{00000000-0005-0000-0000-0000DD020000}"/>
    <cellStyle name="Comma [0] 2 3 2 2 2 5 2" xfId="16453" xr:uid="{00000000-0005-0000-0000-0000DE020000}"/>
    <cellStyle name="Comma [0] 2 3 2 2 2 6" xfId="12077" xr:uid="{00000000-0005-0000-0000-0000DF020000}"/>
    <cellStyle name="Comma [0] 2 3 2 2 3" xfId="3594" xr:uid="{00000000-0005-0000-0000-0000E0020000}"/>
    <cellStyle name="Comma [0] 2 3 2 2 3 2" xfId="4690" xr:uid="{00000000-0005-0000-0000-0000E1020000}"/>
    <cellStyle name="Comma [0] 2 3 2 2 3 2 2" xfId="6879" xr:uid="{00000000-0005-0000-0000-0000E2020000}"/>
    <cellStyle name="Comma [0] 2 3 2 2 3 2 2 2" xfId="11256" xr:uid="{00000000-0005-0000-0000-0000E3020000}"/>
    <cellStyle name="Comma [0] 2 3 2 2 3 2 2 2 2" xfId="20009" xr:uid="{00000000-0005-0000-0000-0000E4020000}"/>
    <cellStyle name="Comma [0] 2 3 2 2 3 2 2 3" xfId="15633" xr:uid="{00000000-0005-0000-0000-0000E5020000}"/>
    <cellStyle name="Comma [0] 2 3 2 2 3 2 3" xfId="9068" xr:uid="{00000000-0005-0000-0000-0000E6020000}"/>
    <cellStyle name="Comma [0] 2 3 2 2 3 2 3 2" xfId="17821" xr:uid="{00000000-0005-0000-0000-0000E7020000}"/>
    <cellStyle name="Comma [0] 2 3 2 2 3 2 4" xfId="13445" xr:uid="{00000000-0005-0000-0000-0000E8020000}"/>
    <cellStyle name="Comma [0] 2 3 2 2 3 3" xfId="5785" xr:uid="{00000000-0005-0000-0000-0000E9020000}"/>
    <cellStyle name="Comma [0] 2 3 2 2 3 3 2" xfId="10162" xr:uid="{00000000-0005-0000-0000-0000EA020000}"/>
    <cellStyle name="Comma [0] 2 3 2 2 3 3 2 2" xfId="18915" xr:uid="{00000000-0005-0000-0000-0000EB020000}"/>
    <cellStyle name="Comma [0] 2 3 2 2 3 3 3" xfId="14539" xr:uid="{00000000-0005-0000-0000-0000EC020000}"/>
    <cellStyle name="Comma [0] 2 3 2 2 3 4" xfId="7974" xr:uid="{00000000-0005-0000-0000-0000ED020000}"/>
    <cellStyle name="Comma [0] 2 3 2 2 3 4 2" xfId="16727" xr:uid="{00000000-0005-0000-0000-0000EE020000}"/>
    <cellStyle name="Comma [0] 2 3 2 2 3 5" xfId="12351" xr:uid="{00000000-0005-0000-0000-0000EF020000}"/>
    <cellStyle name="Comma [0] 2 3 2 2 4" xfId="4142" xr:uid="{00000000-0005-0000-0000-0000F0020000}"/>
    <cellStyle name="Comma [0] 2 3 2 2 4 2" xfId="6331" xr:uid="{00000000-0005-0000-0000-0000F1020000}"/>
    <cellStyle name="Comma [0] 2 3 2 2 4 2 2" xfId="10708" xr:uid="{00000000-0005-0000-0000-0000F2020000}"/>
    <cellStyle name="Comma [0] 2 3 2 2 4 2 2 2" xfId="19461" xr:uid="{00000000-0005-0000-0000-0000F3020000}"/>
    <cellStyle name="Comma [0] 2 3 2 2 4 2 3" xfId="15085" xr:uid="{00000000-0005-0000-0000-0000F4020000}"/>
    <cellStyle name="Comma [0] 2 3 2 2 4 3" xfId="8520" xr:uid="{00000000-0005-0000-0000-0000F5020000}"/>
    <cellStyle name="Comma [0] 2 3 2 2 4 3 2" xfId="17273" xr:uid="{00000000-0005-0000-0000-0000F6020000}"/>
    <cellStyle name="Comma [0] 2 3 2 2 4 4" xfId="12897" xr:uid="{00000000-0005-0000-0000-0000F7020000}"/>
    <cellStyle name="Comma [0] 2 3 2 2 5" xfId="5237" xr:uid="{00000000-0005-0000-0000-0000F8020000}"/>
    <cellStyle name="Comma [0] 2 3 2 2 5 2" xfId="9614" xr:uid="{00000000-0005-0000-0000-0000F9020000}"/>
    <cellStyle name="Comma [0] 2 3 2 2 5 2 2" xfId="18367" xr:uid="{00000000-0005-0000-0000-0000FA020000}"/>
    <cellStyle name="Comma [0] 2 3 2 2 5 3" xfId="13991" xr:uid="{00000000-0005-0000-0000-0000FB020000}"/>
    <cellStyle name="Comma [0] 2 3 2 2 6" xfId="7426" xr:uid="{00000000-0005-0000-0000-0000FC020000}"/>
    <cellStyle name="Comma [0] 2 3 2 2 6 2" xfId="16179" xr:uid="{00000000-0005-0000-0000-0000FD020000}"/>
    <cellStyle name="Comma [0] 2 3 2 2 7" xfId="11803" xr:uid="{00000000-0005-0000-0000-0000FE020000}"/>
    <cellStyle name="Comma [0] 2 3 2 3" xfId="3203" xr:uid="{00000000-0005-0000-0000-0000FF020000}"/>
    <cellStyle name="Comma [0] 2 3 2 3 2" xfId="3756" xr:uid="{00000000-0005-0000-0000-000000030000}"/>
    <cellStyle name="Comma [0] 2 3 2 3 2 2" xfId="4852" xr:uid="{00000000-0005-0000-0000-000001030000}"/>
    <cellStyle name="Comma [0] 2 3 2 3 2 2 2" xfId="7041" xr:uid="{00000000-0005-0000-0000-000002030000}"/>
    <cellStyle name="Comma [0] 2 3 2 3 2 2 2 2" xfId="11418" xr:uid="{00000000-0005-0000-0000-000003030000}"/>
    <cellStyle name="Comma [0] 2 3 2 3 2 2 2 2 2" xfId="20171" xr:uid="{00000000-0005-0000-0000-000004030000}"/>
    <cellStyle name="Comma [0] 2 3 2 3 2 2 2 3" xfId="15795" xr:uid="{00000000-0005-0000-0000-000005030000}"/>
    <cellStyle name="Comma [0] 2 3 2 3 2 2 3" xfId="9230" xr:uid="{00000000-0005-0000-0000-000006030000}"/>
    <cellStyle name="Comma [0] 2 3 2 3 2 2 3 2" xfId="17983" xr:uid="{00000000-0005-0000-0000-000007030000}"/>
    <cellStyle name="Comma [0] 2 3 2 3 2 2 4" xfId="13607" xr:uid="{00000000-0005-0000-0000-000008030000}"/>
    <cellStyle name="Comma [0] 2 3 2 3 2 3" xfId="5947" xr:uid="{00000000-0005-0000-0000-000009030000}"/>
    <cellStyle name="Comma [0] 2 3 2 3 2 3 2" xfId="10324" xr:uid="{00000000-0005-0000-0000-00000A030000}"/>
    <cellStyle name="Comma [0] 2 3 2 3 2 3 2 2" xfId="19077" xr:uid="{00000000-0005-0000-0000-00000B030000}"/>
    <cellStyle name="Comma [0] 2 3 2 3 2 3 3" xfId="14701" xr:uid="{00000000-0005-0000-0000-00000C030000}"/>
    <cellStyle name="Comma [0] 2 3 2 3 2 4" xfId="8136" xr:uid="{00000000-0005-0000-0000-00000D030000}"/>
    <cellStyle name="Comma [0] 2 3 2 3 2 4 2" xfId="16889" xr:uid="{00000000-0005-0000-0000-00000E030000}"/>
    <cellStyle name="Comma [0] 2 3 2 3 2 5" xfId="12513" xr:uid="{00000000-0005-0000-0000-00000F030000}"/>
    <cellStyle name="Comma [0] 2 3 2 3 3" xfId="4304" xr:uid="{00000000-0005-0000-0000-000010030000}"/>
    <cellStyle name="Comma [0] 2 3 2 3 3 2" xfId="6493" xr:uid="{00000000-0005-0000-0000-000011030000}"/>
    <cellStyle name="Comma [0] 2 3 2 3 3 2 2" xfId="10870" xr:uid="{00000000-0005-0000-0000-000012030000}"/>
    <cellStyle name="Comma [0] 2 3 2 3 3 2 2 2" xfId="19623" xr:uid="{00000000-0005-0000-0000-000013030000}"/>
    <cellStyle name="Comma [0] 2 3 2 3 3 2 3" xfId="15247" xr:uid="{00000000-0005-0000-0000-000014030000}"/>
    <cellStyle name="Comma [0] 2 3 2 3 3 3" xfId="8682" xr:uid="{00000000-0005-0000-0000-000015030000}"/>
    <cellStyle name="Comma [0] 2 3 2 3 3 3 2" xfId="17435" xr:uid="{00000000-0005-0000-0000-000016030000}"/>
    <cellStyle name="Comma [0] 2 3 2 3 3 4" xfId="13059" xr:uid="{00000000-0005-0000-0000-000017030000}"/>
    <cellStyle name="Comma [0] 2 3 2 3 4" xfId="5399" xr:uid="{00000000-0005-0000-0000-000018030000}"/>
    <cellStyle name="Comma [0] 2 3 2 3 4 2" xfId="9776" xr:uid="{00000000-0005-0000-0000-000019030000}"/>
    <cellStyle name="Comma [0] 2 3 2 3 4 2 2" xfId="18529" xr:uid="{00000000-0005-0000-0000-00001A030000}"/>
    <cellStyle name="Comma [0] 2 3 2 3 4 3" xfId="14153" xr:uid="{00000000-0005-0000-0000-00001B030000}"/>
    <cellStyle name="Comma [0] 2 3 2 3 5" xfId="7588" xr:uid="{00000000-0005-0000-0000-00001C030000}"/>
    <cellStyle name="Comma [0] 2 3 2 3 5 2" xfId="16341" xr:uid="{00000000-0005-0000-0000-00001D030000}"/>
    <cellStyle name="Comma [0] 2 3 2 3 6" xfId="11965" xr:uid="{00000000-0005-0000-0000-00001E030000}"/>
    <cellStyle name="Comma [0] 2 3 2 4" xfId="3482" xr:uid="{00000000-0005-0000-0000-00001F030000}"/>
    <cellStyle name="Comma [0] 2 3 2 4 2" xfId="4578" xr:uid="{00000000-0005-0000-0000-000020030000}"/>
    <cellStyle name="Comma [0] 2 3 2 4 2 2" xfId="6767" xr:uid="{00000000-0005-0000-0000-000021030000}"/>
    <cellStyle name="Comma [0] 2 3 2 4 2 2 2" xfId="11144" xr:uid="{00000000-0005-0000-0000-000022030000}"/>
    <cellStyle name="Comma [0] 2 3 2 4 2 2 2 2" xfId="19897" xr:uid="{00000000-0005-0000-0000-000023030000}"/>
    <cellStyle name="Comma [0] 2 3 2 4 2 2 3" xfId="15521" xr:uid="{00000000-0005-0000-0000-000024030000}"/>
    <cellStyle name="Comma [0] 2 3 2 4 2 3" xfId="8956" xr:uid="{00000000-0005-0000-0000-000025030000}"/>
    <cellStyle name="Comma [0] 2 3 2 4 2 3 2" xfId="17709" xr:uid="{00000000-0005-0000-0000-000026030000}"/>
    <cellStyle name="Comma [0] 2 3 2 4 2 4" xfId="13333" xr:uid="{00000000-0005-0000-0000-000027030000}"/>
    <cellStyle name="Comma [0] 2 3 2 4 3" xfId="5673" xr:uid="{00000000-0005-0000-0000-000028030000}"/>
    <cellStyle name="Comma [0] 2 3 2 4 3 2" xfId="10050" xr:uid="{00000000-0005-0000-0000-000029030000}"/>
    <cellStyle name="Comma [0] 2 3 2 4 3 2 2" xfId="18803" xr:uid="{00000000-0005-0000-0000-00002A030000}"/>
    <cellStyle name="Comma [0] 2 3 2 4 3 3" xfId="14427" xr:uid="{00000000-0005-0000-0000-00002B030000}"/>
    <cellStyle name="Comma [0] 2 3 2 4 4" xfId="7862" xr:uid="{00000000-0005-0000-0000-00002C030000}"/>
    <cellStyle name="Comma [0] 2 3 2 4 4 2" xfId="16615" xr:uid="{00000000-0005-0000-0000-00002D030000}"/>
    <cellStyle name="Comma [0] 2 3 2 4 5" xfId="12239" xr:uid="{00000000-0005-0000-0000-00002E030000}"/>
    <cellStyle name="Comma [0] 2 3 2 5" xfId="4030" xr:uid="{00000000-0005-0000-0000-00002F030000}"/>
    <cellStyle name="Comma [0] 2 3 2 5 2" xfId="6219" xr:uid="{00000000-0005-0000-0000-000030030000}"/>
    <cellStyle name="Comma [0] 2 3 2 5 2 2" xfId="10596" xr:uid="{00000000-0005-0000-0000-000031030000}"/>
    <cellStyle name="Comma [0] 2 3 2 5 2 2 2" xfId="19349" xr:uid="{00000000-0005-0000-0000-000032030000}"/>
    <cellStyle name="Comma [0] 2 3 2 5 2 3" xfId="14973" xr:uid="{00000000-0005-0000-0000-000033030000}"/>
    <cellStyle name="Comma [0] 2 3 2 5 3" xfId="8408" xr:uid="{00000000-0005-0000-0000-000034030000}"/>
    <cellStyle name="Comma [0] 2 3 2 5 3 2" xfId="17161" xr:uid="{00000000-0005-0000-0000-000035030000}"/>
    <cellStyle name="Comma [0] 2 3 2 5 4" xfId="12785" xr:uid="{00000000-0005-0000-0000-000036030000}"/>
    <cellStyle name="Comma [0] 2 3 2 6" xfId="5125" xr:uid="{00000000-0005-0000-0000-000037030000}"/>
    <cellStyle name="Comma [0] 2 3 2 6 2" xfId="9502" xr:uid="{00000000-0005-0000-0000-000038030000}"/>
    <cellStyle name="Comma [0] 2 3 2 6 2 2" xfId="18255" xr:uid="{00000000-0005-0000-0000-000039030000}"/>
    <cellStyle name="Comma [0] 2 3 2 6 3" xfId="13879" xr:uid="{00000000-0005-0000-0000-00003A030000}"/>
    <cellStyle name="Comma [0] 2 3 2 7" xfId="7314" xr:uid="{00000000-0005-0000-0000-00003B030000}"/>
    <cellStyle name="Comma [0] 2 3 2 7 2" xfId="16067" xr:uid="{00000000-0005-0000-0000-00003C030000}"/>
    <cellStyle name="Comma [0] 2 3 2 8" xfId="11691" xr:uid="{00000000-0005-0000-0000-00003D030000}"/>
    <cellStyle name="Comma [0] 2 3 3" xfId="2986" xr:uid="{00000000-0005-0000-0000-00003E030000}"/>
    <cellStyle name="Comma [0] 2 3 3 2" xfId="3262" xr:uid="{00000000-0005-0000-0000-00003F030000}"/>
    <cellStyle name="Comma [0] 2 3 3 2 2" xfId="3815" xr:uid="{00000000-0005-0000-0000-000040030000}"/>
    <cellStyle name="Comma [0] 2 3 3 2 2 2" xfId="4911" xr:uid="{00000000-0005-0000-0000-000041030000}"/>
    <cellStyle name="Comma [0] 2 3 3 2 2 2 2" xfId="7100" xr:uid="{00000000-0005-0000-0000-000042030000}"/>
    <cellStyle name="Comma [0] 2 3 3 2 2 2 2 2" xfId="11477" xr:uid="{00000000-0005-0000-0000-000043030000}"/>
    <cellStyle name="Comma [0] 2 3 3 2 2 2 2 2 2" xfId="20230" xr:uid="{00000000-0005-0000-0000-000044030000}"/>
    <cellStyle name="Comma [0] 2 3 3 2 2 2 2 3" xfId="15854" xr:uid="{00000000-0005-0000-0000-000045030000}"/>
    <cellStyle name="Comma [0] 2 3 3 2 2 2 3" xfId="9289" xr:uid="{00000000-0005-0000-0000-000046030000}"/>
    <cellStyle name="Comma [0] 2 3 3 2 2 2 3 2" xfId="18042" xr:uid="{00000000-0005-0000-0000-000047030000}"/>
    <cellStyle name="Comma [0] 2 3 3 2 2 2 4" xfId="13666" xr:uid="{00000000-0005-0000-0000-000048030000}"/>
    <cellStyle name="Comma [0] 2 3 3 2 2 3" xfId="6006" xr:uid="{00000000-0005-0000-0000-000049030000}"/>
    <cellStyle name="Comma [0] 2 3 3 2 2 3 2" xfId="10383" xr:uid="{00000000-0005-0000-0000-00004A030000}"/>
    <cellStyle name="Comma [0] 2 3 3 2 2 3 2 2" xfId="19136" xr:uid="{00000000-0005-0000-0000-00004B030000}"/>
    <cellStyle name="Comma [0] 2 3 3 2 2 3 3" xfId="14760" xr:uid="{00000000-0005-0000-0000-00004C030000}"/>
    <cellStyle name="Comma [0] 2 3 3 2 2 4" xfId="8195" xr:uid="{00000000-0005-0000-0000-00004D030000}"/>
    <cellStyle name="Comma [0] 2 3 3 2 2 4 2" xfId="16948" xr:uid="{00000000-0005-0000-0000-00004E030000}"/>
    <cellStyle name="Comma [0] 2 3 3 2 2 5" xfId="12572" xr:uid="{00000000-0005-0000-0000-00004F030000}"/>
    <cellStyle name="Comma [0] 2 3 3 2 3" xfId="4363" xr:uid="{00000000-0005-0000-0000-000050030000}"/>
    <cellStyle name="Comma [0] 2 3 3 2 3 2" xfId="6552" xr:uid="{00000000-0005-0000-0000-000051030000}"/>
    <cellStyle name="Comma [0] 2 3 3 2 3 2 2" xfId="10929" xr:uid="{00000000-0005-0000-0000-000052030000}"/>
    <cellStyle name="Comma [0] 2 3 3 2 3 2 2 2" xfId="19682" xr:uid="{00000000-0005-0000-0000-000053030000}"/>
    <cellStyle name="Comma [0] 2 3 3 2 3 2 3" xfId="15306" xr:uid="{00000000-0005-0000-0000-000054030000}"/>
    <cellStyle name="Comma [0] 2 3 3 2 3 3" xfId="8741" xr:uid="{00000000-0005-0000-0000-000055030000}"/>
    <cellStyle name="Comma [0] 2 3 3 2 3 3 2" xfId="17494" xr:uid="{00000000-0005-0000-0000-000056030000}"/>
    <cellStyle name="Comma [0] 2 3 3 2 3 4" xfId="13118" xr:uid="{00000000-0005-0000-0000-000057030000}"/>
    <cellStyle name="Comma [0] 2 3 3 2 4" xfId="5458" xr:uid="{00000000-0005-0000-0000-000058030000}"/>
    <cellStyle name="Comma [0] 2 3 3 2 4 2" xfId="9835" xr:uid="{00000000-0005-0000-0000-000059030000}"/>
    <cellStyle name="Comma [0] 2 3 3 2 4 2 2" xfId="18588" xr:uid="{00000000-0005-0000-0000-00005A030000}"/>
    <cellStyle name="Comma [0] 2 3 3 2 4 3" xfId="14212" xr:uid="{00000000-0005-0000-0000-00005B030000}"/>
    <cellStyle name="Comma [0] 2 3 3 2 5" xfId="7647" xr:uid="{00000000-0005-0000-0000-00005C030000}"/>
    <cellStyle name="Comma [0] 2 3 3 2 5 2" xfId="16400" xr:uid="{00000000-0005-0000-0000-00005D030000}"/>
    <cellStyle name="Comma [0] 2 3 3 2 6" xfId="12024" xr:uid="{00000000-0005-0000-0000-00005E030000}"/>
    <cellStyle name="Comma [0] 2 3 3 3" xfId="3541" xr:uid="{00000000-0005-0000-0000-00005F030000}"/>
    <cellStyle name="Comma [0] 2 3 3 3 2" xfId="4637" xr:uid="{00000000-0005-0000-0000-000060030000}"/>
    <cellStyle name="Comma [0] 2 3 3 3 2 2" xfId="6826" xr:uid="{00000000-0005-0000-0000-000061030000}"/>
    <cellStyle name="Comma [0] 2 3 3 3 2 2 2" xfId="11203" xr:uid="{00000000-0005-0000-0000-000062030000}"/>
    <cellStyle name="Comma [0] 2 3 3 3 2 2 2 2" xfId="19956" xr:uid="{00000000-0005-0000-0000-000063030000}"/>
    <cellStyle name="Comma [0] 2 3 3 3 2 2 3" xfId="15580" xr:uid="{00000000-0005-0000-0000-000064030000}"/>
    <cellStyle name="Comma [0] 2 3 3 3 2 3" xfId="9015" xr:uid="{00000000-0005-0000-0000-000065030000}"/>
    <cellStyle name="Comma [0] 2 3 3 3 2 3 2" xfId="17768" xr:uid="{00000000-0005-0000-0000-000066030000}"/>
    <cellStyle name="Comma [0] 2 3 3 3 2 4" xfId="13392" xr:uid="{00000000-0005-0000-0000-000067030000}"/>
    <cellStyle name="Comma [0] 2 3 3 3 3" xfId="5732" xr:uid="{00000000-0005-0000-0000-000068030000}"/>
    <cellStyle name="Comma [0] 2 3 3 3 3 2" xfId="10109" xr:uid="{00000000-0005-0000-0000-000069030000}"/>
    <cellStyle name="Comma [0] 2 3 3 3 3 2 2" xfId="18862" xr:uid="{00000000-0005-0000-0000-00006A030000}"/>
    <cellStyle name="Comma [0] 2 3 3 3 3 3" xfId="14486" xr:uid="{00000000-0005-0000-0000-00006B030000}"/>
    <cellStyle name="Comma [0] 2 3 3 3 4" xfId="7921" xr:uid="{00000000-0005-0000-0000-00006C030000}"/>
    <cellStyle name="Comma [0] 2 3 3 3 4 2" xfId="16674" xr:uid="{00000000-0005-0000-0000-00006D030000}"/>
    <cellStyle name="Comma [0] 2 3 3 3 5" xfId="12298" xr:uid="{00000000-0005-0000-0000-00006E030000}"/>
    <cellStyle name="Comma [0] 2 3 3 4" xfId="4089" xr:uid="{00000000-0005-0000-0000-00006F030000}"/>
    <cellStyle name="Comma [0] 2 3 3 4 2" xfId="6278" xr:uid="{00000000-0005-0000-0000-000070030000}"/>
    <cellStyle name="Comma [0] 2 3 3 4 2 2" xfId="10655" xr:uid="{00000000-0005-0000-0000-000071030000}"/>
    <cellStyle name="Comma [0] 2 3 3 4 2 2 2" xfId="19408" xr:uid="{00000000-0005-0000-0000-000072030000}"/>
    <cellStyle name="Comma [0] 2 3 3 4 2 3" xfId="15032" xr:uid="{00000000-0005-0000-0000-000073030000}"/>
    <cellStyle name="Comma [0] 2 3 3 4 3" xfId="8467" xr:uid="{00000000-0005-0000-0000-000074030000}"/>
    <cellStyle name="Comma [0] 2 3 3 4 3 2" xfId="17220" xr:uid="{00000000-0005-0000-0000-000075030000}"/>
    <cellStyle name="Comma [0] 2 3 3 4 4" xfId="12844" xr:uid="{00000000-0005-0000-0000-000076030000}"/>
    <cellStyle name="Comma [0] 2 3 3 5" xfId="5184" xr:uid="{00000000-0005-0000-0000-000077030000}"/>
    <cellStyle name="Comma [0] 2 3 3 5 2" xfId="9561" xr:uid="{00000000-0005-0000-0000-000078030000}"/>
    <cellStyle name="Comma [0] 2 3 3 5 2 2" xfId="18314" xr:uid="{00000000-0005-0000-0000-000079030000}"/>
    <cellStyle name="Comma [0] 2 3 3 5 3" xfId="13938" xr:uid="{00000000-0005-0000-0000-00007A030000}"/>
    <cellStyle name="Comma [0] 2 3 3 6" xfId="7373" xr:uid="{00000000-0005-0000-0000-00007B030000}"/>
    <cellStyle name="Comma [0] 2 3 3 6 2" xfId="16126" xr:uid="{00000000-0005-0000-0000-00007C030000}"/>
    <cellStyle name="Comma [0] 2 3 3 7" xfId="11750" xr:uid="{00000000-0005-0000-0000-00007D030000}"/>
    <cellStyle name="Comma [0] 2 3 4" xfId="2873" xr:uid="{00000000-0005-0000-0000-00007E030000}"/>
    <cellStyle name="Comma [0] 2 3 4 2" xfId="3152" xr:uid="{00000000-0005-0000-0000-00007F030000}"/>
    <cellStyle name="Comma [0] 2 3 4 2 2" xfId="3705" xr:uid="{00000000-0005-0000-0000-000080030000}"/>
    <cellStyle name="Comma [0] 2 3 4 2 2 2" xfId="4801" xr:uid="{00000000-0005-0000-0000-000081030000}"/>
    <cellStyle name="Comma [0] 2 3 4 2 2 2 2" xfId="6990" xr:uid="{00000000-0005-0000-0000-000082030000}"/>
    <cellStyle name="Comma [0] 2 3 4 2 2 2 2 2" xfId="11367" xr:uid="{00000000-0005-0000-0000-000083030000}"/>
    <cellStyle name="Comma [0] 2 3 4 2 2 2 2 2 2" xfId="20120" xr:uid="{00000000-0005-0000-0000-000084030000}"/>
    <cellStyle name="Comma [0] 2 3 4 2 2 2 2 3" xfId="15744" xr:uid="{00000000-0005-0000-0000-000085030000}"/>
    <cellStyle name="Comma [0] 2 3 4 2 2 2 3" xfId="9179" xr:uid="{00000000-0005-0000-0000-000086030000}"/>
    <cellStyle name="Comma [0] 2 3 4 2 2 2 3 2" xfId="17932" xr:uid="{00000000-0005-0000-0000-000087030000}"/>
    <cellStyle name="Comma [0] 2 3 4 2 2 2 4" xfId="13556" xr:uid="{00000000-0005-0000-0000-000088030000}"/>
    <cellStyle name="Comma [0] 2 3 4 2 2 3" xfId="5896" xr:uid="{00000000-0005-0000-0000-000089030000}"/>
    <cellStyle name="Comma [0] 2 3 4 2 2 3 2" xfId="10273" xr:uid="{00000000-0005-0000-0000-00008A030000}"/>
    <cellStyle name="Comma [0] 2 3 4 2 2 3 2 2" xfId="19026" xr:uid="{00000000-0005-0000-0000-00008B030000}"/>
    <cellStyle name="Comma [0] 2 3 4 2 2 3 3" xfId="14650" xr:uid="{00000000-0005-0000-0000-00008C030000}"/>
    <cellStyle name="Comma [0] 2 3 4 2 2 4" xfId="8085" xr:uid="{00000000-0005-0000-0000-00008D030000}"/>
    <cellStyle name="Comma [0] 2 3 4 2 2 4 2" xfId="16838" xr:uid="{00000000-0005-0000-0000-00008E030000}"/>
    <cellStyle name="Comma [0] 2 3 4 2 2 5" xfId="12462" xr:uid="{00000000-0005-0000-0000-00008F030000}"/>
    <cellStyle name="Comma [0] 2 3 4 2 3" xfId="4253" xr:uid="{00000000-0005-0000-0000-000090030000}"/>
    <cellStyle name="Comma [0] 2 3 4 2 3 2" xfId="6442" xr:uid="{00000000-0005-0000-0000-000091030000}"/>
    <cellStyle name="Comma [0] 2 3 4 2 3 2 2" xfId="10819" xr:uid="{00000000-0005-0000-0000-000092030000}"/>
    <cellStyle name="Comma [0] 2 3 4 2 3 2 2 2" xfId="19572" xr:uid="{00000000-0005-0000-0000-000093030000}"/>
    <cellStyle name="Comma [0] 2 3 4 2 3 2 3" xfId="15196" xr:uid="{00000000-0005-0000-0000-000094030000}"/>
    <cellStyle name="Comma [0] 2 3 4 2 3 3" xfId="8631" xr:uid="{00000000-0005-0000-0000-000095030000}"/>
    <cellStyle name="Comma [0] 2 3 4 2 3 3 2" xfId="17384" xr:uid="{00000000-0005-0000-0000-000096030000}"/>
    <cellStyle name="Comma [0] 2 3 4 2 3 4" xfId="13008" xr:uid="{00000000-0005-0000-0000-000097030000}"/>
    <cellStyle name="Comma [0] 2 3 4 2 4" xfId="5348" xr:uid="{00000000-0005-0000-0000-000098030000}"/>
    <cellStyle name="Comma [0] 2 3 4 2 4 2" xfId="9725" xr:uid="{00000000-0005-0000-0000-000099030000}"/>
    <cellStyle name="Comma [0] 2 3 4 2 4 2 2" xfId="18478" xr:uid="{00000000-0005-0000-0000-00009A030000}"/>
    <cellStyle name="Comma [0] 2 3 4 2 4 3" xfId="14102" xr:uid="{00000000-0005-0000-0000-00009B030000}"/>
    <cellStyle name="Comma [0] 2 3 4 2 5" xfId="7537" xr:uid="{00000000-0005-0000-0000-00009C030000}"/>
    <cellStyle name="Comma [0] 2 3 4 2 5 2" xfId="16290" xr:uid="{00000000-0005-0000-0000-00009D030000}"/>
    <cellStyle name="Comma [0] 2 3 4 2 6" xfId="11914" xr:uid="{00000000-0005-0000-0000-00009E030000}"/>
    <cellStyle name="Comma [0] 2 3 4 3" xfId="3431" xr:uid="{00000000-0005-0000-0000-00009F030000}"/>
    <cellStyle name="Comma [0] 2 3 4 3 2" xfId="4527" xr:uid="{00000000-0005-0000-0000-0000A0030000}"/>
    <cellStyle name="Comma [0] 2 3 4 3 2 2" xfId="6716" xr:uid="{00000000-0005-0000-0000-0000A1030000}"/>
    <cellStyle name="Comma [0] 2 3 4 3 2 2 2" xfId="11093" xr:uid="{00000000-0005-0000-0000-0000A2030000}"/>
    <cellStyle name="Comma [0] 2 3 4 3 2 2 2 2" xfId="19846" xr:uid="{00000000-0005-0000-0000-0000A3030000}"/>
    <cellStyle name="Comma [0] 2 3 4 3 2 2 3" xfId="15470" xr:uid="{00000000-0005-0000-0000-0000A4030000}"/>
    <cellStyle name="Comma [0] 2 3 4 3 2 3" xfId="8905" xr:uid="{00000000-0005-0000-0000-0000A5030000}"/>
    <cellStyle name="Comma [0] 2 3 4 3 2 3 2" xfId="17658" xr:uid="{00000000-0005-0000-0000-0000A6030000}"/>
    <cellStyle name="Comma [0] 2 3 4 3 2 4" xfId="13282" xr:uid="{00000000-0005-0000-0000-0000A7030000}"/>
    <cellStyle name="Comma [0] 2 3 4 3 3" xfId="5622" xr:uid="{00000000-0005-0000-0000-0000A8030000}"/>
    <cellStyle name="Comma [0] 2 3 4 3 3 2" xfId="9999" xr:uid="{00000000-0005-0000-0000-0000A9030000}"/>
    <cellStyle name="Comma [0] 2 3 4 3 3 2 2" xfId="18752" xr:uid="{00000000-0005-0000-0000-0000AA030000}"/>
    <cellStyle name="Comma [0] 2 3 4 3 3 3" xfId="14376" xr:uid="{00000000-0005-0000-0000-0000AB030000}"/>
    <cellStyle name="Comma [0] 2 3 4 3 4" xfId="7811" xr:uid="{00000000-0005-0000-0000-0000AC030000}"/>
    <cellStyle name="Comma [0] 2 3 4 3 4 2" xfId="16564" xr:uid="{00000000-0005-0000-0000-0000AD030000}"/>
    <cellStyle name="Comma [0] 2 3 4 3 5" xfId="12188" xr:uid="{00000000-0005-0000-0000-0000AE030000}"/>
    <cellStyle name="Comma [0] 2 3 4 4" xfId="3979" xr:uid="{00000000-0005-0000-0000-0000AF030000}"/>
    <cellStyle name="Comma [0] 2 3 4 4 2" xfId="6168" xr:uid="{00000000-0005-0000-0000-0000B0030000}"/>
    <cellStyle name="Comma [0] 2 3 4 4 2 2" xfId="10545" xr:uid="{00000000-0005-0000-0000-0000B1030000}"/>
    <cellStyle name="Comma [0] 2 3 4 4 2 2 2" xfId="19298" xr:uid="{00000000-0005-0000-0000-0000B2030000}"/>
    <cellStyle name="Comma [0] 2 3 4 4 2 3" xfId="14922" xr:uid="{00000000-0005-0000-0000-0000B3030000}"/>
    <cellStyle name="Comma [0] 2 3 4 4 3" xfId="8357" xr:uid="{00000000-0005-0000-0000-0000B4030000}"/>
    <cellStyle name="Comma [0] 2 3 4 4 3 2" xfId="17110" xr:uid="{00000000-0005-0000-0000-0000B5030000}"/>
    <cellStyle name="Comma [0] 2 3 4 4 4" xfId="12734" xr:uid="{00000000-0005-0000-0000-0000B6030000}"/>
    <cellStyle name="Comma [0] 2 3 4 5" xfId="5074" xr:uid="{00000000-0005-0000-0000-0000B7030000}"/>
    <cellStyle name="Comma [0] 2 3 4 5 2" xfId="9451" xr:uid="{00000000-0005-0000-0000-0000B8030000}"/>
    <cellStyle name="Comma [0] 2 3 4 5 2 2" xfId="18204" xr:uid="{00000000-0005-0000-0000-0000B9030000}"/>
    <cellStyle name="Comma [0] 2 3 4 5 3" xfId="13828" xr:uid="{00000000-0005-0000-0000-0000BA030000}"/>
    <cellStyle name="Comma [0] 2 3 4 6" xfId="7263" xr:uid="{00000000-0005-0000-0000-0000BB030000}"/>
    <cellStyle name="Comma [0] 2 3 4 6 2" xfId="16016" xr:uid="{00000000-0005-0000-0000-0000BC030000}"/>
    <cellStyle name="Comma [0] 2 3 4 7" xfId="11640" xr:uid="{00000000-0005-0000-0000-0000BD030000}"/>
    <cellStyle name="Comma [0] 2 3 5" xfId="3102" xr:uid="{00000000-0005-0000-0000-0000BE030000}"/>
    <cellStyle name="Comma [0] 2 3 5 2" xfId="3656" xr:uid="{00000000-0005-0000-0000-0000BF030000}"/>
    <cellStyle name="Comma [0] 2 3 5 2 2" xfId="4752" xr:uid="{00000000-0005-0000-0000-0000C0030000}"/>
    <cellStyle name="Comma [0] 2 3 5 2 2 2" xfId="6941" xr:uid="{00000000-0005-0000-0000-0000C1030000}"/>
    <cellStyle name="Comma [0] 2 3 5 2 2 2 2" xfId="11318" xr:uid="{00000000-0005-0000-0000-0000C2030000}"/>
    <cellStyle name="Comma [0] 2 3 5 2 2 2 2 2" xfId="20071" xr:uid="{00000000-0005-0000-0000-0000C3030000}"/>
    <cellStyle name="Comma [0] 2 3 5 2 2 2 3" xfId="15695" xr:uid="{00000000-0005-0000-0000-0000C4030000}"/>
    <cellStyle name="Comma [0] 2 3 5 2 2 3" xfId="9130" xr:uid="{00000000-0005-0000-0000-0000C5030000}"/>
    <cellStyle name="Comma [0] 2 3 5 2 2 3 2" xfId="17883" xr:uid="{00000000-0005-0000-0000-0000C6030000}"/>
    <cellStyle name="Comma [0] 2 3 5 2 2 4" xfId="13507" xr:uid="{00000000-0005-0000-0000-0000C7030000}"/>
    <cellStyle name="Comma [0] 2 3 5 2 3" xfId="5847" xr:uid="{00000000-0005-0000-0000-0000C8030000}"/>
    <cellStyle name="Comma [0] 2 3 5 2 3 2" xfId="10224" xr:uid="{00000000-0005-0000-0000-0000C9030000}"/>
    <cellStyle name="Comma [0] 2 3 5 2 3 2 2" xfId="18977" xr:uid="{00000000-0005-0000-0000-0000CA030000}"/>
    <cellStyle name="Comma [0] 2 3 5 2 3 3" xfId="14601" xr:uid="{00000000-0005-0000-0000-0000CB030000}"/>
    <cellStyle name="Comma [0] 2 3 5 2 4" xfId="8036" xr:uid="{00000000-0005-0000-0000-0000CC030000}"/>
    <cellStyle name="Comma [0] 2 3 5 2 4 2" xfId="16789" xr:uid="{00000000-0005-0000-0000-0000CD030000}"/>
    <cellStyle name="Comma [0] 2 3 5 2 5" xfId="12413" xr:uid="{00000000-0005-0000-0000-0000CE030000}"/>
    <cellStyle name="Comma [0] 2 3 5 3" xfId="4204" xr:uid="{00000000-0005-0000-0000-0000CF030000}"/>
    <cellStyle name="Comma [0] 2 3 5 3 2" xfId="6393" xr:uid="{00000000-0005-0000-0000-0000D0030000}"/>
    <cellStyle name="Comma [0] 2 3 5 3 2 2" xfId="10770" xr:uid="{00000000-0005-0000-0000-0000D1030000}"/>
    <cellStyle name="Comma [0] 2 3 5 3 2 2 2" xfId="19523" xr:uid="{00000000-0005-0000-0000-0000D2030000}"/>
    <cellStyle name="Comma [0] 2 3 5 3 2 3" xfId="15147" xr:uid="{00000000-0005-0000-0000-0000D3030000}"/>
    <cellStyle name="Comma [0] 2 3 5 3 3" xfId="8582" xr:uid="{00000000-0005-0000-0000-0000D4030000}"/>
    <cellStyle name="Comma [0] 2 3 5 3 3 2" xfId="17335" xr:uid="{00000000-0005-0000-0000-0000D5030000}"/>
    <cellStyle name="Comma [0] 2 3 5 3 4" xfId="12959" xr:uid="{00000000-0005-0000-0000-0000D6030000}"/>
    <cellStyle name="Comma [0] 2 3 5 4" xfId="5299" xr:uid="{00000000-0005-0000-0000-0000D7030000}"/>
    <cellStyle name="Comma [0] 2 3 5 4 2" xfId="9676" xr:uid="{00000000-0005-0000-0000-0000D8030000}"/>
    <cellStyle name="Comma [0] 2 3 5 4 2 2" xfId="18429" xr:uid="{00000000-0005-0000-0000-0000D9030000}"/>
    <cellStyle name="Comma [0] 2 3 5 4 3" xfId="14053" xr:uid="{00000000-0005-0000-0000-0000DA030000}"/>
    <cellStyle name="Comma [0] 2 3 5 5" xfId="7488" xr:uid="{00000000-0005-0000-0000-0000DB030000}"/>
    <cellStyle name="Comma [0] 2 3 5 5 2" xfId="16241" xr:uid="{00000000-0005-0000-0000-0000DC030000}"/>
    <cellStyle name="Comma [0] 2 3 5 6" xfId="11865" xr:uid="{00000000-0005-0000-0000-0000DD030000}"/>
    <cellStyle name="Comma [0] 2 3 6" xfId="3381" xr:uid="{00000000-0005-0000-0000-0000DE030000}"/>
    <cellStyle name="Comma [0] 2 3 6 2" xfId="4478" xr:uid="{00000000-0005-0000-0000-0000DF030000}"/>
    <cellStyle name="Comma [0] 2 3 6 2 2" xfId="6667" xr:uid="{00000000-0005-0000-0000-0000E0030000}"/>
    <cellStyle name="Comma [0] 2 3 6 2 2 2" xfId="11044" xr:uid="{00000000-0005-0000-0000-0000E1030000}"/>
    <cellStyle name="Comma [0] 2 3 6 2 2 2 2" xfId="19797" xr:uid="{00000000-0005-0000-0000-0000E2030000}"/>
    <cellStyle name="Comma [0] 2 3 6 2 2 3" xfId="15421" xr:uid="{00000000-0005-0000-0000-0000E3030000}"/>
    <cellStyle name="Comma [0] 2 3 6 2 3" xfId="8856" xr:uid="{00000000-0005-0000-0000-0000E4030000}"/>
    <cellStyle name="Comma [0] 2 3 6 2 3 2" xfId="17609" xr:uid="{00000000-0005-0000-0000-0000E5030000}"/>
    <cellStyle name="Comma [0] 2 3 6 2 4" xfId="13233" xr:uid="{00000000-0005-0000-0000-0000E6030000}"/>
    <cellStyle name="Comma [0] 2 3 6 3" xfId="5573" xr:uid="{00000000-0005-0000-0000-0000E7030000}"/>
    <cellStyle name="Comma [0] 2 3 6 3 2" xfId="9950" xr:uid="{00000000-0005-0000-0000-0000E8030000}"/>
    <cellStyle name="Comma [0] 2 3 6 3 2 2" xfId="18703" xr:uid="{00000000-0005-0000-0000-0000E9030000}"/>
    <cellStyle name="Comma [0] 2 3 6 3 3" xfId="14327" xr:uid="{00000000-0005-0000-0000-0000EA030000}"/>
    <cellStyle name="Comma [0] 2 3 6 4" xfId="7762" xr:uid="{00000000-0005-0000-0000-0000EB030000}"/>
    <cellStyle name="Comma [0] 2 3 6 4 2" xfId="16515" xr:uid="{00000000-0005-0000-0000-0000EC030000}"/>
    <cellStyle name="Comma [0] 2 3 6 5" xfId="12139" xr:uid="{00000000-0005-0000-0000-0000ED030000}"/>
    <cellStyle name="Comma [0] 2 3 7" xfId="3931" xr:uid="{00000000-0005-0000-0000-0000EE030000}"/>
    <cellStyle name="Comma [0] 2 3 7 2" xfId="6120" xr:uid="{00000000-0005-0000-0000-0000EF030000}"/>
    <cellStyle name="Comma [0] 2 3 7 2 2" xfId="10497" xr:uid="{00000000-0005-0000-0000-0000F0030000}"/>
    <cellStyle name="Comma [0] 2 3 7 2 2 2" xfId="19250" xr:uid="{00000000-0005-0000-0000-0000F1030000}"/>
    <cellStyle name="Comma [0] 2 3 7 2 3" xfId="14874" xr:uid="{00000000-0005-0000-0000-0000F2030000}"/>
    <cellStyle name="Comma [0] 2 3 7 3" xfId="8309" xr:uid="{00000000-0005-0000-0000-0000F3030000}"/>
    <cellStyle name="Comma [0] 2 3 7 3 2" xfId="17062" xr:uid="{00000000-0005-0000-0000-0000F4030000}"/>
    <cellStyle name="Comma [0] 2 3 7 4" xfId="12686" xr:uid="{00000000-0005-0000-0000-0000F5030000}"/>
    <cellStyle name="Comma [0] 2 3 8" xfId="5026" xr:uid="{00000000-0005-0000-0000-0000F6030000}"/>
    <cellStyle name="Comma [0] 2 3 8 2" xfId="9403" xr:uid="{00000000-0005-0000-0000-0000F7030000}"/>
    <cellStyle name="Comma [0] 2 3 8 2 2" xfId="18156" xr:uid="{00000000-0005-0000-0000-0000F8030000}"/>
    <cellStyle name="Comma [0] 2 3 8 3" xfId="13780" xr:uid="{00000000-0005-0000-0000-0000F9030000}"/>
    <cellStyle name="Comma [0] 2 3 9" xfId="7215" xr:uid="{00000000-0005-0000-0000-0000FA030000}"/>
    <cellStyle name="Comma [0] 2 3 9 2" xfId="15968" xr:uid="{00000000-0005-0000-0000-0000FB030000}"/>
    <cellStyle name="Comma [0] 2 4" xfId="2924" xr:uid="{00000000-0005-0000-0000-0000FC030000}"/>
    <cellStyle name="Comma [0] 2 4 2" xfId="3036" xr:uid="{00000000-0005-0000-0000-0000FD030000}"/>
    <cellStyle name="Comma [0] 2 4 2 2" xfId="3312" xr:uid="{00000000-0005-0000-0000-0000FE030000}"/>
    <cellStyle name="Comma [0] 2 4 2 2 2" xfId="3865" xr:uid="{00000000-0005-0000-0000-0000FF030000}"/>
    <cellStyle name="Comma [0] 2 4 2 2 2 2" xfId="4961" xr:uid="{00000000-0005-0000-0000-000000040000}"/>
    <cellStyle name="Comma [0] 2 4 2 2 2 2 2" xfId="7150" xr:uid="{00000000-0005-0000-0000-000001040000}"/>
    <cellStyle name="Comma [0] 2 4 2 2 2 2 2 2" xfId="11527" xr:uid="{00000000-0005-0000-0000-000002040000}"/>
    <cellStyle name="Comma [0] 2 4 2 2 2 2 2 2 2" xfId="20280" xr:uid="{00000000-0005-0000-0000-000003040000}"/>
    <cellStyle name="Comma [0] 2 4 2 2 2 2 2 3" xfId="15904" xr:uid="{00000000-0005-0000-0000-000004040000}"/>
    <cellStyle name="Comma [0] 2 4 2 2 2 2 3" xfId="9339" xr:uid="{00000000-0005-0000-0000-000005040000}"/>
    <cellStyle name="Comma [0] 2 4 2 2 2 2 3 2" xfId="18092" xr:uid="{00000000-0005-0000-0000-000006040000}"/>
    <cellStyle name="Comma [0] 2 4 2 2 2 2 4" xfId="13716" xr:uid="{00000000-0005-0000-0000-000007040000}"/>
    <cellStyle name="Comma [0] 2 4 2 2 2 3" xfId="6056" xr:uid="{00000000-0005-0000-0000-000008040000}"/>
    <cellStyle name="Comma [0] 2 4 2 2 2 3 2" xfId="10433" xr:uid="{00000000-0005-0000-0000-000009040000}"/>
    <cellStyle name="Comma [0] 2 4 2 2 2 3 2 2" xfId="19186" xr:uid="{00000000-0005-0000-0000-00000A040000}"/>
    <cellStyle name="Comma [0] 2 4 2 2 2 3 3" xfId="14810" xr:uid="{00000000-0005-0000-0000-00000B040000}"/>
    <cellStyle name="Comma [0] 2 4 2 2 2 4" xfId="8245" xr:uid="{00000000-0005-0000-0000-00000C040000}"/>
    <cellStyle name="Comma [0] 2 4 2 2 2 4 2" xfId="16998" xr:uid="{00000000-0005-0000-0000-00000D040000}"/>
    <cellStyle name="Comma [0] 2 4 2 2 2 5" xfId="12622" xr:uid="{00000000-0005-0000-0000-00000E040000}"/>
    <cellStyle name="Comma [0] 2 4 2 2 3" xfId="4413" xr:uid="{00000000-0005-0000-0000-00000F040000}"/>
    <cellStyle name="Comma [0] 2 4 2 2 3 2" xfId="6602" xr:uid="{00000000-0005-0000-0000-000010040000}"/>
    <cellStyle name="Comma [0] 2 4 2 2 3 2 2" xfId="10979" xr:uid="{00000000-0005-0000-0000-000011040000}"/>
    <cellStyle name="Comma [0] 2 4 2 2 3 2 2 2" xfId="19732" xr:uid="{00000000-0005-0000-0000-000012040000}"/>
    <cellStyle name="Comma [0] 2 4 2 2 3 2 3" xfId="15356" xr:uid="{00000000-0005-0000-0000-000013040000}"/>
    <cellStyle name="Comma [0] 2 4 2 2 3 3" xfId="8791" xr:uid="{00000000-0005-0000-0000-000014040000}"/>
    <cellStyle name="Comma [0] 2 4 2 2 3 3 2" xfId="17544" xr:uid="{00000000-0005-0000-0000-000015040000}"/>
    <cellStyle name="Comma [0] 2 4 2 2 3 4" xfId="13168" xr:uid="{00000000-0005-0000-0000-000016040000}"/>
    <cellStyle name="Comma [0] 2 4 2 2 4" xfId="5508" xr:uid="{00000000-0005-0000-0000-000017040000}"/>
    <cellStyle name="Comma [0] 2 4 2 2 4 2" xfId="9885" xr:uid="{00000000-0005-0000-0000-000018040000}"/>
    <cellStyle name="Comma [0] 2 4 2 2 4 2 2" xfId="18638" xr:uid="{00000000-0005-0000-0000-000019040000}"/>
    <cellStyle name="Comma [0] 2 4 2 2 4 3" xfId="14262" xr:uid="{00000000-0005-0000-0000-00001A040000}"/>
    <cellStyle name="Comma [0] 2 4 2 2 5" xfId="7697" xr:uid="{00000000-0005-0000-0000-00001B040000}"/>
    <cellStyle name="Comma [0] 2 4 2 2 5 2" xfId="16450" xr:uid="{00000000-0005-0000-0000-00001C040000}"/>
    <cellStyle name="Comma [0] 2 4 2 2 6" xfId="12074" xr:uid="{00000000-0005-0000-0000-00001D040000}"/>
    <cellStyle name="Comma [0] 2 4 2 3" xfId="3591" xr:uid="{00000000-0005-0000-0000-00001E040000}"/>
    <cellStyle name="Comma [0] 2 4 2 3 2" xfId="4687" xr:uid="{00000000-0005-0000-0000-00001F040000}"/>
    <cellStyle name="Comma [0] 2 4 2 3 2 2" xfId="6876" xr:uid="{00000000-0005-0000-0000-000020040000}"/>
    <cellStyle name="Comma [0] 2 4 2 3 2 2 2" xfId="11253" xr:uid="{00000000-0005-0000-0000-000021040000}"/>
    <cellStyle name="Comma [0] 2 4 2 3 2 2 2 2" xfId="20006" xr:uid="{00000000-0005-0000-0000-000022040000}"/>
    <cellStyle name="Comma [0] 2 4 2 3 2 2 3" xfId="15630" xr:uid="{00000000-0005-0000-0000-000023040000}"/>
    <cellStyle name="Comma [0] 2 4 2 3 2 3" xfId="9065" xr:uid="{00000000-0005-0000-0000-000024040000}"/>
    <cellStyle name="Comma [0] 2 4 2 3 2 3 2" xfId="17818" xr:uid="{00000000-0005-0000-0000-000025040000}"/>
    <cellStyle name="Comma [0] 2 4 2 3 2 4" xfId="13442" xr:uid="{00000000-0005-0000-0000-000026040000}"/>
    <cellStyle name="Comma [0] 2 4 2 3 3" xfId="5782" xr:uid="{00000000-0005-0000-0000-000027040000}"/>
    <cellStyle name="Comma [0] 2 4 2 3 3 2" xfId="10159" xr:uid="{00000000-0005-0000-0000-000028040000}"/>
    <cellStyle name="Comma [0] 2 4 2 3 3 2 2" xfId="18912" xr:uid="{00000000-0005-0000-0000-000029040000}"/>
    <cellStyle name="Comma [0] 2 4 2 3 3 3" xfId="14536" xr:uid="{00000000-0005-0000-0000-00002A040000}"/>
    <cellStyle name="Comma [0] 2 4 2 3 4" xfId="7971" xr:uid="{00000000-0005-0000-0000-00002B040000}"/>
    <cellStyle name="Comma [0] 2 4 2 3 4 2" xfId="16724" xr:uid="{00000000-0005-0000-0000-00002C040000}"/>
    <cellStyle name="Comma [0] 2 4 2 3 5" xfId="12348" xr:uid="{00000000-0005-0000-0000-00002D040000}"/>
    <cellStyle name="Comma [0] 2 4 2 4" xfId="4139" xr:uid="{00000000-0005-0000-0000-00002E040000}"/>
    <cellStyle name="Comma [0] 2 4 2 4 2" xfId="6328" xr:uid="{00000000-0005-0000-0000-00002F040000}"/>
    <cellStyle name="Comma [0] 2 4 2 4 2 2" xfId="10705" xr:uid="{00000000-0005-0000-0000-000030040000}"/>
    <cellStyle name="Comma [0] 2 4 2 4 2 2 2" xfId="19458" xr:uid="{00000000-0005-0000-0000-000031040000}"/>
    <cellStyle name="Comma [0] 2 4 2 4 2 3" xfId="15082" xr:uid="{00000000-0005-0000-0000-000032040000}"/>
    <cellStyle name="Comma [0] 2 4 2 4 3" xfId="8517" xr:uid="{00000000-0005-0000-0000-000033040000}"/>
    <cellStyle name="Comma [0] 2 4 2 4 3 2" xfId="17270" xr:uid="{00000000-0005-0000-0000-000034040000}"/>
    <cellStyle name="Comma [0] 2 4 2 4 4" xfId="12894" xr:uid="{00000000-0005-0000-0000-000035040000}"/>
    <cellStyle name="Comma [0] 2 4 2 5" xfId="5234" xr:uid="{00000000-0005-0000-0000-000036040000}"/>
    <cellStyle name="Comma [0] 2 4 2 5 2" xfId="9611" xr:uid="{00000000-0005-0000-0000-000037040000}"/>
    <cellStyle name="Comma [0] 2 4 2 5 2 2" xfId="18364" xr:uid="{00000000-0005-0000-0000-000038040000}"/>
    <cellStyle name="Comma [0] 2 4 2 5 3" xfId="13988" xr:uid="{00000000-0005-0000-0000-000039040000}"/>
    <cellStyle name="Comma [0] 2 4 2 6" xfId="7423" xr:uid="{00000000-0005-0000-0000-00003A040000}"/>
    <cellStyle name="Comma [0] 2 4 2 6 2" xfId="16176" xr:uid="{00000000-0005-0000-0000-00003B040000}"/>
    <cellStyle name="Comma [0] 2 4 2 7" xfId="11800" xr:uid="{00000000-0005-0000-0000-00003C040000}"/>
    <cellStyle name="Comma [0] 2 4 3" xfId="3200" xr:uid="{00000000-0005-0000-0000-00003D040000}"/>
    <cellStyle name="Comma [0] 2 4 3 2" xfId="3753" xr:uid="{00000000-0005-0000-0000-00003E040000}"/>
    <cellStyle name="Comma [0] 2 4 3 2 2" xfId="4849" xr:uid="{00000000-0005-0000-0000-00003F040000}"/>
    <cellStyle name="Comma [0] 2 4 3 2 2 2" xfId="7038" xr:uid="{00000000-0005-0000-0000-000040040000}"/>
    <cellStyle name="Comma [0] 2 4 3 2 2 2 2" xfId="11415" xr:uid="{00000000-0005-0000-0000-000041040000}"/>
    <cellStyle name="Comma [0] 2 4 3 2 2 2 2 2" xfId="20168" xr:uid="{00000000-0005-0000-0000-000042040000}"/>
    <cellStyle name="Comma [0] 2 4 3 2 2 2 3" xfId="15792" xr:uid="{00000000-0005-0000-0000-000043040000}"/>
    <cellStyle name="Comma [0] 2 4 3 2 2 3" xfId="9227" xr:uid="{00000000-0005-0000-0000-000044040000}"/>
    <cellStyle name="Comma [0] 2 4 3 2 2 3 2" xfId="17980" xr:uid="{00000000-0005-0000-0000-000045040000}"/>
    <cellStyle name="Comma [0] 2 4 3 2 2 4" xfId="13604" xr:uid="{00000000-0005-0000-0000-000046040000}"/>
    <cellStyle name="Comma [0] 2 4 3 2 3" xfId="5944" xr:uid="{00000000-0005-0000-0000-000047040000}"/>
    <cellStyle name="Comma [0] 2 4 3 2 3 2" xfId="10321" xr:uid="{00000000-0005-0000-0000-000048040000}"/>
    <cellStyle name="Comma [0] 2 4 3 2 3 2 2" xfId="19074" xr:uid="{00000000-0005-0000-0000-000049040000}"/>
    <cellStyle name="Comma [0] 2 4 3 2 3 3" xfId="14698" xr:uid="{00000000-0005-0000-0000-00004A040000}"/>
    <cellStyle name="Comma [0] 2 4 3 2 4" xfId="8133" xr:uid="{00000000-0005-0000-0000-00004B040000}"/>
    <cellStyle name="Comma [0] 2 4 3 2 4 2" xfId="16886" xr:uid="{00000000-0005-0000-0000-00004C040000}"/>
    <cellStyle name="Comma [0] 2 4 3 2 5" xfId="12510" xr:uid="{00000000-0005-0000-0000-00004D040000}"/>
    <cellStyle name="Comma [0] 2 4 3 3" xfId="4301" xr:uid="{00000000-0005-0000-0000-00004E040000}"/>
    <cellStyle name="Comma [0] 2 4 3 3 2" xfId="6490" xr:uid="{00000000-0005-0000-0000-00004F040000}"/>
    <cellStyle name="Comma [0] 2 4 3 3 2 2" xfId="10867" xr:uid="{00000000-0005-0000-0000-000050040000}"/>
    <cellStyle name="Comma [0] 2 4 3 3 2 2 2" xfId="19620" xr:uid="{00000000-0005-0000-0000-000051040000}"/>
    <cellStyle name="Comma [0] 2 4 3 3 2 3" xfId="15244" xr:uid="{00000000-0005-0000-0000-000052040000}"/>
    <cellStyle name="Comma [0] 2 4 3 3 3" xfId="8679" xr:uid="{00000000-0005-0000-0000-000053040000}"/>
    <cellStyle name="Comma [0] 2 4 3 3 3 2" xfId="17432" xr:uid="{00000000-0005-0000-0000-000054040000}"/>
    <cellStyle name="Comma [0] 2 4 3 3 4" xfId="13056" xr:uid="{00000000-0005-0000-0000-000055040000}"/>
    <cellStyle name="Comma [0] 2 4 3 4" xfId="5396" xr:uid="{00000000-0005-0000-0000-000056040000}"/>
    <cellStyle name="Comma [0] 2 4 3 4 2" xfId="9773" xr:uid="{00000000-0005-0000-0000-000057040000}"/>
    <cellStyle name="Comma [0] 2 4 3 4 2 2" xfId="18526" xr:uid="{00000000-0005-0000-0000-000058040000}"/>
    <cellStyle name="Comma [0] 2 4 3 4 3" xfId="14150" xr:uid="{00000000-0005-0000-0000-000059040000}"/>
    <cellStyle name="Comma [0] 2 4 3 5" xfId="7585" xr:uid="{00000000-0005-0000-0000-00005A040000}"/>
    <cellStyle name="Comma [0] 2 4 3 5 2" xfId="16338" xr:uid="{00000000-0005-0000-0000-00005B040000}"/>
    <cellStyle name="Comma [0] 2 4 3 6" xfId="11962" xr:uid="{00000000-0005-0000-0000-00005C040000}"/>
    <cellStyle name="Comma [0] 2 4 4" xfId="3479" xr:uid="{00000000-0005-0000-0000-00005D040000}"/>
    <cellStyle name="Comma [0] 2 4 4 2" xfId="4575" xr:uid="{00000000-0005-0000-0000-00005E040000}"/>
    <cellStyle name="Comma [0] 2 4 4 2 2" xfId="6764" xr:uid="{00000000-0005-0000-0000-00005F040000}"/>
    <cellStyle name="Comma [0] 2 4 4 2 2 2" xfId="11141" xr:uid="{00000000-0005-0000-0000-000060040000}"/>
    <cellStyle name="Comma [0] 2 4 4 2 2 2 2" xfId="19894" xr:uid="{00000000-0005-0000-0000-000061040000}"/>
    <cellStyle name="Comma [0] 2 4 4 2 2 3" xfId="15518" xr:uid="{00000000-0005-0000-0000-000062040000}"/>
    <cellStyle name="Comma [0] 2 4 4 2 3" xfId="8953" xr:uid="{00000000-0005-0000-0000-000063040000}"/>
    <cellStyle name="Comma [0] 2 4 4 2 3 2" xfId="17706" xr:uid="{00000000-0005-0000-0000-000064040000}"/>
    <cellStyle name="Comma [0] 2 4 4 2 4" xfId="13330" xr:uid="{00000000-0005-0000-0000-000065040000}"/>
    <cellStyle name="Comma [0] 2 4 4 3" xfId="5670" xr:uid="{00000000-0005-0000-0000-000066040000}"/>
    <cellStyle name="Comma [0] 2 4 4 3 2" xfId="10047" xr:uid="{00000000-0005-0000-0000-000067040000}"/>
    <cellStyle name="Comma [0] 2 4 4 3 2 2" xfId="18800" xr:uid="{00000000-0005-0000-0000-000068040000}"/>
    <cellStyle name="Comma [0] 2 4 4 3 3" xfId="14424" xr:uid="{00000000-0005-0000-0000-000069040000}"/>
    <cellStyle name="Comma [0] 2 4 4 4" xfId="7859" xr:uid="{00000000-0005-0000-0000-00006A040000}"/>
    <cellStyle name="Comma [0] 2 4 4 4 2" xfId="16612" xr:uid="{00000000-0005-0000-0000-00006B040000}"/>
    <cellStyle name="Comma [0] 2 4 4 5" xfId="12236" xr:uid="{00000000-0005-0000-0000-00006C040000}"/>
    <cellStyle name="Comma [0] 2 4 5" xfId="4027" xr:uid="{00000000-0005-0000-0000-00006D040000}"/>
    <cellStyle name="Comma [0] 2 4 5 2" xfId="6216" xr:uid="{00000000-0005-0000-0000-00006E040000}"/>
    <cellStyle name="Comma [0] 2 4 5 2 2" xfId="10593" xr:uid="{00000000-0005-0000-0000-00006F040000}"/>
    <cellStyle name="Comma [0] 2 4 5 2 2 2" xfId="19346" xr:uid="{00000000-0005-0000-0000-000070040000}"/>
    <cellStyle name="Comma [0] 2 4 5 2 3" xfId="14970" xr:uid="{00000000-0005-0000-0000-000071040000}"/>
    <cellStyle name="Comma [0] 2 4 5 3" xfId="8405" xr:uid="{00000000-0005-0000-0000-000072040000}"/>
    <cellStyle name="Comma [0] 2 4 5 3 2" xfId="17158" xr:uid="{00000000-0005-0000-0000-000073040000}"/>
    <cellStyle name="Comma [0] 2 4 5 4" xfId="12782" xr:uid="{00000000-0005-0000-0000-000074040000}"/>
    <cellStyle name="Comma [0] 2 4 6" xfId="5122" xr:uid="{00000000-0005-0000-0000-000075040000}"/>
    <cellStyle name="Comma [0] 2 4 6 2" xfId="9499" xr:uid="{00000000-0005-0000-0000-000076040000}"/>
    <cellStyle name="Comma [0] 2 4 6 2 2" xfId="18252" xr:uid="{00000000-0005-0000-0000-000077040000}"/>
    <cellStyle name="Comma [0] 2 4 6 3" xfId="13876" xr:uid="{00000000-0005-0000-0000-000078040000}"/>
    <cellStyle name="Comma [0] 2 4 7" xfId="7311" xr:uid="{00000000-0005-0000-0000-000079040000}"/>
    <cellStyle name="Comma [0] 2 4 7 2" xfId="16064" xr:uid="{00000000-0005-0000-0000-00007A040000}"/>
    <cellStyle name="Comma [0] 2 4 8" xfId="11688" xr:uid="{00000000-0005-0000-0000-00007B040000}"/>
    <cellStyle name="Comma [0] 2 5" xfId="2983" xr:uid="{00000000-0005-0000-0000-00007C040000}"/>
    <cellStyle name="Comma [0] 2 5 2" xfId="3259" xr:uid="{00000000-0005-0000-0000-00007D040000}"/>
    <cellStyle name="Comma [0] 2 5 2 2" xfId="3812" xr:uid="{00000000-0005-0000-0000-00007E040000}"/>
    <cellStyle name="Comma [0] 2 5 2 2 2" xfId="4908" xr:uid="{00000000-0005-0000-0000-00007F040000}"/>
    <cellStyle name="Comma [0] 2 5 2 2 2 2" xfId="7097" xr:uid="{00000000-0005-0000-0000-000080040000}"/>
    <cellStyle name="Comma [0] 2 5 2 2 2 2 2" xfId="11474" xr:uid="{00000000-0005-0000-0000-000081040000}"/>
    <cellStyle name="Comma [0] 2 5 2 2 2 2 2 2" xfId="20227" xr:uid="{00000000-0005-0000-0000-000082040000}"/>
    <cellStyle name="Comma [0] 2 5 2 2 2 2 3" xfId="15851" xr:uid="{00000000-0005-0000-0000-000083040000}"/>
    <cellStyle name="Comma [0] 2 5 2 2 2 3" xfId="9286" xr:uid="{00000000-0005-0000-0000-000084040000}"/>
    <cellStyle name="Comma [0] 2 5 2 2 2 3 2" xfId="18039" xr:uid="{00000000-0005-0000-0000-000085040000}"/>
    <cellStyle name="Comma [0] 2 5 2 2 2 4" xfId="13663" xr:uid="{00000000-0005-0000-0000-000086040000}"/>
    <cellStyle name="Comma [0] 2 5 2 2 3" xfId="6003" xr:uid="{00000000-0005-0000-0000-000087040000}"/>
    <cellStyle name="Comma [0] 2 5 2 2 3 2" xfId="10380" xr:uid="{00000000-0005-0000-0000-000088040000}"/>
    <cellStyle name="Comma [0] 2 5 2 2 3 2 2" xfId="19133" xr:uid="{00000000-0005-0000-0000-000089040000}"/>
    <cellStyle name="Comma [0] 2 5 2 2 3 3" xfId="14757" xr:uid="{00000000-0005-0000-0000-00008A040000}"/>
    <cellStyle name="Comma [0] 2 5 2 2 4" xfId="8192" xr:uid="{00000000-0005-0000-0000-00008B040000}"/>
    <cellStyle name="Comma [0] 2 5 2 2 4 2" xfId="16945" xr:uid="{00000000-0005-0000-0000-00008C040000}"/>
    <cellStyle name="Comma [0] 2 5 2 2 5" xfId="12569" xr:uid="{00000000-0005-0000-0000-00008D040000}"/>
    <cellStyle name="Comma [0] 2 5 2 3" xfId="4360" xr:uid="{00000000-0005-0000-0000-00008E040000}"/>
    <cellStyle name="Comma [0] 2 5 2 3 2" xfId="6549" xr:uid="{00000000-0005-0000-0000-00008F040000}"/>
    <cellStyle name="Comma [0] 2 5 2 3 2 2" xfId="10926" xr:uid="{00000000-0005-0000-0000-000090040000}"/>
    <cellStyle name="Comma [0] 2 5 2 3 2 2 2" xfId="19679" xr:uid="{00000000-0005-0000-0000-000091040000}"/>
    <cellStyle name="Comma [0] 2 5 2 3 2 3" xfId="15303" xr:uid="{00000000-0005-0000-0000-000092040000}"/>
    <cellStyle name="Comma [0] 2 5 2 3 3" xfId="8738" xr:uid="{00000000-0005-0000-0000-000093040000}"/>
    <cellStyle name="Comma [0] 2 5 2 3 3 2" xfId="17491" xr:uid="{00000000-0005-0000-0000-000094040000}"/>
    <cellStyle name="Comma [0] 2 5 2 3 4" xfId="13115" xr:uid="{00000000-0005-0000-0000-000095040000}"/>
    <cellStyle name="Comma [0] 2 5 2 4" xfId="5455" xr:uid="{00000000-0005-0000-0000-000096040000}"/>
    <cellStyle name="Comma [0] 2 5 2 4 2" xfId="9832" xr:uid="{00000000-0005-0000-0000-000097040000}"/>
    <cellStyle name="Comma [0] 2 5 2 4 2 2" xfId="18585" xr:uid="{00000000-0005-0000-0000-000098040000}"/>
    <cellStyle name="Comma [0] 2 5 2 4 3" xfId="14209" xr:uid="{00000000-0005-0000-0000-000099040000}"/>
    <cellStyle name="Comma [0] 2 5 2 5" xfId="7644" xr:uid="{00000000-0005-0000-0000-00009A040000}"/>
    <cellStyle name="Comma [0] 2 5 2 5 2" xfId="16397" xr:uid="{00000000-0005-0000-0000-00009B040000}"/>
    <cellStyle name="Comma [0] 2 5 2 6" xfId="12021" xr:uid="{00000000-0005-0000-0000-00009C040000}"/>
    <cellStyle name="Comma [0] 2 5 3" xfId="3538" xr:uid="{00000000-0005-0000-0000-00009D040000}"/>
    <cellStyle name="Comma [0] 2 5 3 2" xfId="4634" xr:uid="{00000000-0005-0000-0000-00009E040000}"/>
    <cellStyle name="Comma [0] 2 5 3 2 2" xfId="6823" xr:uid="{00000000-0005-0000-0000-00009F040000}"/>
    <cellStyle name="Comma [0] 2 5 3 2 2 2" xfId="11200" xr:uid="{00000000-0005-0000-0000-0000A0040000}"/>
    <cellStyle name="Comma [0] 2 5 3 2 2 2 2" xfId="19953" xr:uid="{00000000-0005-0000-0000-0000A1040000}"/>
    <cellStyle name="Comma [0] 2 5 3 2 2 3" xfId="15577" xr:uid="{00000000-0005-0000-0000-0000A2040000}"/>
    <cellStyle name="Comma [0] 2 5 3 2 3" xfId="9012" xr:uid="{00000000-0005-0000-0000-0000A3040000}"/>
    <cellStyle name="Comma [0] 2 5 3 2 3 2" xfId="17765" xr:uid="{00000000-0005-0000-0000-0000A4040000}"/>
    <cellStyle name="Comma [0] 2 5 3 2 4" xfId="13389" xr:uid="{00000000-0005-0000-0000-0000A5040000}"/>
    <cellStyle name="Comma [0] 2 5 3 3" xfId="5729" xr:uid="{00000000-0005-0000-0000-0000A6040000}"/>
    <cellStyle name="Comma [0] 2 5 3 3 2" xfId="10106" xr:uid="{00000000-0005-0000-0000-0000A7040000}"/>
    <cellStyle name="Comma [0] 2 5 3 3 2 2" xfId="18859" xr:uid="{00000000-0005-0000-0000-0000A8040000}"/>
    <cellStyle name="Comma [0] 2 5 3 3 3" xfId="14483" xr:uid="{00000000-0005-0000-0000-0000A9040000}"/>
    <cellStyle name="Comma [0] 2 5 3 4" xfId="7918" xr:uid="{00000000-0005-0000-0000-0000AA040000}"/>
    <cellStyle name="Comma [0] 2 5 3 4 2" xfId="16671" xr:uid="{00000000-0005-0000-0000-0000AB040000}"/>
    <cellStyle name="Comma [0] 2 5 3 5" xfId="12295" xr:uid="{00000000-0005-0000-0000-0000AC040000}"/>
    <cellStyle name="Comma [0] 2 5 4" xfId="4086" xr:uid="{00000000-0005-0000-0000-0000AD040000}"/>
    <cellStyle name="Comma [0] 2 5 4 2" xfId="6275" xr:uid="{00000000-0005-0000-0000-0000AE040000}"/>
    <cellStyle name="Comma [0] 2 5 4 2 2" xfId="10652" xr:uid="{00000000-0005-0000-0000-0000AF040000}"/>
    <cellStyle name="Comma [0] 2 5 4 2 2 2" xfId="19405" xr:uid="{00000000-0005-0000-0000-0000B0040000}"/>
    <cellStyle name="Comma [0] 2 5 4 2 3" xfId="15029" xr:uid="{00000000-0005-0000-0000-0000B1040000}"/>
    <cellStyle name="Comma [0] 2 5 4 3" xfId="8464" xr:uid="{00000000-0005-0000-0000-0000B2040000}"/>
    <cellStyle name="Comma [0] 2 5 4 3 2" xfId="17217" xr:uid="{00000000-0005-0000-0000-0000B3040000}"/>
    <cellStyle name="Comma [0] 2 5 4 4" xfId="12841" xr:uid="{00000000-0005-0000-0000-0000B4040000}"/>
    <cellStyle name="Comma [0] 2 5 5" xfId="5181" xr:uid="{00000000-0005-0000-0000-0000B5040000}"/>
    <cellStyle name="Comma [0] 2 5 5 2" xfId="9558" xr:uid="{00000000-0005-0000-0000-0000B6040000}"/>
    <cellStyle name="Comma [0] 2 5 5 2 2" xfId="18311" xr:uid="{00000000-0005-0000-0000-0000B7040000}"/>
    <cellStyle name="Comma [0] 2 5 5 3" xfId="13935" xr:uid="{00000000-0005-0000-0000-0000B8040000}"/>
    <cellStyle name="Comma [0] 2 5 6" xfId="7370" xr:uid="{00000000-0005-0000-0000-0000B9040000}"/>
    <cellStyle name="Comma [0] 2 5 6 2" xfId="16123" xr:uid="{00000000-0005-0000-0000-0000BA040000}"/>
    <cellStyle name="Comma [0] 2 5 7" xfId="11747" xr:uid="{00000000-0005-0000-0000-0000BB040000}"/>
    <cellStyle name="Comma [0] 2 6" xfId="2870" xr:uid="{00000000-0005-0000-0000-0000BC040000}"/>
    <cellStyle name="Comma [0] 2 6 2" xfId="3149" xr:uid="{00000000-0005-0000-0000-0000BD040000}"/>
    <cellStyle name="Comma [0] 2 6 2 2" xfId="3702" xr:uid="{00000000-0005-0000-0000-0000BE040000}"/>
    <cellStyle name="Comma [0] 2 6 2 2 2" xfId="4798" xr:uid="{00000000-0005-0000-0000-0000BF040000}"/>
    <cellStyle name="Comma [0] 2 6 2 2 2 2" xfId="6987" xr:uid="{00000000-0005-0000-0000-0000C0040000}"/>
    <cellStyle name="Comma [0] 2 6 2 2 2 2 2" xfId="11364" xr:uid="{00000000-0005-0000-0000-0000C1040000}"/>
    <cellStyle name="Comma [0] 2 6 2 2 2 2 2 2" xfId="20117" xr:uid="{00000000-0005-0000-0000-0000C2040000}"/>
    <cellStyle name="Comma [0] 2 6 2 2 2 2 3" xfId="15741" xr:uid="{00000000-0005-0000-0000-0000C3040000}"/>
    <cellStyle name="Comma [0] 2 6 2 2 2 3" xfId="9176" xr:uid="{00000000-0005-0000-0000-0000C4040000}"/>
    <cellStyle name="Comma [0] 2 6 2 2 2 3 2" xfId="17929" xr:uid="{00000000-0005-0000-0000-0000C5040000}"/>
    <cellStyle name="Comma [0] 2 6 2 2 2 4" xfId="13553" xr:uid="{00000000-0005-0000-0000-0000C6040000}"/>
    <cellStyle name="Comma [0] 2 6 2 2 3" xfId="5893" xr:uid="{00000000-0005-0000-0000-0000C7040000}"/>
    <cellStyle name="Comma [0] 2 6 2 2 3 2" xfId="10270" xr:uid="{00000000-0005-0000-0000-0000C8040000}"/>
    <cellStyle name="Comma [0] 2 6 2 2 3 2 2" xfId="19023" xr:uid="{00000000-0005-0000-0000-0000C9040000}"/>
    <cellStyle name="Comma [0] 2 6 2 2 3 3" xfId="14647" xr:uid="{00000000-0005-0000-0000-0000CA040000}"/>
    <cellStyle name="Comma [0] 2 6 2 2 4" xfId="8082" xr:uid="{00000000-0005-0000-0000-0000CB040000}"/>
    <cellStyle name="Comma [0] 2 6 2 2 4 2" xfId="16835" xr:uid="{00000000-0005-0000-0000-0000CC040000}"/>
    <cellStyle name="Comma [0] 2 6 2 2 5" xfId="12459" xr:uid="{00000000-0005-0000-0000-0000CD040000}"/>
    <cellStyle name="Comma [0] 2 6 2 3" xfId="4250" xr:uid="{00000000-0005-0000-0000-0000CE040000}"/>
    <cellStyle name="Comma [0] 2 6 2 3 2" xfId="6439" xr:uid="{00000000-0005-0000-0000-0000CF040000}"/>
    <cellStyle name="Comma [0] 2 6 2 3 2 2" xfId="10816" xr:uid="{00000000-0005-0000-0000-0000D0040000}"/>
    <cellStyle name="Comma [0] 2 6 2 3 2 2 2" xfId="19569" xr:uid="{00000000-0005-0000-0000-0000D1040000}"/>
    <cellStyle name="Comma [0] 2 6 2 3 2 3" xfId="15193" xr:uid="{00000000-0005-0000-0000-0000D2040000}"/>
    <cellStyle name="Comma [0] 2 6 2 3 3" xfId="8628" xr:uid="{00000000-0005-0000-0000-0000D3040000}"/>
    <cellStyle name="Comma [0] 2 6 2 3 3 2" xfId="17381" xr:uid="{00000000-0005-0000-0000-0000D4040000}"/>
    <cellStyle name="Comma [0] 2 6 2 3 4" xfId="13005" xr:uid="{00000000-0005-0000-0000-0000D5040000}"/>
    <cellStyle name="Comma [0] 2 6 2 4" xfId="5345" xr:uid="{00000000-0005-0000-0000-0000D6040000}"/>
    <cellStyle name="Comma [0] 2 6 2 4 2" xfId="9722" xr:uid="{00000000-0005-0000-0000-0000D7040000}"/>
    <cellStyle name="Comma [0] 2 6 2 4 2 2" xfId="18475" xr:uid="{00000000-0005-0000-0000-0000D8040000}"/>
    <cellStyle name="Comma [0] 2 6 2 4 3" xfId="14099" xr:uid="{00000000-0005-0000-0000-0000D9040000}"/>
    <cellStyle name="Comma [0] 2 6 2 5" xfId="7534" xr:uid="{00000000-0005-0000-0000-0000DA040000}"/>
    <cellStyle name="Comma [0] 2 6 2 5 2" xfId="16287" xr:uid="{00000000-0005-0000-0000-0000DB040000}"/>
    <cellStyle name="Comma [0] 2 6 2 6" xfId="11911" xr:uid="{00000000-0005-0000-0000-0000DC040000}"/>
    <cellStyle name="Comma [0] 2 6 3" xfId="3428" xr:uid="{00000000-0005-0000-0000-0000DD040000}"/>
    <cellStyle name="Comma [0] 2 6 3 2" xfId="4524" xr:uid="{00000000-0005-0000-0000-0000DE040000}"/>
    <cellStyle name="Comma [0] 2 6 3 2 2" xfId="6713" xr:uid="{00000000-0005-0000-0000-0000DF040000}"/>
    <cellStyle name="Comma [0] 2 6 3 2 2 2" xfId="11090" xr:uid="{00000000-0005-0000-0000-0000E0040000}"/>
    <cellStyle name="Comma [0] 2 6 3 2 2 2 2" xfId="19843" xr:uid="{00000000-0005-0000-0000-0000E1040000}"/>
    <cellStyle name="Comma [0] 2 6 3 2 2 3" xfId="15467" xr:uid="{00000000-0005-0000-0000-0000E2040000}"/>
    <cellStyle name="Comma [0] 2 6 3 2 3" xfId="8902" xr:uid="{00000000-0005-0000-0000-0000E3040000}"/>
    <cellStyle name="Comma [0] 2 6 3 2 3 2" xfId="17655" xr:uid="{00000000-0005-0000-0000-0000E4040000}"/>
    <cellStyle name="Comma [0] 2 6 3 2 4" xfId="13279" xr:uid="{00000000-0005-0000-0000-0000E5040000}"/>
    <cellStyle name="Comma [0] 2 6 3 3" xfId="5619" xr:uid="{00000000-0005-0000-0000-0000E6040000}"/>
    <cellStyle name="Comma [0] 2 6 3 3 2" xfId="9996" xr:uid="{00000000-0005-0000-0000-0000E7040000}"/>
    <cellStyle name="Comma [0] 2 6 3 3 2 2" xfId="18749" xr:uid="{00000000-0005-0000-0000-0000E8040000}"/>
    <cellStyle name="Comma [0] 2 6 3 3 3" xfId="14373" xr:uid="{00000000-0005-0000-0000-0000E9040000}"/>
    <cellStyle name="Comma [0] 2 6 3 4" xfId="7808" xr:uid="{00000000-0005-0000-0000-0000EA040000}"/>
    <cellStyle name="Comma [0] 2 6 3 4 2" xfId="16561" xr:uid="{00000000-0005-0000-0000-0000EB040000}"/>
    <cellStyle name="Comma [0] 2 6 3 5" xfId="12185" xr:uid="{00000000-0005-0000-0000-0000EC040000}"/>
    <cellStyle name="Comma [0] 2 6 4" xfId="3976" xr:uid="{00000000-0005-0000-0000-0000ED040000}"/>
    <cellStyle name="Comma [0] 2 6 4 2" xfId="6165" xr:uid="{00000000-0005-0000-0000-0000EE040000}"/>
    <cellStyle name="Comma [0] 2 6 4 2 2" xfId="10542" xr:uid="{00000000-0005-0000-0000-0000EF040000}"/>
    <cellStyle name="Comma [0] 2 6 4 2 2 2" xfId="19295" xr:uid="{00000000-0005-0000-0000-0000F0040000}"/>
    <cellStyle name="Comma [0] 2 6 4 2 3" xfId="14919" xr:uid="{00000000-0005-0000-0000-0000F1040000}"/>
    <cellStyle name="Comma [0] 2 6 4 3" xfId="8354" xr:uid="{00000000-0005-0000-0000-0000F2040000}"/>
    <cellStyle name="Comma [0] 2 6 4 3 2" xfId="17107" xr:uid="{00000000-0005-0000-0000-0000F3040000}"/>
    <cellStyle name="Comma [0] 2 6 4 4" xfId="12731" xr:uid="{00000000-0005-0000-0000-0000F4040000}"/>
    <cellStyle name="Comma [0] 2 6 5" xfId="5071" xr:uid="{00000000-0005-0000-0000-0000F5040000}"/>
    <cellStyle name="Comma [0] 2 6 5 2" xfId="9448" xr:uid="{00000000-0005-0000-0000-0000F6040000}"/>
    <cellStyle name="Comma [0] 2 6 5 2 2" xfId="18201" xr:uid="{00000000-0005-0000-0000-0000F7040000}"/>
    <cellStyle name="Comma [0] 2 6 5 3" xfId="13825" xr:uid="{00000000-0005-0000-0000-0000F8040000}"/>
    <cellStyle name="Comma [0] 2 6 6" xfId="7260" xr:uid="{00000000-0005-0000-0000-0000F9040000}"/>
    <cellStyle name="Comma [0] 2 6 6 2" xfId="16013" xr:uid="{00000000-0005-0000-0000-0000FA040000}"/>
    <cellStyle name="Comma [0] 2 6 7" xfId="11637" xr:uid="{00000000-0005-0000-0000-0000FB040000}"/>
    <cellStyle name="Comma [0] 2 7" xfId="3099" xr:uid="{00000000-0005-0000-0000-0000FC040000}"/>
    <cellStyle name="Comma [0] 2 7 2" xfId="3653" xr:uid="{00000000-0005-0000-0000-0000FD040000}"/>
    <cellStyle name="Comma [0] 2 7 2 2" xfId="4749" xr:uid="{00000000-0005-0000-0000-0000FE040000}"/>
    <cellStyle name="Comma [0] 2 7 2 2 2" xfId="6938" xr:uid="{00000000-0005-0000-0000-0000FF040000}"/>
    <cellStyle name="Comma [0] 2 7 2 2 2 2" xfId="11315" xr:uid="{00000000-0005-0000-0000-000000050000}"/>
    <cellStyle name="Comma [0] 2 7 2 2 2 2 2" xfId="20068" xr:uid="{00000000-0005-0000-0000-000001050000}"/>
    <cellStyle name="Comma [0] 2 7 2 2 2 3" xfId="15692" xr:uid="{00000000-0005-0000-0000-000002050000}"/>
    <cellStyle name="Comma [0] 2 7 2 2 3" xfId="9127" xr:uid="{00000000-0005-0000-0000-000003050000}"/>
    <cellStyle name="Comma [0] 2 7 2 2 3 2" xfId="17880" xr:uid="{00000000-0005-0000-0000-000004050000}"/>
    <cellStyle name="Comma [0] 2 7 2 2 4" xfId="13504" xr:uid="{00000000-0005-0000-0000-000005050000}"/>
    <cellStyle name="Comma [0] 2 7 2 3" xfId="5844" xr:uid="{00000000-0005-0000-0000-000006050000}"/>
    <cellStyle name="Comma [0] 2 7 2 3 2" xfId="10221" xr:uid="{00000000-0005-0000-0000-000007050000}"/>
    <cellStyle name="Comma [0] 2 7 2 3 2 2" xfId="18974" xr:uid="{00000000-0005-0000-0000-000008050000}"/>
    <cellStyle name="Comma [0] 2 7 2 3 3" xfId="14598" xr:uid="{00000000-0005-0000-0000-000009050000}"/>
    <cellStyle name="Comma [0] 2 7 2 4" xfId="8033" xr:uid="{00000000-0005-0000-0000-00000A050000}"/>
    <cellStyle name="Comma [0] 2 7 2 4 2" xfId="16786" xr:uid="{00000000-0005-0000-0000-00000B050000}"/>
    <cellStyle name="Comma [0] 2 7 2 5" xfId="12410" xr:uid="{00000000-0005-0000-0000-00000C050000}"/>
    <cellStyle name="Comma [0] 2 7 3" xfId="4201" xr:uid="{00000000-0005-0000-0000-00000D050000}"/>
    <cellStyle name="Comma [0] 2 7 3 2" xfId="6390" xr:uid="{00000000-0005-0000-0000-00000E050000}"/>
    <cellStyle name="Comma [0] 2 7 3 2 2" xfId="10767" xr:uid="{00000000-0005-0000-0000-00000F050000}"/>
    <cellStyle name="Comma [0] 2 7 3 2 2 2" xfId="19520" xr:uid="{00000000-0005-0000-0000-000010050000}"/>
    <cellStyle name="Comma [0] 2 7 3 2 3" xfId="15144" xr:uid="{00000000-0005-0000-0000-000011050000}"/>
    <cellStyle name="Comma [0] 2 7 3 3" xfId="8579" xr:uid="{00000000-0005-0000-0000-000012050000}"/>
    <cellStyle name="Comma [0] 2 7 3 3 2" xfId="17332" xr:uid="{00000000-0005-0000-0000-000013050000}"/>
    <cellStyle name="Comma [0] 2 7 3 4" xfId="12956" xr:uid="{00000000-0005-0000-0000-000014050000}"/>
    <cellStyle name="Comma [0] 2 7 4" xfId="5296" xr:uid="{00000000-0005-0000-0000-000015050000}"/>
    <cellStyle name="Comma [0] 2 7 4 2" xfId="9673" xr:uid="{00000000-0005-0000-0000-000016050000}"/>
    <cellStyle name="Comma [0] 2 7 4 2 2" xfId="18426" xr:uid="{00000000-0005-0000-0000-000017050000}"/>
    <cellStyle name="Comma [0] 2 7 4 3" xfId="14050" xr:uid="{00000000-0005-0000-0000-000018050000}"/>
    <cellStyle name="Comma [0] 2 7 5" xfId="7485" xr:uid="{00000000-0005-0000-0000-000019050000}"/>
    <cellStyle name="Comma [0] 2 7 5 2" xfId="16238" xr:uid="{00000000-0005-0000-0000-00001A050000}"/>
    <cellStyle name="Comma [0] 2 7 6" xfId="11862" xr:uid="{00000000-0005-0000-0000-00001B050000}"/>
    <cellStyle name="Comma [0] 2 8" xfId="3378" xr:uid="{00000000-0005-0000-0000-00001C050000}"/>
    <cellStyle name="Comma [0] 2 8 2" xfId="4475" xr:uid="{00000000-0005-0000-0000-00001D050000}"/>
    <cellStyle name="Comma [0] 2 8 2 2" xfId="6664" xr:uid="{00000000-0005-0000-0000-00001E050000}"/>
    <cellStyle name="Comma [0] 2 8 2 2 2" xfId="11041" xr:uid="{00000000-0005-0000-0000-00001F050000}"/>
    <cellStyle name="Comma [0] 2 8 2 2 2 2" xfId="19794" xr:uid="{00000000-0005-0000-0000-000020050000}"/>
    <cellStyle name="Comma [0] 2 8 2 2 3" xfId="15418" xr:uid="{00000000-0005-0000-0000-000021050000}"/>
    <cellStyle name="Comma [0] 2 8 2 3" xfId="8853" xr:uid="{00000000-0005-0000-0000-000022050000}"/>
    <cellStyle name="Comma [0] 2 8 2 3 2" xfId="17606" xr:uid="{00000000-0005-0000-0000-000023050000}"/>
    <cellStyle name="Comma [0] 2 8 2 4" xfId="13230" xr:uid="{00000000-0005-0000-0000-000024050000}"/>
    <cellStyle name="Comma [0] 2 8 3" xfId="5570" xr:uid="{00000000-0005-0000-0000-000025050000}"/>
    <cellStyle name="Comma [0] 2 8 3 2" xfId="9947" xr:uid="{00000000-0005-0000-0000-000026050000}"/>
    <cellStyle name="Comma [0] 2 8 3 2 2" xfId="18700" xr:uid="{00000000-0005-0000-0000-000027050000}"/>
    <cellStyle name="Comma [0] 2 8 3 3" xfId="14324" xr:uid="{00000000-0005-0000-0000-000028050000}"/>
    <cellStyle name="Comma [0] 2 8 4" xfId="7759" xr:uid="{00000000-0005-0000-0000-000029050000}"/>
    <cellStyle name="Comma [0] 2 8 4 2" xfId="16512" xr:uid="{00000000-0005-0000-0000-00002A050000}"/>
    <cellStyle name="Comma [0] 2 8 5" xfId="12136" xr:uid="{00000000-0005-0000-0000-00002B050000}"/>
    <cellStyle name="Comma [0] 2 9" xfId="3928" xr:uid="{00000000-0005-0000-0000-00002C050000}"/>
    <cellStyle name="Comma [0] 2 9 2" xfId="6117" xr:uid="{00000000-0005-0000-0000-00002D050000}"/>
    <cellStyle name="Comma [0] 2 9 2 2" xfId="10494" xr:uid="{00000000-0005-0000-0000-00002E050000}"/>
    <cellStyle name="Comma [0] 2 9 2 2 2" xfId="19247" xr:uid="{00000000-0005-0000-0000-00002F050000}"/>
    <cellStyle name="Comma [0] 2 9 2 3" xfId="14871" xr:uid="{00000000-0005-0000-0000-000030050000}"/>
    <cellStyle name="Comma [0] 2 9 3" xfId="8306" xr:uid="{00000000-0005-0000-0000-000031050000}"/>
    <cellStyle name="Comma [0] 2 9 3 2" xfId="17059" xr:uid="{00000000-0005-0000-0000-000032050000}"/>
    <cellStyle name="Comma [0] 2 9 4" xfId="12683" xr:uid="{00000000-0005-0000-0000-000033050000}"/>
    <cellStyle name="Comma [0] 3" xfId="75" xr:uid="{00000000-0005-0000-0000-000034050000}"/>
    <cellStyle name="Comma [0] 3 10" xfId="11593" xr:uid="{00000000-0005-0000-0000-000035050000}"/>
    <cellStyle name="Comma [0] 3 2" xfId="2928" xr:uid="{00000000-0005-0000-0000-000036050000}"/>
    <cellStyle name="Comma [0] 3 2 2" xfId="3040" xr:uid="{00000000-0005-0000-0000-000037050000}"/>
    <cellStyle name="Comma [0] 3 2 2 2" xfId="3316" xr:uid="{00000000-0005-0000-0000-000038050000}"/>
    <cellStyle name="Comma [0] 3 2 2 2 2" xfId="3869" xr:uid="{00000000-0005-0000-0000-000039050000}"/>
    <cellStyle name="Comma [0] 3 2 2 2 2 2" xfId="4965" xr:uid="{00000000-0005-0000-0000-00003A050000}"/>
    <cellStyle name="Comma [0] 3 2 2 2 2 2 2" xfId="7154" xr:uid="{00000000-0005-0000-0000-00003B050000}"/>
    <cellStyle name="Comma [0] 3 2 2 2 2 2 2 2" xfId="11531" xr:uid="{00000000-0005-0000-0000-00003C050000}"/>
    <cellStyle name="Comma [0] 3 2 2 2 2 2 2 2 2" xfId="20284" xr:uid="{00000000-0005-0000-0000-00003D050000}"/>
    <cellStyle name="Comma [0] 3 2 2 2 2 2 2 3" xfId="15908" xr:uid="{00000000-0005-0000-0000-00003E050000}"/>
    <cellStyle name="Comma [0] 3 2 2 2 2 2 3" xfId="9343" xr:uid="{00000000-0005-0000-0000-00003F050000}"/>
    <cellStyle name="Comma [0] 3 2 2 2 2 2 3 2" xfId="18096" xr:uid="{00000000-0005-0000-0000-000040050000}"/>
    <cellStyle name="Comma [0] 3 2 2 2 2 2 4" xfId="13720" xr:uid="{00000000-0005-0000-0000-000041050000}"/>
    <cellStyle name="Comma [0] 3 2 2 2 2 3" xfId="6060" xr:uid="{00000000-0005-0000-0000-000042050000}"/>
    <cellStyle name="Comma [0] 3 2 2 2 2 3 2" xfId="10437" xr:uid="{00000000-0005-0000-0000-000043050000}"/>
    <cellStyle name="Comma [0] 3 2 2 2 2 3 2 2" xfId="19190" xr:uid="{00000000-0005-0000-0000-000044050000}"/>
    <cellStyle name="Comma [0] 3 2 2 2 2 3 3" xfId="14814" xr:uid="{00000000-0005-0000-0000-000045050000}"/>
    <cellStyle name="Comma [0] 3 2 2 2 2 4" xfId="8249" xr:uid="{00000000-0005-0000-0000-000046050000}"/>
    <cellStyle name="Comma [0] 3 2 2 2 2 4 2" xfId="17002" xr:uid="{00000000-0005-0000-0000-000047050000}"/>
    <cellStyle name="Comma [0] 3 2 2 2 2 5" xfId="12626" xr:uid="{00000000-0005-0000-0000-000048050000}"/>
    <cellStyle name="Comma [0] 3 2 2 2 3" xfId="4417" xr:uid="{00000000-0005-0000-0000-000049050000}"/>
    <cellStyle name="Comma [0] 3 2 2 2 3 2" xfId="6606" xr:uid="{00000000-0005-0000-0000-00004A050000}"/>
    <cellStyle name="Comma [0] 3 2 2 2 3 2 2" xfId="10983" xr:uid="{00000000-0005-0000-0000-00004B050000}"/>
    <cellStyle name="Comma [0] 3 2 2 2 3 2 2 2" xfId="19736" xr:uid="{00000000-0005-0000-0000-00004C050000}"/>
    <cellStyle name="Comma [0] 3 2 2 2 3 2 3" xfId="15360" xr:uid="{00000000-0005-0000-0000-00004D050000}"/>
    <cellStyle name="Comma [0] 3 2 2 2 3 3" xfId="8795" xr:uid="{00000000-0005-0000-0000-00004E050000}"/>
    <cellStyle name="Comma [0] 3 2 2 2 3 3 2" xfId="17548" xr:uid="{00000000-0005-0000-0000-00004F050000}"/>
    <cellStyle name="Comma [0] 3 2 2 2 3 4" xfId="13172" xr:uid="{00000000-0005-0000-0000-000050050000}"/>
    <cellStyle name="Comma [0] 3 2 2 2 4" xfId="5512" xr:uid="{00000000-0005-0000-0000-000051050000}"/>
    <cellStyle name="Comma [0] 3 2 2 2 4 2" xfId="9889" xr:uid="{00000000-0005-0000-0000-000052050000}"/>
    <cellStyle name="Comma [0] 3 2 2 2 4 2 2" xfId="18642" xr:uid="{00000000-0005-0000-0000-000053050000}"/>
    <cellStyle name="Comma [0] 3 2 2 2 4 3" xfId="14266" xr:uid="{00000000-0005-0000-0000-000054050000}"/>
    <cellStyle name="Comma [0] 3 2 2 2 5" xfId="7701" xr:uid="{00000000-0005-0000-0000-000055050000}"/>
    <cellStyle name="Comma [0] 3 2 2 2 5 2" xfId="16454" xr:uid="{00000000-0005-0000-0000-000056050000}"/>
    <cellStyle name="Comma [0] 3 2 2 2 6" xfId="12078" xr:uid="{00000000-0005-0000-0000-000057050000}"/>
    <cellStyle name="Comma [0] 3 2 2 3" xfId="3595" xr:uid="{00000000-0005-0000-0000-000058050000}"/>
    <cellStyle name="Comma [0] 3 2 2 3 2" xfId="4691" xr:uid="{00000000-0005-0000-0000-000059050000}"/>
    <cellStyle name="Comma [0] 3 2 2 3 2 2" xfId="6880" xr:uid="{00000000-0005-0000-0000-00005A050000}"/>
    <cellStyle name="Comma [0] 3 2 2 3 2 2 2" xfId="11257" xr:uid="{00000000-0005-0000-0000-00005B050000}"/>
    <cellStyle name="Comma [0] 3 2 2 3 2 2 2 2" xfId="20010" xr:uid="{00000000-0005-0000-0000-00005C050000}"/>
    <cellStyle name="Comma [0] 3 2 2 3 2 2 3" xfId="15634" xr:uid="{00000000-0005-0000-0000-00005D050000}"/>
    <cellStyle name="Comma [0] 3 2 2 3 2 3" xfId="9069" xr:uid="{00000000-0005-0000-0000-00005E050000}"/>
    <cellStyle name="Comma [0] 3 2 2 3 2 3 2" xfId="17822" xr:uid="{00000000-0005-0000-0000-00005F050000}"/>
    <cellStyle name="Comma [0] 3 2 2 3 2 4" xfId="13446" xr:uid="{00000000-0005-0000-0000-000060050000}"/>
    <cellStyle name="Comma [0] 3 2 2 3 3" xfId="5786" xr:uid="{00000000-0005-0000-0000-000061050000}"/>
    <cellStyle name="Comma [0] 3 2 2 3 3 2" xfId="10163" xr:uid="{00000000-0005-0000-0000-000062050000}"/>
    <cellStyle name="Comma [0] 3 2 2 3 3 2 2" xfId="18916" xr:uid="{00000000-0005-0000-0000-000063050000}"/>
    <cellStyle name="Comma [0] 3 2 2 3 3 3" xfId="14540" xr:uid="{00000000-0005-0000-0000-000064050000}"/>
    <cellStyle name="Comma [0] 3 2 2 3 4" xfId="7975" xr:uid="{00000000-0005-0000-0000-000065050000}"/>
    <cellStyle name="Comma [0] 3 2 2 3 4 2" xfId="16728" xr:uid="{00000000-0005-0000-0000-000066050000}"/>
    <cellStyle name="Comma [0] 3 2 2 3 5" xfId="12352" xr:uid="{00000000-0005-0000-0000-000067050000}"/>
    <cellStyle name="Comma [0] 3 2 2 4" xfId="4143" xr:uid="{00000000-0005-0000-0000-000068050000}"/>
    <cellStyle name="Comma [0] 3 2 2 4 2" xfId="6332" xr:uid="{00000000-0005-0000-0000-000069050000}"/>
    <cellStyle name="Comma [0] 3 2 2 4 2 2" xfId="10709" xr:uid="{00000000-0005-0000-0000-00006A050000}"/>
    <cellStyle name="Comma [0] 3 2 2 4 2 2 2" xfId="19462" xr:uid="{00000000-0005-0000-0000-00006B050000}"/>
    <cellStyle name="Comma [0] 3 2 2 4 2 3" xfId="15086" xr:uid="{00000000-0005-0000-0000-00006C050000}"/>
    <cellStyle name="Comma [0] 3 2 2 4 3" xfId="8521" xr:uid="{00000000-0005-0000-0000-00006D050000}"/>
    <cellStyle name="Comma [0] 3 2 2 4 3 2" xfId="17274" xr:uid="{00000000-0005-0000-0000-00006E050000}"/>
    <cellStyle name="Comma [0] 3 2 2 4 4" xfId="12898" xr:uid="{00000000-0005-0000-0000-00006F050000}"/>
    <cellStyle name="Comma [0] 3 2 2 5" xfId="5238" xr:uid="{00000000-0005-0000-0000-000070050000}"/>
    <cellStyle name="Comma [0] 3 2 2 5 2" xfId="9615" xr:uid="{00000000-0005-0000-0000-000071050000}"/>
    <cellStyle name="Comma [0] 3 2 2 5 2 2" xfId="18368" xr:uid="{00000000-0005-0000-0000-000072050000}"/>
    <cellStyle name="Comma [0] 3 2 2 5 3" xfId="13992" xr:uid="{00000000-0005-0000-0000-000073050000}"/>
    <cellStyle name="Comma [0] 3 2 2 6" xfId="7427" xr:uid="{00000000-0005-0000-0000-000074050000}"/>
    <cellStyle name="Comma [0] 3 2 2 6 2" xfId="16180" xr:uid="{00000000-0005-0000-0000-000075050000}"/>
    <cellStyle name="Comma [0] 3 2 2 7" xfId="11804" xr:uid="{00000000-0005-0000-0000-000076050000}"/>
    <cellStyle name="Comma [0] 3 2 3" xfId="3204" xr:uid="{00000000-0005-0000-0000-000077050000}"/>
    <cellStyle name="Comma [0] 3 2 3 2" xfId="3757" xr:uid="{00000000-0005-0000-0000-000078050000}"/>
    <cellStyle name="Comma [0] 3 2 3 2 2" xfId="4853" xr:uid="{00000000-0005-0000-0000-000079050000}"/>
    <cellStyle name="Comma [0] 3 2 3 2 2 2" xfId="7042" xr:uid="{00000000-0005-0000-0000-00007A050000}"/>
    <cellStyle name="Comma [0] 3 2 3 2 2 2 2" xfId="11419" xr:uid="{00000000-0005-0000-0000-00007B050000}"/>
    <cellStyle name="Comma [0] 3 2 3 2 2 2 2 2" xfId="20172" xr:uid="{00000000-0005-0000-0000-00007C050000}"/>
    <cellStyle name="Comma [0] 3 2 3 2 2 2 3" xfId="15796" xr:uid="{00000000-0005-0000-0000-00007D050000}"/>
    <cellStyle name="Comma [0] 3 2 3 2 2 3" xfId="9231" xr:uid="{00000000-0005-0000-0000-00007E050000}"/>
    <cellStyle name="Comma [0] 3 2 3 2 2 3 2" xfId="17984" xr:uid="{00000000-0005-0000-0000-00007F050000}"/>
    <cellStyle name="Comma [0] 3 2 3 2 2 4" xfId="13608" xr:uid="{00000000-0005-0000-0000-000080050000}"/>
    <cellStyle name="Comma [0] 3 2 3 2 3" xfId="5948" xr:uid="{00000000-0005-0000-0000-000081050000}"/>
    <cellStyle name="Comma [0] 3 2 3 2 3 2" xfId="10325" xr:uid="{00000000-0005-0000-0000-000082050000}"/>
    <cellStyle name="Comma [0] 3 2 3 2 3 2 2" xfId="19078" xr:uid="{00000000-0005-0000-0000-000083050000}"/>
    <cellStyle name="Comma [0] 3 2 3 2 3 3" xfId="14702" xr:uid="{00000000-0005-0000-0000-000084050000}"/>
    <cellStyle name="Comma [0] 3 2 3 2 4" xfId="8137" xr:uid="{00000000-0005-0000-0000-000085050000}"/>
    <cellStyle name="Comma [0] 3 2 3 2 4 2" xfId="16890" xr:uid="{00000000-0005-0000-0000-000086050000}"/>
    <cellStyle name="Comma [0] 3 2 3 2 5" xfId="12514" xr:uid="{00000000-0005-0000-0000-000087050000}"/>
    <cellStyle name="Comma [0] 3 2 3 3" xfId="4305" xr:uid="{00000000-0005-0000-0000-000088050000}"/>
    <cellStyle name="Comma [0] 3 2 3 3 2" xfId="6494" xr:uid="{00000000-0005-0000-0000-000089050000}"/>
    <cellStyle name="Comma [0] 3 2 3 3 2 2" xfId="10871" xr:uid="{00000000-0005-0000-0000-00008A050000}"/>
    <cellStyle name="Comma [0] 3 2 3 3 2 2 2" xfId="19624" xr:uid="{00000000-0005-0000-0000-00008B050000}"/>
    <cellStyle name="Comma [0] 3 2 3 3 2 3" xfId="15248" xr:uid="{00000000-0005-0000-0000-00008C050000}"/>
    <cellStyle name="Comma [0] 3 2 3 3 3" xfId="8683" xr:uid="{00000000-0005-0000-0000-00008D050000}"/>
    <cellStyle name="Comma [0] 3 2 3 3 3 2" xfId="17436" xr:uid="{00000000-0005-0000-0000-00008E050000}"/>
    <cellStyle name="Comma [0] 3 2 3 3 4" xfId="13060" xr:uid="{00000000-0005-0000-0000-00008F050000}"/>
    <cellStyle name="Comma [0] 3 2 3 4" xfId="5400" xr:uid="{00000000-0005-0000-0000-000090050000}"/>
    <cellStyle name="Comma [0] 3 2 3 4 2" xfId="9777" xr:uid="{00000000-0005-0000-0000-000091050000}"/>
    <cellStyle name="Comma [0] 3 2 3 4 2 2" xfId="18530" xr:uid="{00000000-0005-0000-0000-000092050000}"/>
    <cellStyle name="Comma [0] 3 2 3 4 3" xfId="14154" xr:uid="{00000000-0005-0000-0000-000093050000}"/>
    <cellStyle name="Comma [0] 3 2 3 5" xfId="7589" xr:uid="{00000000-0005-0000-0000-000094050000}"/>
    <cellStyle name="Comma [0] 3 2 3 5 2" xfId="16342" xr:uid="{00000000-0005-0000-0000-000095050000}"/>
    <cellStyle name="Comma [0] 3 2 3 6" xfId="11966" xr:uid="{00000000-0005-0000-0000-000096050000}"/>
    <cellStyle name="Comma [0] 3 2 4" xfId="3483" xr:uid="{00000000-0005-0000-0000-000097050000}"/>
    <cellStyle name="Comma [0] 3 2 4 2" xfId="4579" xr:uid="{00000000-0005-0000-0000-000098050000}"/>
    <cellStyle name="Comma [0] 3 2 4 2 2" xfId="6768" xr:uid="{00000000-0005-0000-0000-000099050000}"/>
    <cellStyle name="Comma [0] 3 2 4 2 2 2" xfId="11145" xr:uid="{00000000-0005-0000-0000-00009A050000}"/>
    <cellStyle name="Comma [0] 3 2 4 2 2 2 2" xfId="19898" xr:uid="{00000000-0005-0000-0000-00009B050000}"/>
    <cellStyle name="Comma [0] 3 2 4 2 2 3" xfId="15522" xr:uid="{00000000-0005-0000-0000-00009C050000}"/>
    <cellStyle name="Comma [0] 3 2 4 2 3" xfId="8957" xr:uid="{00000000-0005-0000-0000-00009D050000}"/>
    <cellStyle name="Comma [0] 3 2 4 2 3 2" xfId="17710" xr:uid="{00000000-0005-0000-0000-00009E050000}"/>
    <cellStyle name="Comma [0] 3 2 4 2 4" xfId="13334" xr:uid="{00000000-0005-0000-0000-00009F050000}"/>
    <cellStyle name="Comma [0] 3 2 4 3" xfId="5674" xr:uid="{00000000-0005-0000-0000-0000A0050000}"/>
    <cellStyle name="Comma [0] 3 2 4 3 2" xfId="10051" xr:uid="{00000000-0005-0000-0000-0000A1050000}"/>
    <cellStyle name="Comma [0] 3 2 4 3 2 2" xfId="18804" xr:uid="{00000000-0005-0000-0000-0000A2050000}"/>
    <cellStyle name="Comma [0] 3 2 4 3 3" xfId="14428" xr:uid="{00000000-0005-0000-0000-0000A3050000}"/>
    <cellStyle name="Comma [0] 3 2 4 4" xfId="7863" xr:uid="{00000000-0005-0000-0000-0000A4050000}"/>
    <cellStyle name="Comma [0] 3 2 4 4 2" xfId="16616" xr:uid="{00000000-0005-0000-0000-0000A5050000}"/>
    <cellStyle name="Comma [0] 3 2 4 5" xfId="12240" xr:uid="{00000000-0005-0000-0000-0000A6050000}"/>
    <cellStyle name="Comma [0] 3 2 5" xfId="4031" xr:uid="{00000000-0005-0000-0000-0000A7050000}"/>
    <cellStyle name="Comma [0] 3 2 5 2" xfId="6220" xr:uid="{00000000-0005-0000-0000-0000A8050000}"/>
    <cellStyle name="Comma [0] 3 2 5 2 2" xfId="10597" xr:uid="{00000000-0005-0000-0000-0000A9050000}"/>
    <cellStyle name="Comma [0] 3 2 5 2 2 2" xfId="19350" xr:uid="{00000000-0005-0000-0000-0000AA050000}"/>
    <cellStyle name="Comma [0] 3 2 5 2 3" xfId="14974" xr:uid="{00000000-0005-0000-0000-0000AB050000}"/>
    <cellStyle name="Comma [0] 3 2 5 3" xfId="8409" xr:uid="{00000000-0005-0000-0000-0000AC050000}"/>
    <cellStyle name="Comma [0] 3 2 5 3 2" xfId="17162" xr:uid="{00000000-0005-0000-0000-0000AD050000}"/>
    <cellStyle name="Comma [0] 3 2 5 4" xfId="12786" xr:uid="{00000000-0005-0000-0000-0000AE050000}"/>
    <cellStyle name="Comma [0] 3 2 6" xfId="5126" xr:uid="{00000000-0005-0000-0000-0000AF050000}"/>
    <cellStyle name="Comma [0] 3 2 6 2" xfId="9503" xr:uid="{00000000-0005-0000-0000-0000B0050000}"/>
    <cellStyle name="Comma [0] 3 2 6 2 2" xfId="18256" xr:uid="{00000000-0005-0000-0000-0000B1050000}"/>
    <cellStyle name="Comma [0] 3 2 6 3" xfId="13880" xr:uid="{00000000-0005-0000-0000-0000B2050000}"/>
    <cellStyle name="Comma [0] 3 2 7" xfId="7315" xr:uid="{00000000-0005-0000-0000-0000B3050000}"/>
    <cellStyle name="Comma [0] 3 2 7 2" xfId="16068" xr:uid="{00000000-0005-0000-0000-0000B4050000}"/>
    <cellStyle name="Comma [0] 3 2 8" xfId="11692" xr:uid="{00000000-0005-0000-0000-0000B5050000}"/>
    <cellStyle name="Comma [0] 3 3" xfId="2987" xr:uid="{00000000-0005-0000-0000-0000B6050000}"/>
    <cellStyle name="Comma [0] 3 3 2" xfId="3263" xr:uid="{00000000-0005-0000-0000-0000B7050000}"/>
    <cellStyle name="Comma [0] 3 3 2 2" xfId="3816" xr:uid="{00000000-0005-0000-0000-0000B8050000}"/>
    <cellStyle name="Comma [0] 3 3 2 2 2" xfId="4912" xr:uid="{00000000-0005-0000-0000-0000B9050000}"/>
    <cellStyle name="Comma [0] 3 3 2 2 2 2" xfId="7101" xr:uid="{00000000-0005-0000-0000-0000BA050000}"/>
    <cellStyle name="Comma [0] 3 3 2 2 2 2 2" xfId="11478" xr:uid="{00000000-0005-0000-0000-0000BB050000}"/>
    <cellStyle name="Comma [0] 3 3 2 2 2 2 2 2" xfId="20231" xr:uid="{00000000-0005-0000-0000-0000BC050000}"/>
    <cellStyle name="Comma [0] 3 3 2 2 2 2 3" xfId="15855" xr:uid="{00000000-0005-0000-0000-0000BD050000}"/>
    <cellStyle name="Comma [0] 3 3 2 2 2 3" xfId="9290" xr:uid="{00000000-0005-0000-0000-0000BE050000}"/>
    <cellStyle name="Comma [0] 3 3 2 2 2 3 2" xfId="18043" xr:uid="{00000000-0005-0000-0000-0000BF050000}"/>
    <cellStyle name="Comma [0] 3 3 2 2 2 4" xfId="13667" xr:uid="{00000000-0005-0000-0000-0000C0050000}"/>
    <cellStyle name="Comma [0] 3 3 2 2 3" xfId="6007" xr:uid="{00000000-0005-0000-0000-0000C1050000}"/>
    <cellStyle name="Comma [0] 3 3 2 2 3 2" xfId="10384" xr:uid="{00000000-0005-0000-0000-0000C2050000}"/>
    <cellStyle name="Comma [0] 3 3 2 2 3 2 2" xfId="19137" xr:uid="{00000000-0005-0000-0000-0000C3050000}"/>
    <cellStyle name="Comma [0] 3 3 2 2 3 3" xfId="14761" xr:uid="{00000000-0005-0000-0000-0000C4050000}"/>
    <cellStyle name="Comma [0] 3 3 2 2 4" xfId="8196" xr:uid="{00000000-0005-0000-0000-0000C5050000}"/>
    <cellStyle name="Comma [0] 3 3 2 2 4 2" xfId="16949" xr:uid="{00000000-0005-0000-0000-0000C6050000}"/>
    <cellStyle name="Comma [0] 3 3 2 2 5" xfId="12573" xr:uid="{00000000-0005-0000-0000-0000C7050000}"/>
    <cellStyle name="Comma [0] 3 3 2 3" xfId="4364" xr:uid="{00000000-0005-0000-0000-0000C8050000}"/>
    <cellStyle name="Comma [0] 3 3 2 3 2" xfId="6553" xr:uid="{00000000-0005-0000-0000-0000C9050000}"/>
    <cellStyle name="Comma [0] 3 3 2 3 2 2" xfId="10930" xr:uid="{00000000-0005-0000-0000-0000CA050000}"/>
    <cellStyle name="Comma [0] 3 3 2 3 2 2 2" xfId="19683" xr:uid="{00000000-0005-0000-0000-0000CB050000}"/>
    <cellStyle name="Comma [0] 3 3 2 3 2 3" xfId="15307" xr:uid="{00000000-0005-0000-0000-0000CC050000}"/>
    <cellStyle name="Comma [0] 3 3 2 3 3" xfId="8742" xr:uid="{00000000-0005-0000-0000-0000CD050000}"/>
    <cellStyle name="Comma [0] 3 3 2 3 3 2" xfId="17495" xr:uid="{00000000-0005-0000-0000-0000CE050000}"/>
    <cellStyle name="Comma [0] 3 3 2 3 4" xfId="13119" xr:uid="{00000000-0005-0000-0000-0000CF050000}"/>
    <cellStyle name="Comma [0] 3 3 2 4" xfId="5459" xr:uid="{00000000-0005-0000-0000-0000D0050000}"/>
    <cellStyle name="Comma [0] 3 3 2 4 2" xfId="9836" xr:uid="{00000000-0005-0000-0000-0000D1050000}"/>
    <cellStyle name="Comma [0] 3 3 2 4 2 2" xfId="18589" xr:uid="{00000000-0005-0000-0000-0000D2050000}"/>
    <cellStyle name="Comma [0] 3 3 2 4 3" xfId="14213" xr:uid="{00000000-0005-0000-0000-0000D3050000}"/>
    <cellStyle name="Comma [0] 3 3 2 5" xfId="7648" xr:uid="{00000000-0005-0000-0000-0000D4050000}"/>
    <cellStyle name="Comma [0] 3 3 2 5 2" xfId="16401" xr:uid="{00000000-0005-0000-0000-0000D5050000}"/>
    <cellStyle name="Comma [0] 3 3 2 6" xfId="12025" xr:uid="{00000000-0005-0000-0000-0000D6050000}"/>
    <cellStyle name="Comma [0] 3 3 3" xfId="3542" xr:uid="{00000000-0005-0000-0000-0000D7050000}"/>
    <cellStyle name="Comma [0] 3 3 3 2" xfId="4638" xr:uid="{00000000-0005-0000-0000-0000D8050000}"/>
    <cellStyle name="Comma [0] 3 3 3 2 2" xfId="6827" xr:uid="{00000000-0005-0000-0000-0000D9050000}"/>
    <cellStyle name="Comma [0] 3 3 3 2 2 2" xfId="11204" xr:uid="{00000000-0005-0000-0000-0000DA050000}"/>
    <cellStyle name="Comma [0] 3 3 3 2 2 2 2" xfId="19957" xr:uid="{00000000-0005-0000-0000-0000DB050000}"/>
    <cellStyle name="Comma [0] 3 3 3 2 2 3" xfId="15581" xr:uid="{00000000-0005-0000-0000-0000DC050000}"/>
    <cellStyle name="Comma [0] 3 3 3 2 3" xfId="9016" xr:uid="{00000000-0005-0000-0000-0000DD050000}"/>
    <cellStyle name="Comma [0] 3 3 3 2 3 2" xfId="17769" xr:uid="{00000000-0005-0000-0000-0000DE050000}"/>
    <cellStyle name="Comma [0] 3 3 3 2 4" xfId="13393" xr:uid="{00000000-0005-0000-0000-0000DF050000}"/>
    <cellStyle name="Comma [0] 3 3 3 3" xfId="5733" xr:uid="{00000000-0005-0000-0000-0000E0050000}"/>
    <cellStyle name="Comma [0] 3 3 3 3 2" xfId="10110" xr:uid="{00000000-0005-0000-0000-0000E1050000}"/>
    <cellStyle name="Comma [0] 3 3 3 3 2 2" xfId="18863" xr:uid="{00000000-0005-0000-0000-0000E2050000}"/>
    <cellStyle name="Comma [0] 3 3 3 3 3" xfId="14487" xr:uid="{00000000-0005-0000-0000-0000E3050000}"/>
    <cellStyle name="Comma [0] 3 3 3 4" xfId="7922" xr:uid="{00000000-0005-0000-0000-0000E4050000}"/>
    <cellStyle name="Comma [0] 3 3 3 4 2" xfId="16675" xr:uid="{00000000-0005-0000-0000-0000E5050000}"/>
    <cellStyle name="Comma [0] 3 3 3 5" xfId="12299" xr:uid="{00000000-0005-0000-0000-0000E6050000}"/>
    <cellStyle name="Comma [0] 3 3 4" xfId="4090" xr:uid="{00000000-0005-0000-0000-0000E7050000}"/>
    <cellStyle name="Comma [0] 3 3 4 2" xfId="6279" xr:uid="{00000000-0005-0000-0000-0000E8050000}"/>
    <cellStyle name="Comma [0] 3 3 4 2 2" xfId="10656" xr:uid="{00000000-0005-0000-0000-0000E9050000}"/>
    <cellStyle name="Comma [0] 3 3 4 2 2 2" xfId="19409" xr:uid="{00000000-0005-0000-0000-0000EA050000}"/>
    <cellStyle name="Comma [0] 3 3 4 2 3" xfId="15033" xr:uid="{00000000-0005-0000-0000-0000EB050000}"/>
    <cellStyle name="Comma [0] 3 3 4 3" xfId="8468" xr:uid="{00000000-0005-0000-0000-0000EC050000}"/>
    <cellStyle name="Comma [0] 3 3 4 3 2" xfId="17221" xr:uid="{00000000-0005-0000-0000-0000ED050000}"/>
    <cellStyle name="Comma [0] 3 3 4 4" xfId="12845" xr:uid="{00000000-0005-0000-0000-0000EE050000}"/>
    <cellStyle name="Comma [0] 3 3 5" xfId="5185" xr:uid="{00000000-0005-0000-0000-0000EF050000}"/>
    <cellStyle name="Comma [0] 3 3 5 2" xfId="9562" xr:uid="{00000000-0005-0000-0000-0000F0050000}"/>
    <cellStyle name="Comma [0] 3 3 5 2 2" xfId="18315" xr:uid="{00000000-0005-0000-0000-0000F1050000}"/>
    <cellStyle name="Comma [0] 3 3 5 3" xfId="13939" xr:uid="{00000000-0005-0000-0000-0000F2050000}"/>
    <cellStyle name="Comma [0] 3 3 6" xfId="7374" xr:uid="{00000000-0005-0000-0000-0000F3050000}"/>
    <cellStyle name="Comma [0] 3 3 6 2" xfId="16127" xr:uid="{00000000-0005-0000-0000-0000F4050000}"/>
    <cellStyle name="Comma [0] 3 3 7" xfId="11751" xr:uid="{00000000-0005-0000-0000-0000F5050000}"/>
    <cellStyle name="Comma [0] 3 4" xfId="2874" xr:uid="{00000000-0005-0000-0000-0000F6050000}"/>
    <cellStyle name="Comma [0] 3 4 2" xfId="3153" xr:uid="{00000000-0005-0000-0000-0000F7050000}"/>
    <cellStyle name="Comma [0] 3 4 2 2" xfId="3706" xr:uid="{00000000-0005-0000-0000-0000F8050000}"/>
    <cellStyle name="Comma [0] 3 4 2 2 2" xfId="4802" xr:uid="{00000000-0005-0000-0000-0000F9050000}"/>
    <cellStyle name="Comma [0] 3 4 2 2 2 2" xfId="6991" xr:uid="{00000000-0005-0000-0000-0000FA050000}"/>
    <cellStyle name="Comma [0] 3 4 2 2 2 2 2" xfId="11368" xr:uid="{00000000-0005-0000-0000-0000FB050000}"/>
    <cellStyle name="Comma [0] 3 4 2 2 2 2 2 2" xfId="20121" xr:uid="{00000000-0005-0000-0000-0000FC050000}"/>
    <cellStyle name="Comma [0] 3 4 2 2 2 2 3" xfId="15745" xr:uid="{00000000-0005-0000-0000-0000FD050000}"/>
    <cellStyle name="Comma [0] 3 4 2 2 2 3" xfId="9180" xr:uid="{00000000-0005-0000-0000-0000FE050000}"/>
    <cellStyle name="Comma [0] 3 4 2 2 2 3 2" xfId="17933" xr:uid="{00000000-0005-0000-0000-0000FF050000}"/>
    <cellStyle name="Comma [0] 3 4 2 2 2 4" xfId="13557" xr:uid="{00000000-0005-0000-0000-000000060000}"/>
    <cellStyle name="Comma [0] 3 4 2 2 3" xfId="5897" xr:uid="{00000000-0005-0000-0000-000001060000}"/>
    <cellStyle name="Comma [0] 3 4 2 2 3 2" xfId="10274" xr:uid="{00000000-0005-0000-0000-000002060000}"/>
    <cellStyle name="Comma [0] 3 4 2 2 3 2 2" xfId="19027" xr:uid="{00000000-0005-0000-0000-000003060000}"/>
    <cellStyle name="Comma [0] 3 4 2 2 3 3" xfId="14651" xr:uid="{00000000-0005-0000-0000-000004060000}"/>
    <cellStyle name="Comma [0] 3 4 2 2 4" xfId="8086" xr:uid="{00000000-0005-0000-0000-000005060000}"/>
    <cellStyle name="Comma [0] 3 4 2 2 4 2" xfId="16839" xr:uid="{00000000-0005-0000-0000-000006060000}"/>
    <cellStyle name="Comma [0] 3 4 2 2 5" xfId="12463" xr:uid="{00000000-0005-0000-0000-000007060000}"/>
    <cellStyle name="Comma [0] 3 4 2 3" xfId="4254" xr:uid="{00000000-0005-0000-0000-000008060000}"/>
    <cellStyle name="Comma [0] 3 4 2 3 2" xfId="6443" xr:uid="{00000000-0005-0000-0000-000009060000}"/>
    <cellStyle name="Comma [0] 3 4 2 3 2 2" xfId="10820" xr:uid="{00000000-0005-0000-0000-00000A060000}"/>
    <cellStyle name="Comma [0] 3 4 2 3 2 2 2" xfId="19573" xr:uid="{00000000-0005-0000-0000-00000B060000}"/>
    <cellStyle name="Comma [0] 3 4 2 3 2 3" xfId="15197" xr:uid="{00000000-0005-0000-0000-00000C060000}"/>
    <cellStyle name="Comma [0] 3 4 2 3 3" xfId="8632" xr:uid="{00000000-0005-0000-0000-00000D060000}"/>
    <cellStyle name="Comma [0] 3 4 2 3 3 2" xfId="17385" xr:uid="{00000000-0005-0000-0000-00000E060000}"/>
    <cellStyle name="Comma [0] 3 4 2 3 4" xfId="13009" xr:uid="{00000000-0005-0000-0000-00000F060000}"/>
    <cellStyle name="Comma [0] 3 4 2 4" xfId="5349" xr:uid="{00000000-0005-0000-0000-000010060000}"/>
    <cellStyle name="Comma [0] 3 4 2 4 2" xfId="9726" xr:uid="{00000000-0005-0000-0000-000011060000}"/>
    <cellStyle name="Comma [0] 3 4 2 4 2 2" xfId="18479" xr:uid="{00000000-0005-0000-0000-000012060000}"/>
    <cellStyle name="Comma [0] 3 4 2 4 3" xfId="14103" xr:uid="{00000000-0005-0000-0000-000013060000}"/>
    <cellStyle name="Comma [0] 3 4 2 5" xfId="7538" xr:uid="{00000000-0005-0000-0000-000014060000}"/>
    <cellStyle name="Comma [0] 3 4 2 5 2" xfId="16291" xr:uid="{00000000-0005-0000-0000-000015060000}"/>
    <cellStyle name="Comma [0] 3 4 2 6" xfId="11915" xr:uid="{00000000-0005-0000-0000-000016060000}"/>
    <cellStyle name="Comma [0] 3 4 3" xfId="3432" xr:uid="{00000000-0005-0000-0000-000017060000}"/>
    <cellStyle name="Comma [0] 3 4 3 2" xfId="4528" xr:uid="{00000000-0005-0000-0000-000018060000}"/>
    <cellStyle name="Comma [0] 3 4 3 2 2" xfId="6717" xr:uid="{00000000-0005-0000-0000-000019060000}"/>
    <cellStyle name="Comma [0] 3 4 3 2 2 2" xfId="11094" xr:uid="{00000000-0005-0000-0000-00001A060000}"/>
    <cellStyle name="Comma [0] 3 4 3 2 2 2 2" xfId="19847" xr:uid="{00000000-0005-0000-0000-00001B060000}"/>
    <cellStyle name="Comma [0] 3 4 3 2 2 3" xfId="15471" xr:uid="{00000000-0005-0000-0000-00001C060000}"/>
    <cellStyle name="Comma [0] 3 4 3 2 3" xfId="8906" xr:uid="{00000000-0005-0000-0000-00001D060000}"/>
    <cellStyle name="Comma [0] 3 4 3 2 3 2" xfId="17659" xr:uid="{00000000-0005-0000-0000-00001E060000}"/>
    <cellStyle name="Comma [0] 3 4 3 2 4" xfId="13283" xr:uid="{00000000-0005-0000-0000-00001F060000}"/>
    <cellStyle name="Comma [0] 3 4 3 3" xfId="5623" xr:uid="{00000000-0005-0000-0000-000020060000}"/>
    <cellStyle name="Comma [0] 3 4 3 3 2" xfId="10000" xr:uid="{00000000-0005-0000-0000-000021060000}"/>
    <cellStyle name="Comma [0] 3 4 3 3 2 2" xfId="18753" xr:uid="{00000000-0005-0000-0000-000022060000}"/>
    <cellStyle name="Comma [0] 3 4 3 3 3" xfId="14377" xr:uid="{00000000-0005-0000-0000-000023060000}"/>
    <cellStyle name="Comma [0] 3 4 3 4" xfId="7812" xr:uid="{00000000-0005-0000-0000-000024060000}"/>
    <cellStyle name="Comma [0] 3 4 3 4 2" xfId="16565" xr:uid="{00000000-0005-0000-0000-000025060000}"/>
    <cellStyle name="Comma [0] 3 4 3 5" xfId="12189" xr:uid="{00000000-0005-0000-0000-000026060000}"/>
    <cellStyle name="Comma [0] 3 4 4" xfId="3980" xr:uid="{00000000-0005-0000-0000-000027060000}"/>
    <cellStyle name="Comma [0] 3 4 4 2" xfId="6169" xr:uid="{00000000-0005-0000-0000-000028060000}"/>
    <cellStyle name="Comma [0] 3 4 4 2 2" xfId="10546" xr:uid="{00000000-0005-0000-0000-000029060000}"/>
    <cellStyle name="Comma [0] 3 4 4 2 2 2" xfId="19299" xr:uid="{00000000-0005-0000-0000-00002A060000}"/>
    <cellStyle name="Comma [0] 3 4 4 2 3" xfId="14923" xr:uid="{00000000-0005-0000-0000-00002B060000}"/>
    <cellStyle name="Comma [0] 3 4 4 3" xfId="8358" xr:uid="{00000000-0005-0000-0000-00002C060000}"/>
    <cellStyle name="Comma [0] 3 4 4 3 2" xfId="17111" xr:uid="{00000000-0005-0000-0000-00002D060000}"/>
    <cellStyle name="Comma [0] 3 4 4 4" xfId="12735" xr:uid="{00000000-0005-0000-0000-00002E060000}"/>
    <cellStyle name="Comma [0] 3 4 5" xfId="5075" xr:uid="{00000000-0005-0000-0000-00002F060000}"/>
    <cellStyle name="Comma [0] 3 4 5 2" xfId="9452" xr:uid="{00000000-0005-0000-0000-000030060000}"/>
    <cellStyle name="Comma [0] 3 4 5 2 2" xfId="18205" xr:uid="{00000000-0005-0000-0000-000031060000}"/>
    <cellStyle name="Comma [0] 3 4 5 3" xfId="13829" xr:uid="{00000000-0005-0000-0000-000032060000}"/>
    <cellStyle name="Comma [0] 3 4 6" xfId="7264" xr:uid="{00000000-0005-0000-0000-000033060000}"/>
    <cellStyle name="Comma [0] 3 4 6 2" xfId="16017" xr:uid="{00000000-0005-0000-0000-000034060000}"/>
    <cellStyle name="Comma [0] 3 4 7" xfId="11641" xr:uid="{00000000-0005-0000-0000-000035060000}"/>
    <cellStyle name="Comma [0] 3 5" xfId="3103" xr:uid="{00000000-0005-0000-0000-000036060000}"/>
    <cellStyle name="Comma [0] 3 5 2" xfId="3657" xr:uid="{00000000-0005-0000-0000-000037060000}"/>
    <cellStyle name="Comma [0] 3 5 2 2" xfId="4753" xr:uid="{00000000-0005-0000-0000-000038060000}"/>
    <cellStyle name="Comma [0] 3 5 2 2 2" xfId="6942" xr:uid="{00000000-0005-0000-0000-000039060000}"/>
    <cellStyle name="Comma [0] 3 5 2 2 2 2" xfId="11319" xr:uid="{00000000-0005-0000-0000-00003A060000}"/>
    <cellStyle name="Comma [0] 3 5 2 2 2 2 2" xfId="20072" xr:uid="{00000000-0005-0000-0000-00003B060000}"/>
    <cellStyle name="Comma [0] 3 5 2 2 2 3" xfId="15696" xr:uid="{00000000-0005-0000-0000-00003C060000}"/>
    <cellStyle name="Comma [0] 3 5 2 2 3" xfId="9131" xr:uid="{00000000-0005-0000-0000-00003D060000}"/>
    <cellStyle name="Comma [0] 3 5 2 2 3 2" xfId="17884" xr:uid="{00000000-0005-0000-0000-00003E060000}"/>
    <cellStyle name="Comma [0] 3 5 2 2 4" xfId="13508" xr:uid="{00000000-0005-0000-0000-00003F060000}"/>
    <cellStyle name="Comma [0] 3 5 2 3" xfId="5848" xr:uid="{00000000-0005-0000-0000-000040060000}"/>
    <cellStyle name="Comma [0] 3 5 2 3 2" xfId="10225" xr:uid="{00000000-0005-0000-0000-000041060000}"/>
    <cellStyle name="Comma [0] 3 5 2 3 2 2" xfId="18978" xr:uid="{00000000-0005-0000-0000-000042060000}"/>
    <cellStyle name="Comma [0] 3 5 2 3 3" xfId="14602" xr:uid="{00000000-0005-0000-0000-000043060000}"/>
    <cellStyle name="Comma [0] 3 5 2 4" xfId="8037" xr:uid="{00000000-0005-0000-0000-000044060000}"/>
    <cellStyle name="Comma [0] 3 5 2 4 2" xfId="16790" xr:uid="{00000000-0005-0000-0000-000045060000}"/>
    <cellStyle name="Comma [0] 3 5 2 5" xfId="12414" xr:uid="{00000000-0005-0000-0000-000046060000}"/>
    <cellStyle name="Comma [0] 3 5 3" xfId="4205" xr:uid="{00000000-0005-0000-0000-000047060000}"/>
    <cellStyle name="Comma [0] 3 5 3 2" xfId="6394" xr:uid="{00000000-0005-0000-0000-000048060000}"/>
    <cellStyle name="Comma [0] 3 5 3 2 2" xfId="10771" xr:uid="{00000000-0005-0000-0000-000049060000}"/>
    <cellStyle name="Comma [0] 3 5 3 2 2 2" xfId="19524" xr:uid="{00000000-0005-0000-0000-00004A060000}"/>
    <cellStyle name="Comma [0] 3 5 3 2 3" xfId="15148" xr:uid="{00000000-0005-0000-0000-00004B060000}"/>
    <cellStyle name="Comma [0] 3 5 3 3" xfId="8583" xr:uid="{00000000-0005-0000-0000-00004C060000}"/>
    <cellStyle name="Comma [0] 3 5 3 3 2" xfId="17336" xr:uid="{00000000-0005-0000-0000-00004D060000}"/>
    <cellStyle name="Comma [0] 3 5 3 4" xfId="12960" xr:uid="{00000000-0005-0000-0000-00004E060000}"/>
    <cellStyle name="Comma [0] 3 5 4" xfId="5300" xr:uid="{00000000-0005-0000-0000-00004F060000}"/>
    <cellStyle name="Comma [0] 3 5 4 2" xfId="9677" xr:uid="{00000000-0005-0000-0000-000050060000}"/>
    <cellStyle name="Comma [0] 3 5 4 2 2" xfId="18430" xr:uid="{00000000-0005-0000-0000-000051060000}"/>
    <cellStyle name="Comma [0] 3 5 4 3" xfId="14054" xr:uid="{00000000-0005-0000-0000-000052060000}"/>
    <cellStyle name="Comma [0] 3 5 5" xfId="7489" xr:uid="{00000000-0005-0000-0000-000053060000}"/>
    <cellStyle name="Comma [0] 3 5 5 2" xfId="16242" xr:uid="{00000000-0005-0000-0000-000054060000}"/>
    <cellStyle name="Comma [0] 3 5 6" xfId="11866" xr:uid="{00000000-0005-0000-0000-000055060000}"/>
    <cellStyle name="Comma [0] 3 6" xfId="3382" xr:uid="{00000000-0005-0000-0000-000056060000}"/>
    <cellStyle name="Comma [0] 3 6 2" xfId="4479" xr:uid="{00000000-0005-0000-0000-000057060000}"/>
    <cellStyle name="Comma [0] 3 6 2 2" xfId="6668" xr:uid="{00000000-0005-0000-0000-000058060000}"/>
    <cellStyle name="Comma [0] 3 6 2 2 2" xfId="11045" xr:uid="{00000000-0005-0000-0000-000059060000}"/>
    <cellStyle name="Comma [0] 3 6 2 2 2 2" xfId="19798" xr:uid="{00000000-0005-0000-0000-00005A060000}"/>
    <cellStyle name="Comma [0] 3 6 2 2 3" xfId="15422" xr:uid="{00000000-0005-0000-0000-00005B060000}"/>
    <cellStyle name="Comma [0] 3 6 2 3" xfId="8857" xr:uid="{00000000-0005-0000-0000-00005C060000}"/>
    <cellStyle name="Comma [0] 3 6 2 3 2" xfId="17610" xr:uid="{00000000-0005-0000-0000-00005D060000}"/>
    <cellStyle name="Comma [0] 3 6 2 4" xfId="13234" xr:uid="{00000000-0005-0000-0000-00005E060000}"/>
    <cellStyle name="Comma [0] 3 6 3" xfId="5574" xr:uid="{00000000-0005-0000-0000-00005F060000}"/>
    <cellStyle name="Comma [0] 3 6 3 2" xfId="9951" xr:uid="{00000000-0005-0000-0000-000060060000}"/>
    <cellStyle name="Comma [0] 3 6 3 2 2" xfId="18704" xr:uid="{00000000-0005-0000-0000-000061060000}"/>
    <cellStyle name="Comma [0] 3 6 3 3" xfId="14328" xr:uid="{00000000-0005-0000-0000-000062060000}"/>
    <cellStyle name="Comma [0] 3 6 4" xfId="7763" xr:uid="{00000000-0005-0000-0000-000063060000}"/>
    <cellStyle name="Comma [0] 3 6 4 2" xfId="16516" xr:uid="{00000000-0005-0000-0000-000064060000}"/>
    <cellStyle name="Comma [0] 3 6 5" xfId="12140" xr:uid="{00000000-0005-0000-0000-000065060000}"/>
    <cellStyle name="Comma [0] 3 7" xfId="3932" xr:uid="{00000000-0005-0000-0000-000066060000}"/>
    <cellStyle name="Comma [0] 3 7 2" xfId="6121" xr:uid="{00000000-0005-0000-0000-000067060000}"/>
    <cellStyle name="Comma [0] 3 7 2 2" xfId="10498" xr:uid="{00000000-0005-0000-0000-000068060000}"/>
    <cellStyle name="Comma [0] 3 7 2 2 2" xfId="19251" xr:uid="{00000000-0005-0000-0000-000069060000}"/>
    <cellStyle name="Comma [0] 3 7 2 3" xfId="14875" xr:uid="{00000000-0005-0000-0000-00006A060000}"/>
    <cellStyle name="Comma [0] 3 7 3" xfId="8310" xr:uid="{00000000-0005-0000-0000-00006B060000}"/>
    <cellStyle name="Comma [0] 3 7 3 2" xfId="17063" xr:uid="{00000000-0005-0000-0000-00006C060000}"/>
    <cellStyle name="Comma [0] 3 7 4" xfId="12687" xr:uid="{00000000-0005-0000-0000-00006D060000}"/>
    <cellStyle name="Comma [0] 3 8" xfId="5027" xr:uid="{00000000-0005-0000-0000-00006E060000}"/>
    <cellStyle name="Comma [0] 3 8 2" xfId="9404" xr:uid="{00000000-0005-0000-0000-00006F060000}"/>
    <cellStyle name="Comma [0] 3 8 2 2" xfId="18157" xr:uid="{00000000-0005-0000-0000-000070060000}"/>
    <cellStyle name="Comma [0] 3 8 3" xfId="13781" xr:uid="{00000000-0005-0000-0000-000071060000}"/>
    <cellStyle name="Comma [0] 3 9" xfId="7216" xr:uid="{00000000-0005-0000-0000-000072060000}"/>
    <cellStyle name="Comma [0] 3 9 2" xfId="15969" xr:uid="{00000000-0005-0000-0000-000073060000}"/>
    <cellStyle name="Comma [0] 4" xfId="2923" xr:uid="{00000000-0005-0000-0000-000074060000}"/>
    <cellStyle name="Comma [0] 4 2" xfId="3035" xr:uid="{00000000-0005-0000-0000-000075060000}"/>
    <cellStyle name="Comma [0] 4 2 2" xfId="3311" xr:uid="{00000000-0005-0000-0000-000076060000}"/>
    <cellStyle name="Comma [0] 4 2 2 2" xfId="3864" xr:uid="{00000000-0005-0000-0000-000077060000}"/>
    <cellStyle name="Comma [0] 4 2 2 2 2" xfId="4960" xr:uid="{00000000-0005-0000-0000-000078060000}"/>
    <cellStyle name="Comma [0] 4 2 2 2 2 2" xfId="7149" xr:uid="{00000000-0005-0000-0000-000079060000}"/>
    <cellStyle name="Comma [0] 4 2 2 2 2 2 2" xfId="11526" xr:uid="{00000000-0005-0000-0000-00007A060000}"/>
    <cellStyle name="Comma [0] 4 2 2 2 2 2 2 2" xfId="20279" xr:uid="{00000000-0005-0000-0000-00007B060000}"/>
    <cellStyle name="Comma [0] 4 2 2 2 2 2 3" xfId="15903" xr:uid="{00000000-0005-0000-0000-00007C060000}"/>
    <cellStyle name="Comma [0] 4 2 2 2 2 3" xfId="9338" xr:uid="{00000000-0005-0000-0000-00007D060000}"/>
    <cellStyle name="Comma [0] 4 2 2 2 2 3 2" xfId="18091" xr:uid="{00000000-0005-0000-0000-00007E060000}"/>
    <cellStyle name="Comma [0] 4 2 2 2 2 4" xfId="13715" xr:uid="{00000000-0005-0000-0000-00007F060000}"/>
    <cellStyle name="Comma [0] 4 2 2 2 3" xfId="6055" xr:uid="{00000000-0005-0000-0000-000080060000}"/>
    <cellStyle name="Comma [0] 4 2 2 2 3 2" xfId="10432" xr:uid="{00000000-0005-0000-0000-000081060000}"/>
    <cellStyle name="Comma [0] 4 2 2 2 3 2 2" xfId="19185" xr:uid="{00000000-0005-0000-0000-000082060000}"/>
    <cellStyle name="Comma [0] 4 2 2 2 3 3" xfId="14809" xr:uid="{00000000-0005-0000-0000-000083060000}"/>
    <cellStyle name="Comma [0] 4 2 2 2 4" xfId="8244" xr:uid="{00000000-0005-0000-0000-000084060000}"/>
    <cellStyle name="Comma [0] 4 2 2 2 4 2" xfId="16997" xr:uid="{00000000-0005-0000-0000-000085060000}"/>
    <cellStyle name="Comma [0] 4 2 2 2 5" xfId="12621" xr:uid="{00000000-0005-0000-0000-000086060000}"/>
    <cellStyle name="Comma [0] 4 2 2 3" xfId="4412" xr:uid="{00000000-0005-0000-0000-000087060000}"/>
    <cellStyle name="Comma [0] 4 2 2 3 2" xfId="6601" xr:uid="{00000000-0005-0000-0000-000088060000}"/>
    <cellStyle name="Comma [0] 4 2 2 3 2 2" xfId="10978" xr:uid="{00000000-0005-0000-0000-000089060000}"/>
    <cellStyle name="Comma [0] 4 2 2 3 2 2 2" xfId="19731" xr:uid="{00000000-0005-0000-0000-00008A060000}"/>
    <cellStyle name="Comma [0] 4 2 2 3 2 3" xfId="15355" xr:uid="{00000000-0005-0000-0000-00008B060000}"/>
    <cellStyle name="Comma [0] 4 2 2 3 3" xfId="8790" xr:uid="{00000000-0005-0000-0000-00008C060000}"/>
    <cellStyle name="Comma [0] 4 2 2 3 3 2" xfId="17543" xr:uid="{00000000-0005-0000-0000-00008D060000}"/>
    <cellStyle name="Comma [0] 4 2 2 3 4" xfId="13167" xr:uid="{00000000-0005-0000-0000-00008E060000}"/>
    <cellStyle name="Comma [0] 4 2 2 4" xfId="5507" xr:uid="{00000000-0005-0000-0000-00008F060000}"/>
    <cellStyle name="Comma [0] 4 2 2 4 2" xfId="9884" xr:uid="{00000000-0005-0000-0000-000090060000}"/>
    <cellStyle name="Comma [0] 4 2 2 4 2 2" xfId="18637" xr:uid="{00000000-0005-0000-0000-000091060000}"/>
    <cellStyle name="Comma [0] 4 2 2 4 3" xfId="14261" xr:uid="{00000000-0005-0000-0000-000092060000}"/>
    <cellStyle name="Comma [0] 4 2 2 5" xfId="7696" xr:uid="{00000000-0005-0000-0000-000093060000}"/>
    <cellStyle name="Comma [0] 4 2 2 5 2" xfId="16449" xr:uid="{00000000-0005-0000-0000-000094060000}"/>
    <cellStyle name="Comma [0] 4 2 2 6" xfId="12073" xr:uid="{00000000-0005-0000-0000-000095060000}"/>
    <cellStyle name="Comma [0] 4 2 3" xfId="3590" xr:uid="{00000000-0005-0000-0000-000096060000}"/>
    <cellStyle name="Comma [0] 4 2 3 2" xfId="4686" xr:uid="{00000000-0005-0000-0000-000097060000}"/>
    <cellStyle name="Comma [0] 4 2 3 2 2" xfId="6875" xr:uid="{00000000-0005-0000-0000-000098060000}"/>
    <cellStyle name="Comma [0] 4 2 3 2 2 2" xfId="11252" xr:uid="{00000000-0005-0000-0000-000099060000}"/>
    <cellStyle name="Comma [0] 4 2 3 2 2 2 2" xfId="20005" xr:uid="{00000000-0005-0000-0000-00009A060000}"/>
    <cellStyle name="Comma [0] 4 2 3 2 2 3" xfId="15629" xr:uid="{00000000-0005-0000-0000-00009B060000}"/>
    <cellStyle name="Comma [0] 4 2 3 2 3" xfId="9064" xr:uid="{00000000-0005-0000-0000-00009C060000}"/>
    <cellStyle name="Comma [0] 4 2 3 2 3 2" xfId="17817" xr:uid="{00000000-0005-0000-0000-00009D060000}"/>
    <cellStyle name="Comma [0] 4 2 3 2 4" xfId="13441" xr:uid="{00000000-0005-0000-0000-00009E060000}"/>
    <cellStyle name="Comma [0] 4 2 3 3" xfId="5781" xr:uid="{00000000-0005-0000-0000-00009F060000}"/>
    <cellStyle name="Comma [0] 4 2 3 3 2" xfId="10158" xr:uid="{00000000-0005-0000-0000-0000A0060000}"/>
    <cellStyle name="Comma [0] 4 2 3 3 2 2" xfId="18911" xr:uid="{00000000-0005-0000-0000-0000A1060000}"/>
    <cellStyle name="Comma [0] 4 2 3 3 3" xfId="14535" xr:uid="{00000000-0005-0000-0000-0000A2060000}"/>
    <cellStyle name="Comma [0] 4 2 3 4" xfId="7970" xr:uid="{00000000-0005-0000-0000-0000A3060000}"/>
    <cellStyle name="Comma [0] 4 2 3 4 2" xfId="16723" xr:uid="{00000000-0005-0000-0000-0000A4060000}"/>
    <cellStyle name="Comma [0] 4 2 3 5" xfId="12347" xr:uid="{00000000-0005-0000-0000-0000A5060000}"/>
    <cellStyle name="Comma [0] 4 2 4" xfId="4138" xr:uid="{00000000-0005-0000-0000-0000A6060000}"/>
    <cellStyle name="Comma [0] 4 2 4 2" xfId="6327" xr:uid="{00000000-0005-0000-0000-0000A7060000}"/>
    <cellStyle name="Comma [0] 4 2 4 2 2" xfId="10704" xr:uid="{00000000-0005-0000-0000-0000A8060000}"/>
    <cellStyle name="Comma [0] 4 2 4 2 2 2" xfId="19457" xr:uid="{00000000-0005-0000-0000-0000A9060000}"/>
    <cellStyle name="Comma [0] 4 2 4 2 3" xfId="15081" xr:uid="{00000000-0005-0000-0000-0000AA060000}"/>
    <cellStyle name="Comma [0] 4 2 4 3" xfId="8516" xr:uid="{00000000-0005-0000-0000-0000AB060000}"/>
    <cellStyle name="Comma [0] 4 2 4 3 2" xfId="17269" xr:uid="{00000000-0005-0000-0000-0000AC060000}"/>
    <cellStyle name="Comma [0] 4 2 4 4" xfId="12893" xr:uid="{00000000-0005-0000-0000-0000AD060000}"/>
    <cellStyle name="Comma [0] 4 2 5" xfId="5233" xr:uid="{00000000-0005-0000-0000-0000AE060000}"/>
    <cellStyle name="Comma [0] 4 2 5 2" xfId="9610" xr:uid="{00000000-0005-0000-0000-0000AF060000}"/>
    <cellStyle name="Comma [0] 4 2 5 2 2" xfId="18363" xr:uid="{00000000-0005-0000-0000-0000B0060000}"/>
    <cellStyle name="Comma [0] 4 2 5 3" xfId="13987" xr:uid="{00000000-0005-0000-0000-0000B1060000}"/>
    <cellStyle name="Comma [0] 4 2 6" xfId="7422" xr:uid="{00000000-0005-0000-0000-0000B2060000}"/>
    <cellStyle name="Comma [0] 4 2 6 2" xfId="16175" xr:uid="{00000000-0005-0000-0000-0000B3060000}"/>
    <cellStyle name="Comma [0] 4 2 7" xfId="11799" xr:uid="{00000000-0005-0000-0000-0000B4060000}"/>
    <cellStyle name="Comma [0] 4 3" xfId="3199" xr:uid="{00000000-0005-0000-0000-0000B5060000}"/>
    <cellStyle name="Comma [0] 4 3 2" xfId="3752" xr:uid="{00000000-0005-0000-0000-0000B6060000}"/>
    <cellStyle name="Comma [0] 4 3 2 2" xfId="4848" xr:uid="{00000000-0005-0000-0000-0000B7060000}"/>
    <cellStyle name="Comma [0] 4 3 2 2 2" xfId="7037" xr:uid="{00000000-0005-0000-0000-0000B8060000}"/>
    <cellStyle name="Comma [0] 4 3 2 2 2 2" xfId="11414" xr:uid="{00000000-0005-0000-0000-0000B9060000}"/>
    <cellStyle name="Comma [0] 4 3 2 2 2 2 2" xfId="20167" xr:uid="{00000000-0005-0000-0000-0000BA060000}"/>
    <cellStyle name="Comma [0] 4 3 2 2 2 3" xfId="15791" xr:uid="{00000000-0005-0000-0000-0000BB060000}"/>
    <cellStyle name="Comma [0] 4 3 2 2 3" xfId="9226" xr:uid="{00000000-0005-0000-0000-0000BC060000}"/>
    <cellStyle name="Comma [0] 4 3 2 2 3 2" xfId="17979" xr:uid="{00000000-0005-0000-0000-0000BD060000}"/>
    <cellStyle name="Comma [0] 4 3 2 2 4" xfId="13603" xr:uid="{00000000-0005-0000-0000-0000BE060000}"/>
    <cellStyle name="Comma [0] 4 3 2 3" xfId="5943" xr:uid="{00000000-0005-0000-0000-0000BF060000}"/>
    <cellStyle name="Comma [0] 4 3 2 3 2" xfId="10320" xr:uid="{00000000-0005-0000-0000-0000C0060000}"/>
    <cellStyle name="Comma [0] 4 3 2 3 2 2" xfId="19073" xr:uid="{00000000-0005-0000-0000-0000C1060000}"/>
    <cellStyle name="Comma [0] 4 3 2 3 3" xfId="14697" xr:uid="{00000000-0005-0000-0000-0000C2060000}"/>
    <cellStyle name="Comma [0] 4 3 2 4" xfId="8132" xr:uid="{00000000-0005-0000-0000-0000C3060000}"/>
    <cellStyle name="Comma [0] 4 3 2 4 2" xfId="16885" xr:uid="{00000000-0005-0000-0000-0000C4060000}"/>
    <cellStyle name="Comma [0] 4 3 2 5" xfId="12509" xr:uid="{00000000-0005-0000-0000-0000C5060000}"/>
    <cellStyle name="Comma [0] 4 3 3" xfId="4300" xr:uid="{00000000-0005-0000-0000-0000C6060000}"/>
    <cellStyle name="Comma [0] 4 3 3 2" xfId="6489" xr:uid="{00000000-0005-0000-0000-0000C7060000}"/>
    <cellStyle name="Comma [0] 4 3 3 2 2" xfId="10866" xr:uid="{00000000-0005-0000-0000-0000C8060000}"/>
    <cellStyle name="Comma [0] 4 3 3 2 2 2" xfId="19619" xr:uid="{00000000-0005-0000-0000-0000C9060000}"/>
    <cellStyle name="Comma [0] 4 3 3 2 3" xfId="15243" xr:uid="{00000000-0005-0000-0000-0000CA060000}"/>
    <cellStyle name="Comma [0] 4 3 3 3" xfId="8678" xr:uid="{00000000-0005-0000-0000-0000CB060000}"/>
    <cellStyle name="Comma [0] 4 3 3 3 2" xfId="17431" xr:uid="{00000000-0005-0000-0000-0000CC060000}"/>
    <cellStyle name="Comma [0] 4 3 3 4" xfId="13055" xr:uid="{00000000-0005-0000-0000-0000CD060000}"/>
    <cellStyle name="Comma [0] 4 3 4" xfId="5395" xr:uid="{00000000-0005-0000-0000-0000CE060000}"/>
    <cellStyle name="Comma [0] 4 3 4 2" xfId="9772" xr:uid="{00000000-0005-0000-0000-0000CF060000}"/>
    <cellStyle name="Comma [0] 4 3 4 2 2" xfId="18525" xr:uid="{00000000-0005-0000-0000-0000D0060000}"/>
    <cellStyle name="Comma [0] 4 3 4 3" xfId="14149" xr:uid="{00000000-0005-0000-0000-0000D1060000}"/>
    <cellStyle name="Comma [0] 4 3 5" xfId="7584" xr:uid="{00000000-0005-0000-0000-0000D2060000}"/>
    <cellStyle name="Comma [0] 4 3 5 2" xfId="16337" xr:uid="{00000000-0005-0000-0000-0000D3060000}"/>
    <cellStyle name="Comma [0] 4 3 6" xfId="11961" xr:uid="{00000000-0005-0000-0000-0000D4060000}"/>
    <cellStyle name="Comma [0] 4 4" xfId="3478" xr:uid="{00000000-0005-0000-0000-0000D5060000}"/>
    <cellStyle name="Comma [0] 4 4 2" xfId="4574" xr:uid="{00000000-0005-0000-0000-0000D6060000}"/>
    <cellStyle name="Comma [0] 4 4 2 2" xfId="6763" xr:uid="{00000000-0005-0000-0000-0000D7060000}"/>
    <cellStyle name="Comma [0] 4 4 2 2 2" xfId="11140" xr:uid="{00000000-0005-0000-0000-0000D8060000}"/>
    <cellStyle name="Comma [0] 4 4 2 2 2 2" xfId="19893" xr:uid="{00000000-0005-0000-0000-0000D9060000}"/>
    <cellStyle name="Comma [0] 4 4 2 2 3" xfId="15517" xr:uid="{00000000-0005-0000-0000-0000DA060000}"/>
    <cellStyle name="Comma [0] 4 4 2 3" xfId="8952" xr:uid="{00000000-0005-0000-0000-0000DB060000}"/>
    <cellStyle name="Comma [0] 4 4 2 3 2" xfId="17705" xr:uid="{00000000-0005-0000-0000-0000DC060000}"/>
    <cellStyle name="Comma [0] 4 4 2 4" xfId="13329" xr:uid="{00000000-0005-0000-0000-0000DD060000}"/>
    <cellStyle name="Comma [0] 4 4 3" xfId="5669" xr:uid="{00000000-0005-0000-0000-0000DE060000}"/>
    <cellStyle name="Comma [0] 4 4 3 2" xfId="10046" xr:uid="{00000000-0005-0000-0000-0000DF060000}"/>
    <cellStyle name="Comma [0] 4 4 3 2 2" xfId="18799" xr:uid="{00000000-0005-0000-0000-0000E0060000}"/>
    <cellStyle name="Comma [0] 4 4 3 3" xfId="14423" xr:uid="{00000000-0005-0000-0000-0000E1060000}"/>
    <cellStyle name="Comma [0] 4 4 4" xfId="7858" xr:uid="{00000000-0005-0000-0000-0000E2060000}"/>
    <cellStyle name="Comma [0] 4 4 4 2" xfId="16611" xr:uid="{00000000-0005-0000-0000-0000E3060000}"/>
    <cellStyle name="Comma [0] 4 4 5" xfId="12235" xr:uid="{00000000-0005-0000-0000-0000E4060000}"/>
    <cellStyle name="Comma [0] 4 5" xfId="4026" xr:uid="{00000000-0005-0000-0000-0000E5060000}"/>
    <cellStyle name="Comma [0] 4 5 2" xfId="6215" xr:uid="{00000000-0005-0000-0000-0000E6060000}"/>
    <cellStyle name="Comma [0] 4 5 2 2" xfId="10592" xr:uid="{00000000-0005-0000-0000-0000E7060000}"/>
    <cellStyle name="Comma [0] 4 5 2 2 2" xfId="19345" xr:uid="{00000000-0005-0000-0000-0000E8060000}"/>
    <cellStyle name="Comma [0] 4 5 2 3" xfId="14969" xr:uid="{00000000-0005-0000-0000-0000E9060000}"/>
    <cellStyle name="Comma [0] 4 5 3" xfId="8404" xr:uid="{00000000-0005-0000-0000-0000EA060000}"/>
    <cellStyle name="Comma [0] 4 5 3 2" xfId="17157" xr:uid="{00000000-0005-0000-0000-0000EB060000}"/>
    <cellStyle name="Comma [0] 4 5 4" xfId="12781" xr:uid="{00000000-0005-0000-0000-0000EC060000}"/>
    <cellStyle name="Comma [0] 4 6" xfId="5121" xr:uid="{00000000-0005-0000-0000-0000ED060000}"/>
    <cellStyle name="Comma [0] 4 6 2" xfId="9498" xr:uid="{00000000-0005-0000-0000-0000EE060000}"/>
    <cellStyle name="Comma [0] 4 6 2 2" xfId="18251" xr:uid="{00000000-0005-0000-0000-0000EF060000}"/>
    <cellStyle name="Comma [0] 4 6 3" xfId="13875" xr:uid="{00000000-0005-0000-0000-0000F0060000}"/>
    <cellStyle name="Comma [0] 4 7" xfId="7310" xr:uid="{00000000-0005-0000-0000-0000F1060000}"/>
    <cellStyle name="Comma [0] 4 7 2" xfId="16063" xr:uid="{00000000-0005-0000-0000-0000F2060000}"/>
    <cellStyle name="Comma [0] 4 8" xfId="11687" xr:uid="{00000000-0005-0000-0000-0000F3060000}"/>
    <cellStyle name="Comma [0] 5" xfId="2982" xr:uid="{00000000-0005-0000-0000-0000F4060000}"/>
    <cellStyle name="Comma [0] 5 2" xfId="3258" xr:uid="{00000000-0005-0000-0000-0000F5060000}"/>
    <cellStyle name="Comma [0] 5 2 2" xfId="3811" xr:uid="{00000000-0005-0000-0000-0000F6060000}"/>
    <cellStyle name="Comma [0] 5 2 2 2" xfId="4907" xr:uid="{00000000-0005-0000-0000-0000F7060000}"/>
    <cellStyle name="Comma [0] 5 2 2 2 2" xfId="7096" xr:uid="{00000000-0005-0000-0000-0000F8060000}"/>
    <cellStyle name="Comma [0] 5 2 2 2 2 2" xfId="11473" xr:uid="{00000000-0005-0000-0000-0000F9060000}"/>
    <cellStyle name="Comma [0] 5 2 2 2 2 2 2" xfId="20226" xr:uid="{00000000-0005-0000-0000-0000FA060000}"/>
    <cellStyle name="Comma [0] 5 2 2 2 2 3" xfId="15850" xr:uid="{00000000-0005-0000-0000-0000FB060000}"/>
    <cellStyle name="Comma [0] 5 2 2 2 3" xfId="9285" xr:uid="{00000000-0005-0000-0000-0000FC060000}"/>
    <cellStyle name="Comma [0] 5 2 2 2 3 2" xfId="18038" xr:uid="{00000000-0005-0000-0000-0000FD060000}"/>
    <cellStyle name="Comma [0] 5 2 2 2 4" xfId="13662" xr:uid="{00000000-0005-0000-0000-0000FE060000}"/>
    <cellStyle name="Comma [0] 5 2 2 3" xfId="6002" xr:uid="{00000000-0005-0000-0000-0000FF060000}"/>
    <cellStyle name="Comma [0] 5 2 2 3 2" xfId="10379" xr:uid="{00000000-0005-0000-0000-000000070000}"/>
    <cellStyle name="Comma [0] 5 2 2 3 2 2" xfId="19132" xr:uid="{00000000-0005-0000-0000-000001070000}"/>
    <cellStyle name="Comma [0] 5 2 2 3 3" xfId="14756" xr:uid="{00000000-0005-0000-0000-000002070000}"/>
    <cellStyle name="Comma [0] 5 2 2 4" xfId="8191" xr:uid="{00000000-0005-0000-0000-000003070000}"/>
    <cellStyle name="Comma [0] 5 2 2 4 2" xfId="16944" xr:uid="{00000000-0005-0000-0000-000004070000}"/>
    <cellStyle name="Comma [0] 5 2 2 5" xfId="12568" xr:uid="{00000000-0005-0000-0000-000005070000}"/>
    <cellStyle name="Comma [0] 5 2 3" xfId="4359" xr:uid="{00000000-0005-0000-0000-000006070000}"/>
    <cellStyle name="Comma [0] 5 2 3 2" xfId="6548" xr:uid="{00000000-0005-0000-0000-000007070000}"/>
    <cellStyle name="Comma [0] 5 2 3 2 2" xfId="10925" xr:uid="{00000000-0005-0000-0000-000008070000}"/>
    <cellStyle name="Comma [0] 5 2 3 2 2 2" xfId="19678" xr:uid="{00000000-0005-0000-0000-000009070000}"/>
    <cellStyle name="Comma [0] 5 2 3 2 3" xfId="15302" xr:uid="{00000000-0005-0000-0000-00000A070000}"/>
    <cellStyle name="Comma [0] 5 2 3 3" xfId="8737" xr:uid="{00000000-0005-0000-0000-00000B070000}"/>
    <cellStyle name="Comma [0] 5 2 3 3 2" xfId="17490" xr:uid="{00000000-0005-0000-0000-00000C070000}"/>
    <cellStyle name="Comma [0] 5 2 3 4" xfId="13114" xr:uid="{00000000-0005-0000-0000-00000D070000}"/>
    <cellStyle name="Comma [0] 5 2 4" xfId="5454" xr:uid="{00000000-0005-0000-0000-00000E070000}"/>
    <cellStyle name="Comma [0] 5 2 4 2" xfId="9831" xr:uid="{00000000-0005-0000-0000-00000F070000}"/>
    <cellStyle name="Comma [0] 5 2 4 2 2" xfId="18584" xr:uid="{00000000-0005-0000-0000-000010070000}"/>
    <cellStyle name="Comma [0] 5 2 4 3" xfId="14208" xr:uid="{00000000-0005-0000-0000-000011070000}"/>
    <cellStyle name="Comma [0] 5 2 5" xfId="7643" xr:uid="{00000000-0005-0000-0000-000012070000}"/>
    <cellStyle name="Comma [0] 5 2 5 2" xfId="16396" xr:uid="{00000000-0005-0000-0000-000013070000}"/>
    <cellStyle name="Comma [0] 5 2 6" xfId="12020" xr:uid="{00000000-0005-0000-0000-000014070000}"/>
    <cellStyle name="Comma [0] 5 3" xfId="3537" xr:uid="{00000000-0005-0000-0000-000015070000}"/>
    <cellStyle name="Comma [0] 5 3 2" xfId="4633" xr:uid="{00000000-0005-0000-0000-000016070000}"/>
    <cellStyle name="Comma [0] 5 3 2 2" xfId="6822" xr:uid="{00000000-0005-0000-0000-000017070000}"/>
    <cellStyle name="Comma [0] 5 3 2 2 2" xfId="11199" xr:uid="{00000000-0005-0000-0000-000018070000}"/>
    <cellStyle name="Comma [0] 5 3 2 2 2 2" xfId="19952" xr:uid="{00000000-0005-0000-0000-000019070000}"/>
    <cellStyle name="Comma [0] 5 3 2 2 3" xfId="15576" xr:uid="{00000000-0005-0000-0000-00001A070000}"/>
    <cellStyle name="Comma [0] 5 3 2 3" xfId="9011" xr:uid="{00000000-0005-0000-0000-00001B070000}"/>
    <cellStyle name="Comma [0] 5 3 2 3 2" xfId="17764" xr:uid="{00000000-0005-0000-0000-00001C070000}"/>
    <cellStyle name="Comma [0] 5 3 2 4" xfId="13388" xr:uid="{00000000-0005-0000-0000-00001D070000}"/>
    <cellStyle name="Comma [0] 5 3 3" xfId="5728" xr:uid="{00000000-0005-0000-0000-00001E070000}"/>
    <cellStyle name="Comma [0] 5 3 3 2" xfId="10105" xr:uid="{00000000-0005-0000-0000-00001F070000}"/>
    <cellStyle name="Comma [0] 5 3 3 2 2" xfId="18858" xr:uid="{00000000-0005-0000-0000-000020070000}"/>
    <cellStyle name="Comma [0] 5 3 3 3" xfId="14482" xr:uid="{00000000-0005-0000-0000-000021070000}"/>
    <cellStyle name="Comma [0] 5 3 4" xfId="7917" xr:uid="{00000000-0005-0000-0000-000022070000}"/>
    <cellStyle name="Comma [0] 5 3 4 2" xfId="16670" xr:uid="{00000000-0005-0000-0000-000023070000}"/>
    <cellStyle name="Comma [0] 5 3 5" xfId="12294" xr:uid="{00000000-0005-0000-0000-000024070000}"/>
    <cellStyle name="Comma [0] 5 4" xfId="4085" xr:uid="{00000000-0005-0000-0000-000025070000}"/>
    <cellStyle name="Comma [0] 5 4 2" xfId="6274" xr:uid="{00000000-0005-0000-0000-000026070000}"/>
    <cellStyle name="Comma [0] 5 4 2 2" xfId="10651" xr:uid="{00000000-0005-0000-0000-000027070000}"/>
    <cellStyle name="Comma [0] 5 4 2 2 2" xfId="19404" xr:uid="{00000000-0005-0000-0000-000028070000}"/>
    <cellStyle name="Comma [0] 5 4 2 3" xfId="15028" xr:uid="{00000000-0005-0000-0000-000029070000}"/>
    <cellStyle name="Comma [0] 5 4 3" xfId="8463" xr:uid="{00000000-0005-0000-0000-00002A070000}"/>
    <cellStyle name="Comma [0] 5 4 3 2" xfId="17216" xr:uid="{00000000-0005-0000-0000-00002B070000}"/>
    <cellStyle name="Comma [0] 5 4 4" xfId="12840" xr:uid="{00000000-0005-0000-0000-00002C070000}"/>
    <cellStyle name="Comma [0] 5 5" xfId="5180" xr:uid="{00000000-0005-0000-0000-00002D070000}"/>
    <cellStyle name="Comma [0] 5 5 2" xfId="9557" xr:uid="{00000000-0005-0000-0000-00002E070000}"/>
    <cellStyle name="Comma [0] 5 5 2 2" xfId="18310" xr:uid="{00000000-0005-0000-0000-00002F070000}"/>
    <cellStyle name="Comma [0] 5 5 3" xfId="13934" xr:uid="{00000000-0005-0000-0000-000030070000}"/>
    <cellStyle name="Comma [0] 5 6" xfId="7369" xr:uid="{00000000-0005-0000-0000-000031070000}"/>
    <cellStyle name="Comma [0] 5 6 2" xfId="16122" xr:uid="{00000000-0005-0000-0000-000032070000}"/>
    <cellStyle name="Comma [0] 5 7" xfId="11746" xr:uid="{00000000-0005-0000-0000-000033070000}"/>
    <cellStyle name="Comma [0] 6" xfId="2869" xr:uid="{00000000-0005-0000-0000-000034070000}"/>
    <cellStyle name="Comma [0] 6 2" xfId="3148" xr:uid="{00000000-0005-0000-0000-000035070000}"/>
    <cellStyle name="Comma [0] 6 2 2" xfId="3701" xr:uid="{00000000-0005-0000-0000-000036070000}"/>
    <cellStyle name="Comma [0] 6 2 2 2" xfId="4797" xr:uid="{00000000-0005-0000-0000-000037070000}"/>
    <cellStyle name="Comma [0] 6 2 2 2 2" xfId="6986" xr:uid="{00000000-0005-0000-0000-000038070000}"/>
    <cellStyle name="Comma [0] 6 2 2 2 2 2" xfId="11363" xr:uid="{00000000-0005-0000-0000-000039070000}"/>
    <cellStyle name="Comma [0] 6 2 2 2 2 2 2" xfId="20116" xr:uid="{00000000-0005-0000-0000-00003A070000}"/>
    <cellStyle name="Comma [0] 6 2 2 2 2 3" xfId="15740" xr:uid="{00000000-0005-0000-0000-00003B070000}"/>
    <cellStyle name="Comma [0] 6 2 2 2 3" xfId="9175" xr:uid="{00000000-0005-0000-0000-00003C070000}"/>
    <cellStyle name="Comma [0] 6 2 2 2 3 2" xfId="17928" xr:uid="{00000000-0005-0000-0000-00003D070000}"/>
    <cellStyle name="Comma [0] 6 2 2 2 4" xfId="13552" xr:uid="{00000000-0005-0000-0000-00003E070000}"/>
    <cellStyle name="Comma [0] 6 2 2 3" xfId="5892" xr:uid="{00000000-0005-0000-0000-00003F070000}"/>
    <cellStyle name="Comma [0] 6 2 2 3 2" xfId="10269" xr:uid="{00000000-0005-0000-0000-000040070000}"/>
    <cellStyle name="Comma [0] 6 2 2 3 2 2" xfId="19022" xr:uid="{00000000-0005-0000-0000-000041070000}"/>
    <cellStyle name="Comma [0] 6 2 2 3 3" xfId="14646" xr:uid="{00000000-0005-0000-0000-000042070000}"/>
    <cellStyle name="Comma [0] 6 2 2 4" xfId="8081" xr:uid="{00000000-0005-0000-0000-000043070000}"/>
    <cellStyle name="Comma [0] 6 2 2 4 2" xfId="16834" xr:uid="{00000000-0005-0000-0000-000044070000}"/>
    <cellStyle name="Comma [0] 6 2 2 5" xfId="12458" xr:uid="{00000000-0005-0000-0000-000045070000}"/>
    <cellStyle name="Comma [0] 6 2 3" xfId="4249" xr:uid="{00000000-0005-0000-0000-000046070000}"/>
    <cellStyle name="Comma [0] 6 2 3 2" xfId="6438" xr:uid="{00000000-0005-0000-0000-000047070000}"/>
    <cellStyle name="Comma [0] 6 2 3 2 2" xfId="10815" xr:uid="{00000000-0005-0000-0000-000048070000}"/>
    <cellStyle name="Comma [0] 6 2 3 2 2 2" xfId="19568" xr:uid="{00000000-0005-0000-0000-000049070000}"/>
    <cellStyle name="Comma [0] 6 2 3 2 3" xfId="15192" xr:uid="{00000000-0005-0000-0000-00004A070000}"/>
    <cellStyle name="Comma [0] 6 2 3 3" xfId="8627" xr:uid="{00000000-0005-0000-0000-00004B070000}"/>
    <cellStyle name="Comma [0] 6 2 3 3 2" xfId="17380" xr:uid="{00000000-0005-0000-0000-00004C070000}"/>
    <cellStyle name="Comma [0] 6 2 3 4" xfId="13004" xr:uid="{00000000-0005-0000-0000-00004D070000}"/>
    <cellStyle name="Comma [0] 6 2 4" xfId="5344" xr:uid="{00000000-0005-0000-0000-00004E070000}"/>
    <cellStyle name="Comma [0] 6 2 4 2" xfId="9721" xr:uid="{00000000-0005-0000-0000-00004F070000}"/>
    <cellStyle name="Comma [0] 6 2 4 2 2" xfId="18474" xr:uid="{00000000-0005-0000-0000-000050070000}"/>
    <cellStyle name="Comma [0] 6 2 4 3" xfId="14098" xr:uid="{00000000-0005-0000-0000-000051070000}"/>
    <cellStyle name="Comma [0] 6 2 5" xfId="7533" xr:uid="{00000000-0005-0000-0000-000052070000}"/>
    <cellStyle name="Comma [0] 6 2 5 2" xfId="16286" xr:uid="{00000000-0005-0000-0000-000053070000}"/>
    <cellStyle name="Comma [0] 6 2 6" xfId="11910" xr:uid="{00000000-0005-0000-0000-000054070000}"/>
    <cellStyle name="Comma [0] 6 3" xfId="3427" xr:uid="{00000000-0005-0000-0000-000055070000}"/>
    <cellStyle name="Comma [0] 6 3 2" xfId="4523" xr:uid="{00000000-0005-0000-0000-000056070000}"/>
    <cellStyle name="Comma [0] 6 3 2 2" xfId="6712" xr:uid="{00000000-0005-0000-0000-000057070000}"/>
    <cellStyle name="Comma [0] 6 3 2 2 2" xfId="11089" xr:uid="{00000000-0005-0000-0000-000058070000}"/>
    <cellStyle name="Comma [0] 6 3 2 2 2 2" xfId="19842" xr:uid="{00000000-0005-0000-0000-000059070000}"/>
    <cellStyle name="Comma [0] 6 3 2 2 3" xfId="15466" xr:uid="{00000000-0005-0000-0000-00005A070000}"/>
    <cellStyle name="Comma [0] 6 3 2 3" xfId="8901" xr:uid="{00000000-0005-0000-0000-00005B070000}"/>
    <cellStyle name="Comma [0] 6 3 2 3 2" xfId="17654" xr:uid="{00000000-0005-0000-0000-00005C070000}"/>
    <cellStyle name="Comma [0] 6 3 2 4" xfId="13278" xr:uid="{00000000-0005-0000-0000-00005D070000}"/>
    <cellStyle name="Comma [0] 6 3 3" xfId="5618" xr:uid="{00000000-0005-0000-0000-00005E070000}"/>
    <cellStyle name="Comma [0] 6 3 3 2" xfId="9995" xr:uid="{00000000-0005-0000-0000-00005F070000}"/>
    <cellStyle name="Comma [0] 6 3 3 2 2" xfId="18748" xr:uid="{00000000-0005-0000-0000-000060070000}"/>
    <cellStyle name="Comma [0] 6 3 3 3" xfId="14372" xr:uid="{00000000-0005-0000-0000-000061070000}"/>
    <cellStyle name="Comma [0] 6 3 4" xfId="7807" xr:uid="{00000000-0005-0000-0000-000062070000}"/>
    <cellStyle name="Comma [0] 6 3 4 2" xfId="16560" xr:uid="{00000000-0005-0000-0000-000063070000}"/>
    <cellStyle name="Comma [0] 6 3 5" xfId="12184" xr:uid="{00000000-0005-0000-0000-000064070000}"/>
    <cellStyle name="Comma [0] 6 4" xfId="3975" xr:uid="{00000000-0005-0000-0000-000065070000}"/>
    <cellStyle name="Comma [0] 6 4 2" xfId="6164" xr:uid="{00000000-0005-0000-0000-000066070000}"/>
    <cellStyle name="Comma [0] 6 4 2 2" xfId="10541" xr:uid="{00000000-0005-0000-0000-000067070000}"/>
    <cellStyle name="Comma [0] 6 4 2 2 2" xfId="19294" xr:uid="{00000000-0005-0000-0000-000068070000}"/>
    <cellStyle name="Comma [0] 6 4 2 3" xfId="14918" xr:uid="{00000000-0005-0000-0000-000069070000}"/>
    <cellStyle name="Comma [0] 6 4 3" xfId="8353" xr:uid="{00000000-0005-0000-0000-00006A070000}"/>
    <cellStyle name="Comma [0] 6 4 3 2" xfId="17106" xr:uid="{00000000-0005-0000-0000-00006B070000}"/>
    <cellStyle name="Comma [0] 6 4 4" xfId="12730" xr:uid="{00000000-0005-0000-0000-00006C070000}"/>
    <cellStyle name="Comma [0] 6 5" xfId="5070" xr:uid="{00000000-0005-0000-0000-00006D070000}"/>
    <cellStyle name="Comma [0] 6 5 2" xfId="9447" xr:uid="{00000000-0005-0000-0000-00006E070000}"/>
    <cellStyle name="Comma [0] 6 5 2 2" xfId="18200" xr:uid="{00000000-0005-0000-0000-00006F070000}"/>
    <cellStyle name="Comma [0] 6 5 3" xfId="13824" xr:uid="{00000000-0005-0000-0000-000070070000}"/>
    <cellStyle name="Comma [0] 6 6" xfId="7259" xr:uid="{00000000-0005-0000-0000-000071070000}"/>
    <cellStyle name="Comma [0] 6 6 2" xfId="16012" xr:uid="{00000000-0005-0000-0000-000072070000}"/>
    <cellStyle name="Comma [0] 6 7" xfId="11636" xr:uid="{00000000-0005-0000-0000-000073070000}"/>
    <cellStyle name="Comma [0] 7" xfId="3098" xr:uid="{00000000-0005-0000-0000-000074070000}"/>
    <cellStyle name="Comma [0] 7 2" xfId="3652" xr:uid="{00000000-0005-0000-0000-000075070000}"/>
    <cellStyle name="Comma [0] 7 2 2" xfId="4748" xr:uid="{00000000-0005-0000-0000-000076070000}"/>
    <cellStyle name="Comma [0] 7 2 2 2" xfId="6937" xr:uid="{00000000-0005-0000-0000-000077070000}"/>
    <cellStyle name="Comma [0] 7 2 2 2 2" xfId="11314" xr:uid="{00000000-0005-0000-0000-000078070000}"/>
    <cellStyle name="Comma [0] 7 2 2 2 2 2" xfId="20067" xr:uid="{00000000-0005-0000-0000-000079070000}"/>
    <cellStyle name="Comma [0] 7 2 2 2 3" xfId="15691" xr:uid="{00000000-0005-0000-0000-00007A070000}"/>
    <cellStyle name="Comma [0] 7 2 2 3" xfId="9126" xr:uid="{00000000-0005-0000-0000-00007B070000}"/>
    <cellStyle name="Comma [0] 7 2 2 3 2" xfId="17879" xr:uid="{00000000-0005-0000-0000-00007C070000}"/>
    <cellStyle name="Comma [0] 7 2 2 4" xfId="13503" xr:uid="{00000000-0005-0000-0000-00007D070000}"/>
    <cellStyle name="Comma [0] 7 2 3" xfId="5843" xr:uid="{00000000-0005-0000-0000-00007E070000}"/>
    <cellStyle name="Comma [0] 7 2 3 2" xfId="10220" xr:uid="{00000000-0005-0000-0000-00007F070000}"/>
    <cellStyle name="Comma [0] 7 2 3 2 2" xfId="18973" xr:uid="{00000000-0005-0000-0000-000080070000}"/>
    <cellStyle name="Comma [0] 7 2 3 3" xfId="14597" xr:uid="{00000000-0005-0000-0000-000081070000}"/>
    <cellStyle name="Comma [0] 7 2 4" xfId="8032" xr:uid="{00000000-0005-0000-0000-000082070000}"/>
    <cellStyle name="Comma [0] 7 2 4 2" xfId="16785" xr:uid="{00000000-0005-0000-0000-000083070000}"/>
    <cellStyle name="Comma [0] 7 2 5" xfId="12409" xr:uid="{00000000-0005-0000-0000-000084070000}"/>
    <cellStyle name="Comma [0] 7 3" xfId="4200" xr:uid="{00000000-0005-0000-0000-000085070000}"/>
    <cellStyle name="Comma [0] 7 3 2" xfId="6389" xr:uid="{00000000-0005-0000-0000-000086070000}"/>
    <cellStyle name="Comma [0] 7 3 2 2" xfId="10766" xr:uid="{00000000-0005-0000-0000-000087070000}"/>
    <cellStyle name="Comma [0] 7 3 2 2 2" xfId="19519" xr:uid="{00000000-0005-0000-0000-000088070000}"/>
    <cellStyle name="Comma [0] 7 3 2 3" xfId="15143" xr:uid="{00000000-0005-0000-0000-000089070000}"/>
    <cellStyle name="Comma [0] 7 3 3" xfId="8578" xr:uid="{00000000-0005-0000-0000-00008A070000}"/>
    <cellStyle name="Comma [0] 7 3 3 2" xfId="17331" xr:uid="{00000000-0005-0000-0000-00008B070000}"/>
    <cellStyle name="Comma [0] 7 3 4" xfId="12955" xr:uid="{00000000-0005-0000-0000-00008C070000}"/>
    <cellStyle name="Comma [0] 7 4" xfId="5295" xr:uid="{00000000-0005-0000-0000-00008D070000}"/>
    <cellStyle name="Comma [0] 7 4 2" xfId="9672" xr:uid="{00000000-0005-0000-0000-00008E070000}"/>
    <cellStyle name="Comma [0] 7 4 2 2" xfId="18425" xr:uid="{00000000-0005-0000-0000-00008F070000}"/>
    <cellStyle name="Comma [0] 7 4 3" xfId="14049" xr:uid="{00000000-0005-0000-0000-000090070000}"/>
    <cellStyle name="Comma [0] 7 5" xfId="7484" xr:uid="{00000000-0005-0000-0000-000091070000}"/>
    <cellStyle name="Comma [0] 7 5 2" xfId="16237" xr:uid="{00000000-0005-0000-0000-000092070000}"/>
    <cellStyle name="Comma [0] 7 6" xfId="11861" xr:uid="{00000000-0005-0000-0000-000093070000}"/>
    <cellStyle name="Comma [0] 8" xfId="3377" xr:uid="{00000000-0005-0000-0000-000094070000}"/>
    <cellStyle name="Comma [0] 8 2" xfId="4474" xr:uid="{00000000-0005-0000-0000-000095070000}"/>
    <cellStyle name="Comma [0] 8 2 2" xfId="6663" xr:uid="{00000000-0005-0000-0000-000096070000}"/>
    <cellStyle name="Comma [0] 8 2 2 2" xfId="11040" xr:uid="{00000000-0005-0000-0000-000097070000}"/>
    <cellStyle name="Comma [0] 8 2 2 2 2" xfId="19793" xr:uid="{00000000-0005-0000-0000-000098070000}"/>
    <cellStyle name="Comma [0] 8 2 2 3" xfId="15417" xr:uid="{00000000-0005-0000-0000-000099070000}"/>
    <cellStyle name="Comma [0] 8 2 3" xfId="8852" xr:uid="{00000000-0005-0000-0000-00009A070000}"/>
    <cellStyle name="Comma [0] 8 2 3 2" xfId="17605" xr:uid="{00000000-0005-0000-0000-00009B070000}"/>
    <cellStyle name="Comma [0] 8 2 4" xfId="13229" xr:uid="{00000000-0005-0000-0000-00009C070000}"/>
    <cellStyle name="Comma [0] 8 3" xfId="5569" xr:uid="{00000000-0005-0000-0000-00009D070000}"/>
    <cellStyle name="Comma [0] 8 3 2" xfId="9946" xr:uid="{00000000-0005-0000-0000-00009E070000}"/>
    <cellStyle name="Comma [0] 8 3 2 2" xfId="18699" xr:uid="{00000000-0005-0000-0000-00009F070000}"/>
    <cellStyle name="Comma [0] 8 3 3" xfId="14323" xr:uid="{00000000-0005-0000-0000-0000A0070000}"/>
    <cellStyle name="Comma [0] 8 4" xfId="7758" xr:uid="{00000000-0005-0000-0000-0000A1070000}"/>
    <cellStyle name="Comma [0] 8 4 2" xfId="16511" xr:uid="{00000000-0005-0000-0000-0000A2070000}"/>
    <cellStyle name="Comma [0] 8 5" xfId="12135" xr:uid="{00000000-0005-0000-0000-0000A3070000}"/>
    <cellStyle name="Comma [0] 9" xfId="3927" xr:uid="{00000000-0005-0000-0000-0000A4070000}"/>
    <cellStyle name="Comma [0] 9 2" xfId="6116" xr:uid="{00000000-0005-0000-0000-0000A5070000}"/>
    <cellStyle name="Comma [0] 9 2 2" xfId="10493" xr:uid="{00000000-0005-0000-0000-0000A6070000}"/>
    <cellStyle name="Comma [0] 9 2 2 2" xfId="19246" xr:uid="{00000000-0005-0000-0000-0000A7070000}"/>
    <cellStyle name="Comma [0] 9 2 3" xfId="14870" xr:uid="{00000000-0005-0000-0000-0000A8070000}"/>
    <cellStyle name="Comma [0] 9 3" xfId="8305" xr:uid="{00000000-0005-0000-0000-0000A9070000}"/>
    <cellStyle name="Comma [0] 9 3 2" xfId="17058" xr:uid="{00000000-0005-0000-0000-0000AA070000}"/>
    <cellStyle name="Comma [0] 9 4" xfId="12682" xr:uid="{00000000-0005-0000-0000-0000AB070000}"/>
    <cellStyle name="Comma 10" xfId="2939" xr:uid="{00000000-0005-0000-0000-0000AC070000}"/>
    <cellStyle name="Comma 10 2" xfId="3051" xr:uid="{00000000-0005-0000-0000-0000AD070000}"/>
    <cellStyle name="Comma 10 2 2" xfId="3327" xr:uid="{00000000-0005-0000-0000-0000AE070000}"/>
    <cellStyle name="Comma 10 2 2 2" xfId="3880" xr:uid="{00000000-0005-0000-0000-0000AF070000}"/>
    <cellStyle name="Comma 10 2 2 2 2" xfId="4976" xr:uid="{00000000-0005-0000-0000-0000B0070000}"/>
    <cellStyle name="Comma 10 2 2 2 2 2" xfId="7165" xr:uid="{00000000-0005-0000-0000-0000B1070000}"/>
    <cellStyle name="Comma 10 2 2 2 2 2 2" xfId="11542" xr:uid="{00000000-0005-0000-0000-0000B2070000}"/>
    <cellStyle name="Comma 10 2 2 2 2 2 2 2" xfId="20295" xr:uid="{00000000-0005-0000-0000-0000B3070000}"/>
    <cellStyle name="Comma 10 2 2 2 2 2 3" xfId="15919" xr:uid="{00000000-0005-0000-0000-0000B4070000}"/>
    <cellStyle name="Comma 10 2 2 2 2 3" xfId="9354" xr:uid="{00000000-0005-0000-0000-0000B5070000}"/>
    <cellStyle name="Comma 10 2 2 2 2 3 2" xfId="18107" xr:uid="{00000000-0005-0000-0000-0000B6070000}"/>
    <cellStyle name="Comma 10 2 2 2 2 4" xfId="13731" xr:uid="{00000000-0005-0000-0000-0000B7070000}"/>
    <cellStyle name="Comma 10 2 2 2 3" xfId="6071" xr:uid="{00000000-0005-0000-0000-0000B8070000}"/>
    <cellStyle name="Comma 10 2 2 2 3 2" xfId="10448" xr:uid="{00000000-0005-0000-0000-0000B9070000}"/>
    <cellStyle name="Comma 10 2 2 2 3 2 2" xfId="19201" xr:uid="{00000000-0005-0000-0000-0000BA070000}"/>
    <cellStyle name="Comma 10 2 2 2 3 3" xfId="14825" xr:uid="{00000000-0005-0000-0000-0000BB070000}"/>
    <cellStyle name="Comma 10 2 2 2 4" xfId="8260" xr:uid="{00000000-0005-0000-0000-0000BC070000}"/>
    <cellStyle name="Comma 10 2 2 2 4 2" xfId="17013" xr:uid="{00000000-0005-0000-0000-0000BD070000}"/>
    <cellStyle name="Comma 10 2 2 2 5" xfId="12637" xr:uid="{00000000-0005-0000-0000-0000BE070000}"/>
    <cellStyle name="Comma 10 2 2 3" xfId="4428" xr:uid="{00000000-0005-0000-0000-0000BF070000}"/>
    <cellStyle name="Comma 10 2 2 3 2" xfId="6617" xr:uid="{00000000-0005-0000-0000-0000C0070000}"/>
    <cellStyle name="Comma 10 2 2 3 2 2" xfId="10994" xr:uid="{00000000-0005-0000-0000-0000C1070000}"/>
    <cellStyle name="Comma 10 2 2 3 2 2 2" xfId="19747" xr:uid="{00000000-0005-0000-0000-0000C2070000}"/>
    <cellStyle name="Comma 10 2 2 3 2 3" xfId="15371" xr:uid="{00000000-0005-0000-0000-0000C3070000}"/>
    <cellStyle name="Comma 10 2 2 3 3" xfId="8806" xr:uid="{00000000-0005-0000-0000-0000C4070000}"/>
    <cellStyle name="Comma 10 2 2 3 3 2" xfId="17559" xr:uid="{00000000-0005-0000-0000-0000C5070000}"/>
    <cellStyle name="Comma 10 2 2 3 4" xfId="13183" xr:uid="{00000000-0005-0000-0000-0000C6070000}"/>
    <cellStyle name="Comma 10 2 2 4" xfId="5523" xr:uid="{00000000-0005-0000-0000-0000C7070000}"/>
    <cellStyle name="Comma 10 2 2 4 2" xfId="9900" xr:uid="{00000000-0005-0000-0000-0000C8070000}"/>
    <cellStyle name="Comma 10 2 2 4 2 2" xfId="18653" xr:uid="{00000000-0005-0000-0000-0000C9070000}"/>
    <cellStyle name="Comma 10 2 2 4 3" xfId="14277" xr:uid="{00000000-0005-0000-0000-0000CA070000}"/>
    <cellStyle name="Comma 10 2 2 5" xfId="7712" xr:uid="{00000000-0005-0000-0000-0000CB070000}"/>
    <cellStyle name="Comma 10 2 2 5 2" xfId="16465" xr:uid="{00000000-0005-0000-0000-0000CC070000}"/>
    <cellStyle name="Comma 10 2 2 6" xfId="12089" xr:uid="{00000000-0005-0000-0000-0000CD070000}"/>
    <cellStyle name="Comma 10 2 3" xfId="3606" xr:uid="{00000000-0005-0000-0000-0000CE070000}"/>
    <cellStyle name="Comma 10 2 3 2" xfId="4702" xr:uid="{00000000-0005-0000-0000-0000CF070000}"/>
    <cellStyle name="Comma 10 2 3 2 2" xfId="6891" xr:uid="{00000000-0005-0000-0000-0000D0070000}"/>
    <cellStyle name="Comma 10 2 3 2 2 2" xfId="11268" xr:uid="{00000000-0005-0000-0000-0000D1070000}"/>
    <cellStyle name="Comma 10 2 3 2 2 2 2" xfId="20021" xr:uid="{00000000-0005-0000-0000-0000D2070000}"/>
    <cellStyle name="Comma 10 2 3 2 2 3" xfId="15645" xr:uid="{00000000-0005-0000-0000-0000D3070000}"/>
    <cellStyle name="Comma 10 2 3 2 3" xfId="9080" xr:uid="{00000000-0005-0000-0000-0000D4070000}"/>
    <cellStyle name="Comma 10 2 3 2 3 2" xfId="17833" xr:uid="{00000000-0005-0000-0000-0000D5070000}"/>
    <cellStyle name="Comma 10 2 3 2 4" xfId="13457" xr:uid="{00000000-0005-0000-0000-0000D6070000}"/>
    <cellStyle name="Comma 10 2 3 3" xfId="5797" xr:uid="{00000000-0005-0000-0000-0000D7070000}"/>
    <cellStyle name="Comma 10 2 3 3 2" xfId="10174" xr:uid="{00000000-0005-0000-0000-0000D8070000}"/>
    <cellStyle name="Comma 10 2 3 3 2 2" xfId="18927" xr:uid="{00000000-0005-0000-0000-0000D9070000}"/>
    <cellStyle name="Comma 10 2 3 3 3" xfId="14551" xr:uid="{00000000-0005-0000-0000-0000DA070000}"/>
    <cellStyle name="Comma 10 2 3 4" xfId="7986" xr:uid="{00000000-0005-0000-0000-0000DB070000}"/>
    <cellStyle name="Comma 10 2 3 4 2" xfId="16739" xr:uid="{00000000-0005-0000-0000-0000DC070000}"/>
    <cellStyle name="Comma 10 2 3 5" xfId="12363" xr:uid="{00000000-0005-0000-0000-0000DD070000}"/>
    <cellStyle name="Comma 10 2 4" xfId="4154" xr:uid="{00000000-0005-0000-0000-0000DE070000}"/>
    <cellStyle name="Comma 10 2 4 2" xfId="6343" xr:uid="{00000000-0005-0000-0000-0000DF070000}"/>
    <cellStyle name="Comma 10 2 4 2 2" xfId="10720" xr:uid="{00000000-0005-0000-0000-0000E0070000}"/>
    <cellStyle name="Comma 10 2 4 2 2 2" xfId="19473" xr:uid="{00000000-0005-0000-0000-0000E1070000}"/>
    <cellStyle name="Comma 10 2 4 2 3" xfId="15097" xr:uid="{00000000-0005-0000-0000-0000E2070000}"/>
    <cellStyle name="Comma 10 2 4 3" xfId="8532" xr:uid="{00000000-0005-0000-0000-0000E3070000}"/>
    <cellStyle name="Comma 10 2 4 3 2" xfId="17285" xr:uid="{00000000-0005-0000-0000-0000E4070000}"/>
    <cellStyle name="Comma 10 2 4 4" xfId="12909" xr:uid="{00000000-0005-0000-0000-0000E5070000}"/>
    <cellStyle name="Comma 10 2 5" xfId="5249" xr:uid="{00000000-0005-0000-0000-0000E6070000}"/>
    <cellStyle name="Comma 10 2 5 2" xfId="9626" xr:uid="{00000000-0005-0000-0000-0000E7070000}"/>
    <cellStyle name="Comma 10 2 5 2 2" xfId="18379" xr:uid="{00000000-0005-0000-0000-0000E8070000}"/>
    <cellStyle name="Comma 10 2 5 3" xfId="14003" xr:uid="{00000000-0005-0000-0000-0000E9070000}"/>
    <cellStyle name="Comma 10 2 6" xfId="7438" xr:uid="{00000000-0005-0000-0000-0000EA070000}"/>
    <cellStyle name="Comma 10 2 6 2" xfId="16191" xr:uid="{00000000-0005-0000-0000-0000EB070000}"/>
    <cellStyle name="Comma 10 2 7" xfId="11815" xr:uid="{00000000-0005-0000-0000-0000EC070000}"/>
    <cellStyle name="Comma 10 3" xfId="3215" xr:uid="{00000000-0005-0000-0000-0000ED070000}"/>
    <cellStyle name="Comma 10 3 2" xfId="3768" xr:uid="{00000000-0005-0000-0000-0000EE070000}"/>
    <cellStyle name="Comma 10 3 2 2" xfId="4864" xr:uid="{00000000-0005-0000-0000-0000EF070000}"/>
    <cellStyle name="Comma 10 3 2 2 2" xfId="7053" xr:uid="{00000000-0005-0000-0000-0000F0070000}"/>
    <cellStyle name="Comma 10 3 2 2 2 2" xfId="11430" xr:uid="{00000000-0005-0000-0000-0000F1070000}"/>
    <cellStyle name="Comma 10 3 2 2 2 2 2" xfId="20183" xr:uid="{00000000-0005-0000-0000-0000F2070000}"/>
    <cellStyle name="Comma 10 3 2 2 2 3" xfId="15807" xr:uid="{00000000-0005-0000-0000-0000F3070000}"/>
    <cellStyle name="Comma 10 3 2 2 3" xfId="9242" xr:uid="{00000000-0005-0000-0000-0000F4070000}"/>
    <cellStyle name="Comma 10 3 2 2 3 2" xfId="17995" xr:uid="{00000000-0005-0000-0000-0000F5070000}"/>
    <cellStyle name="Comma 10 3 2 2 4" xfId="13619" xr:uid="{00000000-0005-0000-0000-0000F6070000}"/>
    <cellStyle name="Comma 10 3 2 3" xfId="5959" xr:uid="{00000000-0005-0000-0000-0000F7070000}"/>
    <cellStyle name="Comma 10 3 2 3 2" xfId="10336" xr:uid="{00000000-0005-0000-0000-0000F8070000}"/>
    <cellStyle name="Comma 10 3 2 3 2 2" xfId="19089" xr:uid="{00000000-0005-0000-0000-0000F9070000}"/>
    <cellStyle name="Comma 10 3 2 3 3" xfId="14713" xr:uid="{00000000-0005-0000-0000-0000FA070000}"/>
    <cellStyle name="Comma 10 3 2 4" xfId="8148" xr:uid="{00000000-0005-0000-0000-0000FB070000}"/>
    <cellStyle name="Comma 10 3 2 4 2" xfId="16901" xr:uid="{00000000-0005-0000-0000-0000FC070000}"/>
    <cellStyle name="Comma 10 3 2 5" xfId="12525" xr:uid="{00000000-0005-0000-0000-0000FD070000}"/>
    <cellStyle name="Comma 10 3 3" xfId="4316" xr:uid="{00000000-0005-0000-0000-0000FE070000}"/>
    <cellStyle name="Comma 10 3 3 2" xfId="6505" xr:uid="{00000000-0005-0000-0000-0000FF070000}"/>
    <cellStyle name="Comma 10 3 3 2 2" xfId="10882" xr:uid="{00000000-0005-0000-0000-000000080000}"/>
    <cellStyle name="Comma 10 3 3 2 2 2" xfId="19635" xr:uid="{00000000-0005-0000-0000-000001080000}"/>
    <cellStyle name="Comma 10 3 3 2 3" xfId="15259" xr:uid="{00000000-0005-0000-0000-000002080000}"/>
    <cellStyle name="Comma 10 3 3 3" xfId="8694" xr:uid="{00000000-0005-0000-0000-000003080000}"/>
    <cellStyle name="Comma 10 3 3 3 2" xfId="17447" xr:uid="{00000000-0005-0000-0000-000004080000}"/>
    <cellStyle name="Comma 10 3 3 4" xfId="13071" xr:uid="{00000000-0005-0000-0000-000005080000}"/>
    <cellStyle name="Comma 10 3 4" xfId="5411" xr:uid="{00000000-0005-0000-0000-000006080000}"/>
    <cellStyle name="Comma 10 3 4 2" xfId="9788" xr:uid="{00000000-0005-0000-0000-000007080000}"/>
    <cellStyle name="Comma 10 3 4 2 2" xfId="18541" xr:uid="{00000000-0005-0000-0000-000008080000}"/>
    <cellStyle name="Comma 10 3 4 3" xfId="14165" xr:uid="{00000000-0005-0000-0000-000009080000}"/>
    <cellStyle name="Comma 10 3 5" xfId="7600" xr:uid="{00000000-0005-0000-0000-00000A080000}"/>
    <cellStyle name="Comma 10 3 5 2" xfId="16353" xr:uid="{00000000-0005-0000-0000-00000B080000}"/>
    <cellStyle name="Comma 10 3 6" xfId="11977" xr:uid="{00000000-0005-0000-0000-00000C080000}"/>
    <cellStyle name="Comma 10 4" xfId="3494" xr:uid="{00000000-0005-0000-0000-00000D080000}"/>
    <cellStyle name="Comma 10 4 2" xfId="4590" xr:uid="{00000000-0005-0000-0000-00000E080000}"/>
    <cellStyle name="Comma 10 4 2 2" xfId="6779" xr:uid="{00000000-0005-0000-0000-00000F080000}"/>
    <cellStyle name="Comma 10 4 2 2 2" xfId="11156" xr:uid="{00000000-0005-0000-0000-000010080000}"/>
    <cellStyle name="Comma 10 4 2 2 2 2" xfId="19909" xr:uid="{00000000-0005-0000-0000-000011080000}"/>
    <cellStyle name="Comma 10 4 2 2 3" xfId="15533" xr:uid="{00000000-0005-0000-0000-000012080000}"/>
    <cellStyle name="Comma 10 4 2 3" xfId="8968" xr:uid="{00000000-0005-0000-0000-000013080000}"/>
    <cellStyle name="Comma 10 4 2 3 2" xfId="17721" xr:uid="{00000000-0005-0000-0000-000014080000}"/>
    <cellStyle name="Comma 10 4 2 4" xfId="13345" xr:uid="{00000000-0005-0000-0000-000015080000}"/>
    <cellStyle name="Comma 10 4 3" xfId="5685" xr:uid="{00000000-0005-0000-0000-000016080000}"/>
    <cellStyle name="Comma 10 4 3 2" xfId="10062" xr:uid="{00000000-0005-0000-0000-000017080000}"/>
    <cellStyle name="Comma 10 4 3 2 2" xfId="18815" xr:uid="{00000000-0005-0000-0000-000018080000}"/>
    <cellStyle name="Comma 10 4 3 3" xfId="14439" xr:uid="{00000000-0005-0000-0000-000019080000}"/>
    <cellStyle name="Comma 10 4 4" xfId="7874" xr:uid="{00000000-0005-0000-0000-00001A080000}"/>
    <cellStyle name="Comma 10 4 4 2" xfId="16627" xr:uid="{00000000-0005-0000-0000-00001B080000}"/>
    <cellStyle name="Comma 10 4 5" xfId="12251" xr:uid="{00000000-0005-0000-0000-00001C080000}"/>
    <cellStyle name="Comma 10 5" xfId="4042" xr:uid="{00000000-0005-0000-0000-00001D080000}"/>
    <cellStyle name="Comma 10 5 2" xfId="6231" xr:uid="{00000000-0005-0000-0000-00001E080000}"/>
    <cellStyle name="Comma 10 5 2 2" xfId="10608" xr:uid="{00000000-0005-0000-0000-00001F080000}"/>
    <cellStyle name="Comma 10 5 2 2 2" xfId="19361" xr:uid="{00000000-0005-0000-0000-000020080000}"/>
    <cellStyle name="Comma 10 5 2 3" xfId="14985" xr:uid="{00000000-0005-0000-0000-000021080000}"/>
    <cellStyle name="Comma 10 5 3" xfId="8420" xr:uid="{00000000-0005-0000-0000-000022080000}"/>
    <cellStyle name="Comma 10 5 3 2" xfId="17173" xr:uid="{00000000-0005-0000-0000-000023080000}"/>
    <cellStyle name="Comma 10 5 4" xfId="12797" xr:uid="{00000000-0005-0000-0000-000024080000}"/>
    <cellStyle name="Comma 10 6" xfId="5137" xr:uid="{00000000-0005-0000-0000-000025080000}"/>
    <cellStyle name="Comma 10 6 2" xfId="9514" xr:uid="{00000000-0005-0000-0000-000026080000}"/>
    <cellStyle name="Comma 10 6 2 2" xfId="18267" xr:uid="{00000000-0005-0000-0000-000027080000}"/>
    <cellStyle name="Comma 10 6 3" xfId="13891" xr:uid="{00000000-0005-0000-0000-000028080000}"/>
    <cellStyle name="Comma 10 7" xfId="7326" xr:uid="{00000000-0005-0000-0000-000029080000}"/>
    <cellStyle name="Comma 10 7 2" xfId="16079" xr:uid="{00000000-0005-0000-0000-00002A080000}"/>
    <cellStyle name="Comma 10 8" xfId="11703" xr:uid="{00000000-0005-0000-0000-00002B080000}"/>
    <cellStyle name="Comma 11" xfId="2975" xr:uid="{00000000-0005-0000-0000-00002C080000}"/>
    <cellStyle name="Comma 11 2" xfId="3087" xr:uid="{00000000-0005-0000-0000-00002D080000}"/>
    <cellStyle name="Comma 11 2 2" xfId="3363" xr:uid="{00000000-0005-0000-0000-00002E080000}"/>
    <cellStyle name="Comma 11 2 2 2" xfId="3916" xr:uid="{00000000-0005-0000-0000-00002F080000}"/>
    <cellStyle name="Comma 11 2 2 2 2" xfId="5012" xr:uid="{00000000-0005-0000-0000-000030080000}"/>
    <cellStyle name="Comma 11 2 2 2 2 2" xfId="7201" xr:uid="{00000000-0005-0000-0000-000031080000}"/>
    <cellStyle name="Comma 11 2 2 2 2 2 2" xfId="11578" xr:uid="{00000000-0005-0000-0000-000032080000}"/>
    <cellStyle name="Comma 11 2 2 2 2 2 2 2" xfId="20331" xr:uid="{00000000-0005-0000-0000-000033080000}"/>
    <cellStyle name="Comma 11 2 2 2 2 2 3" xfId="15955" xr:uid="{00000000-0005-0000-0000-000034080000}"/>
    <cellStyle name="Comma 11 2 2 2 2 3" xfId="9390" xr:uid="{00000000-0005-0000-0000-000035080000}"/>
    <cellStyle name="Comma 11 2 2 2 2 3 2" xfId="18143" xr:uid="{00000000-0005-0000-0000-000036080000}"/>
    <cellStyle name="Comma 11 2 2 2 2 4" xfId="13767" xr:uid="{00000000-0005-0000-0000-000037080000}"/>
    <cellStyle name="Comma 11 2 2 2 3" xfId="6107" xr:uid="{00000000-0005-0000-0000-000038080000}"/>
    <cellStyle name="Comma 11 2 2 2 3 2" xfId="10484" xr:uid="{00000000-0005-0000-0000-000039080000}"/>
    <cellStyle name="Comma 11 2 2 2 3 2 2" xfId="19237" xr:uid="{00000000-0005-0000-0000-00003A080000}"/>
    <cellStyle name="Comma 11 2 2 2 3 3" xfId="14861" xr:uid="{00000000-0005-0000-0000-00003B080000}"/>
    <cellStyle name="Comma 11 2 2 2 4" xfId="8296" xr:uid="{00000000-0005-0000-0000-00003C080000}"/>
    <cellStyle name="Comma 11 2 2 2 4 2" xfId="17049" xr:uid="{00000000-0005-0000-0000-00003D080000}"/>
    <cellStyle name="Comma 11 2 2 2 5" xfId="12673" xr:uid="{00000000-0005-0000-0000-00003E080000}"/>
    <cellStyle name="Comma 11 2 2 3" xfId="4464" xr:uid="{00000000-0005-0000-0000-00003F080000}"/>
    <cellStyle name="Comma 11 2 2 3 2" xfId="6653" xr:uid="{00000000-0005-0000-0000-000040080000}"/>
    <cellStyle name="Comma 11 2 2 3 2 2" xfId="11030" xr:uid="{00000000-0005-0000-0000-000041080000}"/>
    <cellStyle name="Comma 11 2 2 3 2 2 2" xfId="19783" xr:uid="{00000000-0005-0000-0000-000042080000}"/>
    <cellStyle name="Comma 11 2 2 3 2 3" xfId="15407" xr:uid="{00000000-0005-0000-0000-000043080000}"/>
    <cellStyle name="Comma 11 2 2 3 3" xfId="8842" xr:uid="{00000000-0005-0000-0000-000044080000}"/>
    <cellStyle name="Comma 11 2 2 3 3 2" xfId="17595" xr:uid="{00000000-0005-0000-0000-000045080000}"/>
    <cellStyle name="Comma 11 2 2 3 4" xfId="13219" xr:uid="{00000000-0005-0000-0000-000046080000}"/>
    <cellStyle name="Comma 11 2 2 4" xfId="5559" xr:uid="{00000000-0005-0000-0000-000047080000}"/>
    <cellStyle name="Comma 11 2 2 4 2" xfId="9936" xr:uid="{00000000-0005-0000-0000-000048080000}"/>
    <cellStyle name="Comma 11 2 2 4 2 2" xfId="18689" xr:uid="{00000000-0005-0000-0000-000049080000}"/>
    <cellStyle name="Comma 11 2 2 4 3" xfId="14313" xr:uid="{00000000-0005-0000-0000-00004A080000}"/>
    <cellStyle name="Comma 11 2 2 5" xfId="7748" xr:uid="{00000000-0005-0000-0000-00004B080000}"/>
    <cellStyle name="Comma 11 2 2 5 2" xfId="16501" xr:uid="{00000000-0005-0000-0000-00004C080000}"/>
    <cellStyle name="Comma 11 2 2 6" xfId="12125" xr:uid="{00000000-0005-0000-0000-00004D080000}"/>
    <cellStyle name="Comma 11 2 3" xfId="3642" xr:uid="{00000000-0005-0000-0000-00004E080000}"/>
    <cellStyle name="Comma 11 2 3 2" xfId="4738" xr:uid="{00000000-0005-0000-0000-00004F080000}"/>
    <cellStyle name="Comma 11 2 3 2 2" xfId="6927" xr:uid="{00000000-0005-0000-0000-000050080000}"/>
    <cellStyle name="Comma 11 2 3 2 2 2" xfId="11304" xr:uid="{00000000-0005-0000-0000-000051080000}"/>
    <cellStyle name="Comma 11 2 3 2 2 2 2" xfId="20057" xr:uid="{00000000-0005-0000-0000-000052080000}"/>
    <cellStyle name="Comma 11 2 3 2 2 3" xfId="15681" xr:uid="{00000000-0005-0000-0000-000053080000}"/>
    <cellStyle name="Comma 11 2 3 2 3" xfId="9116" xr:uid="{00000000-0005-0000-0000-000054080000}"/>
    <cellStyle name="Comma 11 2 3 2 3 2" xfId="17869" xr:uid="{00000000-0005-0000-0000-000055080000}"/>
    <cellStyle name="Comma 11 2 3 2 4" xfId="13493" xr:uid="{00000000-0005-0000-0000-000056080000}"/>
    <cellStyle name="Comma 11 2 3 3" xfId="5833" xr:uid="{00000000-0005-0000-0000-000057080000}"/>
    <cellStyle name="Comma 11 2 3 3 2" xfId="10210" xr:uid="{00000000-0005-0000-0000-000058080000}"/>
    <cellStyle name="Comma 11 2 3 3 2 2" xfId="18963" xr:uid="{00000000-0005-0000-0000-000059080000}"/>
    <cellStyle name="Comma 11 2 3 3 3" xfId="14587" xr:uid="{00000000-0005-0000-0000-00005A080000}"/>
    <cellStyle name="Comma 11 2 3 4" xfId="8022" xr:uid="{00000000-0005-0000-0000-00005B080000}"/>
    <cellStyle name="Comma 11 2 3 4 2" xfId="16775" xr:uid="{00000000-0005-0000-0000-00005C080000}"/>
    <cellStyle name="Comma 11 2 3 5" xfId="12399" xr:uid="{00000000-0005-0000-0000-00005D080000}"/>
    <cellStyle name="Comma 11 2 4" xfId="4190" xr:uid="{00000000-0005-0000-0000-00005E080000}"/>
    <cellStyle name="Comma 11 2 4 2" xfId="6379" xr:uid="{00000000-0005-0000-0000-00005F080000}"/>
    <cellStyle name="Comma 11 2 4 2 2" xfId="10756" xr:uid="{00000000-0005-0000-0000-000060080000}"/>
    <cellStyle name="Comma 11 2 4 2 2 2" xfId="19509" xr:uid="{00000000-0005-0000-0000-000061080000}"/>
    <cellStyle name="Comma 11 2 4 2 3" xfId="15133" xr:uid="{00000000-0005-0000-0000-000062080000}"/>
    <cellStyle name="Comma 11 2 4 3" xfId="8568" xr:uid="{00000000-0005-0000-0000-000063080000}"/>
    <cellStyle name="Comma 11 2 4 3 2" xfId="17321" xr:uid="{00000000-0005-0000-0000-000064080000}"/>
    <cellStyle name="Comma 11 2 4 4" xfId="12945" xr:uid="{00000000-0005-0000-0000-000065080000}"/>
    <cellStyle name="Comma 11 2 5" xfId="5285" xr:uid="{00000000-0005-0000-0000-000066080000}"/>
    <cellStyle name="Comma 11 2 5 2" xfId="9662" xr:uid="{00000000-0005-0000-0000-000067080000}"/>
    <cellStyle name="Comma 11 2 5 2 2" xfId="18415" xr:uid="{00000000-0005-0000-0000-000068080000}"/>
    <cellStyle name="Comma 11 2 5 3" xfId="14039" xr:uid="{00000000-0005-0000-0000-000069080000}"/>
    <cellStyle name="Comma 11 2 6" xfId="7474" xr:uid="{00000000-0005-0000-0000-00006A080000}"/>
    <cellStyle name="Comma 11 2 6 2" xfId="16227" xr:uid="{00000000-0005-0000-0000-00006B080000}"/>
    <cellStyle name="Comma 11 2 7" xfId="11851" xr:uid="{00000000-0005-0000-0000-00006C080000}"/>
    <cellStyle name="Comma 11 3" xfId="3251" xr:uid="{00000000-0005-0000-0000-00006D080000}"/>
    <cellStyle name="Comma 11 3 2" xfId="3804" xr:uid="{00000000-0005-0000-0000-00006E080000}"/>
    <cellStyle name="Comma 11 3 2 2" xfId="4900" xr:uid="{00000000-0005-0000-0000-00006F080000}"/>
    <cellStyle name="Comma 11 3 2 2 2" xfId="7089" xr:uid="{00000000-0005-0000-0000-000070080000}"/>
    <cellStyle name="Comma 11 3 2 2 2 2" xfId="11466" xr:uid="{00000000-0005-0000-0000-000071080000}"/>
    <cellStyle name="Comma 11 3 2 2 2 2 2" xfId="20219" xr:uid="{00000000-0005-0000-0000-000072080000}"/>
    <cellStyle name="Comma 11 3 2 2 2 3" xfId="15843" xr:uid="{00000000-0005-0000-0000-000073080000}"/>
    <cellStyle name="Comma 11 3 2 2 3" xfId="9278" xr:uid="{00000000-0005-0000-0000-000074080000}"/>
    <cellStyle name="Comma 11 3 2 2 3 2" xfId="18031" xr:uid="{00000000-0005-0000-0000-000075080000}"/>
    <cellStyle name="Comma 11 3 2 2 4" xfId="13655" xr:uid="{00000000-0005-0000-0000-000076080000}"/>
    <cellStyle name="Comma 11 3 2 3" xfId="5995" xr:uid="{00000000-0005-0000-0000-000077080000}"/>
    <cellStyle name="Comma 11 3 2 3 2" xfId="10372" xr:uid="{00000000-0005-0000-0000-000078080000}"/>
    <cellStyle name="Comma 11 3 2 3 2 2" xfId="19125" xr:uid="{00000000-0005-0000-0000-000079080000}"/>
    <cellStyle name="Comma 11 3 2 3 3" xfId="14749" xr:uid="{00000000-0005-0000-0000-00007A080000}"/>
    <cellStyle name="Comma 11 3 2 4" xfId="8184" xr:uid="{00000000-0005-0000-0000-00007B080000}"/>
    <cellStyle name="Comma 11 3 2 4 2" xfId="16937" xr:uid="{00000000-0005-0000-0000-00007C080000}"/>
    <cellStyle name="Comma 11 3 2 5" xfId="12561" xr:uid="{00000000-0005-0000-0000-00007D080000}"/>
    <cellStyle name="Comma 11 3 3" xfId="4352" xr:uid="{00000000-0005-0000-0000-00007E080000}"/>
    <cellStyle name="Comma 11 3 3 2" xfId="6541" xr:uid="{00000000-0005-0000-0000-00007F080000}"/>
    <cellStyle name="Comma 11 3 3 2 2" xfId="10918" xr:uid="{00000000-0005-0000-0000-000080080000}"/>
    <cellStyle name="Comma 11 3 3 2 2 2" xfId="19671" xr:uid="{00000000-0005-0000-0000-000081080000}"/>
    <cellStyle name="Comma 11 3 3 2 3" xfId="15295" xr:uid="{00000000-0005-0000-0000-000082080000}"/>
    <cellStyle name="Comma 11 3 3 3" xfId="8730" xr:uid="{00000000-0005-0000-0000-000083080000}"/>
    <cellStyle name="Comma 11 3 3 3 2" xfId="17483" xr:uid="{00000000-0005-0000-0000-000084080000}"/>
    <cellStyle name="Comma 11 3 3 4" xfId="13107" xr:uid="{00000000-0005-0000-0000-000085080000}"/>
    <cellStyle name="Comma 11 3 4" xfId="5447" xr:uid="{00000000-0005-0000-0000-000086080000}"/>
    <cellStyle name="Comma 11 3 4 2" xfId="9824" xr:uid="{00000000-0005-0000-0000-000087080000}"/>
    <cellStyle name="Comma 11 3 4 2 2" xfId="18577" xr:uid="{00000000-0005-0000-0000-000088080000}"/>
    <cellStyle name="Comma 11 3 4 3" xfId="14201" xr:uid="{00000000-0005-0000-0000-000089080000}"/>
    <cellStyle name="Comma 11 3 5" xfId="7636" xr:uid="{00000000-0005-0000-0000-00008A080000}"/>
    <cellStyle name="Comma 11 3 5 2" xfId="16389" xr:uid="{00000000-0005-0000-0000-00008B080000}"/>
    <cellStyle name="Comma 11 3 6" xfId="12013" xr:uid="{00000000-0005-0000-0000-00008C080000}"/>
    <cellStyle name="Comma 11 4" xfId="3530" xr:uid="{00000000-0005-0000-0000-00008D080000}"/>
    <cellStyle name="Comma 11 4 2" xfId="4626" xr:uid="{00000000-0005-0000-0000-00008E080000}"/>
    <cellStyle name="Comma 11 4 2 2" xfId="6815" xr:uid="{00000000-0005-0000-0000-00008F080000}"/>
    <cellStyle name="Comma 11 4 2 2 2" xfId="11192" xr:uid="{00000000-0005-0000-0000-000090080000}"/>
    <cellStyle name="Comma 11 4 2 2 2 2" xfId="19945" xr:uid="{00000000-0005-0000-0000-000091080000}"/>
    <cellStyle name="Comma 11 4 2 2 3" xfId="15569" xr:uid="{00000000-0005-0000-0000-000092080000}"/>
    <cellStyle name="Comma 11 4 2 3" xfId="9004" xr:uid="{00000000-0005-0000-0000-000093080000}"/>
    <cellStyle name="Comma 11 4 2 3 2" xfId="17757" xr:uid="{00000000-0005-0000-0000-000094080000}"/>
    <cellStyle name="Comma 11 4 2 4" xfId="13381" xr:uid="{00000000-0005-0000-0000-000095080000}"/>
    <cellStyle name="Comma 11 4 3" xfId="5721" xr:uid="{00000000-0005-0000-0000-000096080000}"/>
    <cellStyle name="Comma 11 4 3 2" xfId="10098" xr:uid="{00000000-0005-0000-0000-000097080000}"/>
    <cellStyle name="Comma 11 4 3 2 2" xfId="18851" xr:uid="{00000000-0005-0000-0000-000098080000}"/>
    <cellStyle name="Comma 11 4 3 3" xfId="14475" xr:uid="{00000000-0005-0000-0000-000099080000}"/>
    <cellStyle name="Comma 11 4 4" xfId="7910" xr:uid="{00000000-0005-0000-0000-00009A080000}"/>
    <cellStyle name="Comma 11 4 4 2" xfId="16663" xr:uid="{00000000-0005-0000-0000-00009B080000}"/>
    <cellStyle name="Comma 11 4 5" xfId="12287" xr:uid="{00000000-0005-0000-0000-00009C080000}"/>
    <cellStyle name="Comma 11 5" xfId="4078" xr:uid="{00000000-0005-0000-0000-00009D080000}"/>
    <cellStyle name="Comma 11 5 2" xfId="6267" xr:uid="{00000000-0005-0000-0000-00009E080000}"/>
    <cellStyle name="Comma 11 5 2 2" xfId="10644" xr:uid="{00000000-0005-0000-0000-00009F080000}"/>
    <cellStyle name="Comma 11 5 2 2 2" xfId="19397" xr:uid="{00000000-0005-0000-0000-0000A0080000}"/>
    <cellStyle name="Comma 11 5 2 3" xfId="15021" xr:uid="{00000000-0005-0000-0000-0000A1080000}"/>
    <cellStyle name="Comma 11 5 3" xfId="8456" xr:uid="{00000000-0005-0000-0000-0000A2080000}"/>
    <cellStyle name="Comma 11 5 3 2" xfId="17209" xr:uid="{00000000-0005-0000-0000-0000A3080000}"/>
    <cellStyle name="Comma 11 5 4" xfId="12833" xr:uid="{00000000-0005-0000-0000-0000A4080000}"/>
    <cellStyle name="Comma 11 6" xfId="5173" xr:uid="{00000000-0005-0000-0000-0000A5080000}"/>
    <cellStyle name="Comma 11 6 2" xfId="9550" xr:uid="{00000000-0005-0000-0000-0000A6080000}"/>
    <cellStyle name="Comma 11 6 2 2" xfId="18303" xr:uid="{00000000-0005-0000-0000-0000A7080000}"/>
    <cellStyle name="Comma 11 6 3" xfId="13927" xr:uid="{00000000-0005-0000-0000-0000A8080000}"/>
    <cellStyle name="Comma 11 7" xfId="7362" xr:uid="{00000000-0005-0000-0000-0000A9080000}"/>
    <cellStyle name="Comma 11 7 2" xfId="16115" xr:uid="{00000000-0005-0000-0000-0000AA080000}"/>
    <cellStyle name="Comma 11 8" xfId="11739" xr:uid="{00000000-0005-0000-0000-0000AB080000}"/>
    <cellStyle name="Comma 12" xfId="2938" xr:uid="{00000000-0005-0000-0000-0000AC080000}"/>
    <cellStyle name="Comma 12 2" xfId="3050" xr:uid="{00000000-0005-0000-0000-0000AD080000}"/>
    <cellStyle name="Comma 12 2 2" xfId="3326" xr:uid="{00000000-0005-0000-0000-0000AE080000}"/>
    <cellStyle name="Comma 12 2 2 2" xfId="3879" xr:uid="{00000000-0005-0000-0000-0000AF080000}"/>
    <cellStyle name="Comma 12 2 2 2 2" xfId="4975" xr:uid="{00000000-0005-0000-0000-0000B0080000}"/>
    <cellStyle name="Comma 12 2 2 2 2 2" xfId="7164" xr:uid="{00000000-0005-0000-0000-0000B1080000}"/>
    <cellStyle name="Comma 12 2 2 2 2 2 2" xfId="11541" xr:uid="{00000000-0005-0000-0000-0000B2080000}"/>
    <cellStyle name="Comma 12 2 2 2 2 2 2 2" xfId="20294" xr:uid="{00000000-0005-0000-0000-0000B3080000}"/>
    <cellStyle name="Comma 12 2 2 2 2 2 3" xfId="15918" xr:uid="{00000000-0005-0000-0000-0000B4080000}"/>
    <cellStyle name="Comma 12 2 2 2 2 3" xfId="9353" xr:uid="{00000000-0005-0000-0000-0000B5080000}"/>
    <cellStyle name="Comma 12 2 2 2 2 3 2" xfId="18106" xr:uid="{00000000-0005-0000-0000-0000B6080000}"/>
    <cellStyle name="Comma 12 2 2 2 2 4" xfId="13730" xr:uid="{00000000-0005-0000-0000-0000B7080000}"/>
    <cellStyle name="Comma 12 2 2 2 3" xfId="6070" xr:uid="{00000000-0005-0000-0000-0000B8080000}"/>
    <cellStyle name="Comma 12 2 2 2 3 2" xfId="10447" xr:uid="{00000000-0005-0000-0000-0000B9080000}"/>
    <cellStyle name="Comma 12 2 2 2 3 2 2" xfId="19200" xr:uid="{00000000-0005-0000-0000-0000BA080000}"/>
    <cellStyle name="Comma 12 2 2 2 3 3" xfId="14824" xr:uid="{00000000-0005-0000-0000-0000BB080000}"/>
    <cellStyle name="Comma 12 2 2 2 4" xfId="8259" xr:uid="{00000000-0005-0000-0000-0000BC080000}"/>
    <cellStyle name="Comma 12 2 2 2 4 2" xfId="17012" xr:uid="{00000000-0005-0000-0000-0000BD080000}"/>
    <cellStyle name="Comma 12 2 2 2 5" xfId="12636" xr:uid="{00000000-0005-0000-0000-0000BE080000}"/>
    <cellStyle name="Comma 12 2 2 3" xfId="4427" xr:uid="{00000000-0005-0000-0000-0000BF080000}"/>
    <cellStyle name="Comma 12 2 2 3 2" xfId="6616" xr:uid="{00000000-0005-0000-0000-0000C0080000}"/>
    <cellStyle name="Comma 12 2 2 3 2 2" xfId="10993" xr:uid="{00000000-0005-0000-0000-0000C1080000}"/>
    <cellStyle name="Comma 12 2 2 3 2 2 2" xfId="19746" xr:uid="{00000000-0005-0000-0000-0000C2080000}"/>
    <cellStyle name="Comma 12 2 2 3 2 3" xfId="15370" xr:uid="{00000000-0005-0000-0000-0000C3080000}"/>
    <cellStyle name="Comma 12 2 2 3 3" xfId="8805" xr:uid="{00000000-0005-0000-0000-0000C4080000}"/>
    <cellStyle name="Comma 12 2 2 3 3 2" xfId="17558" xr:uid="{00000000-0005-0000-0000-0000C5080000}"/>
    <cellStyle name="Comma 12 2 2 3 4" xfId="13182" xr:uid="{00000000-0005-0000-0000-0000C6080000}"/>
    <cellStyle name="Comma 12 2 2 4" xfId="5522" xr:uid="{00000000-0005-0000-0000-0000C7080000}"/>
    <cellStyle name="Comma 12 2 2 4 2" xfId="9899" xr:uid="{00000000-0005-0000-0000-0000C8080000}"/>
    <cellStyle name="Comma 12 2 2 4 2 2" xfId="18652" xr:uid="{00000000-0005-0000-0000-0000C9080000}"/>
    <cellStyle name="Comma 12 2 2 4 3" xfId="14276" xr:uid="{00000000-0005-0000-0000-0000CA080000}"/>
    <cellStyle name="Comma 12 2 2 5" xfId="7711" xr:uid="{00000000-0005-0000-0000-0000CB080000}"/>
    <cellStyle name="Comma 12 2 2 5 2" xfId="16464" xr:uid="{00000000-0005-0000-0000-0000CC080000}"/>
    <cellStyle name="Comma 12 2 2 6" xfId="12088" xr:uid="{00000000-0005-0000-0000-0000CD080000}"/>
    <cellStyle name="Comma 12 2 3" xfId="3605" xr:uid="{00000000-0005-0000-0000-0000CE080000}"/>
    <cellStyle name="Comma 12 2 3 2" xfId="4701" xr:uid="{00000000-0005-0000-0000-0000CF080000}"/>
    <cellStyle name="Comma 12 2 3 2 2" xfId="6890" xr:uid="{00000000-0005-0000-0000-0000D0080000}"/>
    <cellStyle name="Comma 12 2 3 2 2 2" xfId="11267" xr:uid="{00000000-0005-0000-0000-0000D1080000}"/>
    <cellStyle name="Comma 12 2 3 2 2 2 2" xfId="20020" xr:uid="{00000000-0005-0000-0000-0000D2080000}"/>
    <cellStyle name="Comma 12 2 3 2 2 3" xfId="15644" xr:uid="{00000000-0005-0000-0000-0000D3080000}"/>
    <cellStyle name="Comma 12 2 3 2 3" xfId="9079" xr:uid="{00000000-0005-0000-0000-0000D4080000}"/>
    <cellStyle name="Comma 12 2 3 2 3 2" xfId="17832" xr:uid="{00000000-0005-0000-0000-0000D5080000}"/>
    <cellStyle name="Comma 12 2 3 2 4" xfId="13456" xr:uid="{00000000-0005-0000-0000-0000D6080000}"/>
    <cellStyle name="Comma 12 2 3 3" xfId="5796" xr:uid="{00000000-0005-0000-0000-0000D7080000}"/>
    <cellStyle name="Comma 12 2 3 3 2" xfId="10173" xr:uid="{00000000-0005-0000-0000-0000D8080000}"/>
    <cellStyle name="Comma 12 2 3 3 2 2" xfId="18926" xr:uid="{00000000-0005-0000-0000-0000D9080000}"/>
    <cellStyle name="Comma 12 2 3 3 3" xfId="14550" xr:uid="{00000000-0005-0000-0000-0000DA080000}"/>
    <cellStyle name="Comma 12 2 3 4" xfId="7985" xr:uid="{00000000-0005-0000-0000-0000DB080000}"/>
    <cellStyle name="Comma 12 2 3 4 2" xfId="16738" xr:uid="{00000000-0005-0000-0000-0000DC080000}"/>
    <cellStyle name="Comma 12 2 3 5" xfId="12362" xr:uid="{00000000-0005-0000-0000-0000DD080000}"/>
    <cellStyle name="Comma 12 2 4" xfId="4153" xr:uid="{00000000-0005-0000-0000-0000DE080000}"/>
    <cellStyle name="Comma 12 2 4 2" xfId="6342" xr:uid="{00000000-0005-0000-0000-0000DF080000}"/>
    <cellStyle name="Comma 12 2 4 2 2" xfId="10719" xr:uid="{00000000-0005-0000-0000-0000E0080000}"/>
    <cellStyle name="Comma 12 2 4 2 2 2" xfId="19472" xr:uid="{00000000-0005-0000-0000-0000E1080000}"/>
    <cellStyle name="Comma 12 2 4 2 3" xfId="15096" xr:uid="{00000000-0005-0000-0000-0000E2080000}"/>
    <cellStyle name="Comma 12 2 4 3" xfId="8531" xr:uid="{00000000-0005-0000-0000-0000E3080000}"/>
    <cellStyle name="Comma 12 2 4 3 2" xfId="17284" xr:uid="{00000000-0005-0000-0000-0000E4080000}"/>
    <cellStyle name="Comma 12 2 4 4" xfId="12908" xr:uid="{00000000-0005-0000-0000-0000E5080000}"/>
    <cellStyle name="Comma 12 2 5" xfId="5248" xr:uid="{00000000-0005-0000-0000-0000E6080000}"/>
    <cellStyle name="Comma 12 2 5 2" xfId="9625" xr:uid="{00000000-0005-0000-0000-0000E7080000}"/>
    <cellStyle name="Comma 12 2 5 2 2" xfId="18378" xr:uid="{00000000-0005-0000-0000-0000E8080000}"/>
    <cellStyle name="Comma 12 2 5 3" xfId="14002" xr:uid="{00000000-0005-0000-0000-0000E9080000}"/>
    <cellStyle name="Comma 12 2 6" xfId="7437" xr:uid="{00000000-0005-0000-0000-0000EA080000}"/>
    <cellStyle name="Comma 12 2 6 2" xfId="16190" xr:uid="{00000000-0005-0000-0000-0000EB080000}"/>
    <cellStyle name="Comma 12 2 7" xfId="11814" xr:uid="{00000000-0005-0000-0000-0000EC080000}"/>
    <cellStyle name="Comma 12 3" xfId="3214" xr:uid="{00000000-0005-0000-0000-0000ED080000}"/>
    <cellStyle name="Comma 12 3 2" xfId="3767" xr:uid="{00000000-0005-0000-0000-0000EE080000}"/>
    <cellStyle name="Comma 12 3 2 2" xfId="4863" xr:uid="{00000000-0005-0000-0000-0000EF080000}"/>
    <cellStyle name="Comma 12 3 2 2 2" xfId="7052" xr:uid="{00000000-0005-0000-0000-0000F0080000}"/>
    <cellStyle name="Comma 12 3 2 2 2 2" xfId="11429" xr:uid="{00000000-0005-0000-0000-0000F1080000}"/>
    <cellStyle name="Comma 12 3 2 2 2 2 2" xfId="20182" xr:uid="{00000000-0005-0000-0000-0000F2080000}"/>
    <cellStyle name="Comma 12 3 2 2 2 3" xfId="15806" xr:uid="{00000000-0005-0000-0000-0000F3080000}"/>
    <cellStyle name="Comma 12 3 2 2 3" xfId="9241" xr:uid="{00000000-0005-0000-0000-0000F4080000}"/>
    <cellStyle name="Comma 12 3 2 2 3 2" xfId="17994" xr:uid="{00000000-0005-0000-0000-0000F5080000}"/>
    <cellStyle name="Comma 12 3 2 2 4" xfId="13618" xr:uid="{00000000-0005-0000-0000-0000F6080000}"/>
    <cellStyle name="Comma 12 3 2 3" xfId="5958" xr:uid="{00000000-0005-0000-0000-0000F7080000}"/>
    <cellStyle name="Comma 12 3 2 3 2" xfId="10335" xr:uid="{00000000-0005-0000-0000-0000F8080000}"/>
    <cellStyle name="Comma 12 3 2 3 2 2" xfId="19088" xr:uid="{00000000-0005-0000-0000-0000F9080000}"/>
    <cellStyle name="Comma 12 3 2 3 3" xfId="14712" xr:uid="{00000000-0005-0000-0000-0000FA080000}"/>
    <cellStyle name="Comma 12 3 2 4" xfId="8147" xr:uid="{00000000-0005-0000-0000-0000FB080000}"/>
    <cellStyle name="Comma 12 3 2 4 2" xfId="16900" xr:uid="{00000000-0005-0000-0000-0000FC080000}"/>
    <cellStyle name="Comma 12 3 2 5" xfId="12524" xr:uid="{00000000-0005-0000-0000-0000FD080000}"/>
    <cellStyle name="Comma 12 3 3" xfId="4315" xr:uid="{00000000-0005-0000-0000-0000FE080000}"/>
    <cellStyle name="Comma 12 3 3 2" xfId="6504" xr:uid="{00000000-0005-0000-0000-0000FF080000}"/>
    <cellStyle name="Comma 12 3 3 2 2" xfId="10881" xr:uid="{00000000-0005-0000-0000-000000090000}"/>
    <cellStyle name="Comma 12 3 3 2 2 2" xfId="19634" xr:uid="{00000000-0005-0000-0000-000001090000}"/>
    <cellStyle name="Comma 12 3 3 2 3" xfId="15258" xr:uid="{00000000-0005-0000-0000-000002090000}"/>
    <cellStyle name="Comma 12 3 3 3" xfId="8693" xr:uid="{00000000-0005-0000-0000-000003090000}"/>
    <cellStyle name="Comma 12 3 3 3 2" xfId="17446" xr:uid="{00000000-0005-0000-0000-000004090000}"/>
    <cellStyle name="Comma 12 3 3 4" xfId="13070" xr:uid="{00000000-0005-0000-0000-000005090000}"/>
    <cellStyle name="Comma 12 3 4" xfId="5410" xr:uid="{00000000-0005-0000-0000-000006090000}"/>
    <cellStyle name="Comma 12 3 4 2" xfId="9787" xr:uid="{00000000-0005-0000-0000-000007090000}"/>
    <cellStyle name="Comma 12 3 4 2 2" xfId="18540" xr:uid="{00000000-0005-0000-0000-000008090000}"/>
    <cellStyle name="Comma 12 3 4 3" xfId="14164" xr:uid="{00000000-0005-0000-0000-000009090000}"/>
    <cellStyle name="Comma 12 3 5" xfId="7599" xr:uid="{00000000-0005-0000-0000-00000A090000}"/>
    <cellStyle name="Comma 12 3 5 2" xfId="16352" xr:uid="{00000000-0005-0000-0000-00000B090000}"/>
    <cellStyle name="Comma 12 3 6" xfId="11976" xr:uid="{00000000-0005-0000-0000-00000C090000}"/>
    <cellStyle name="Comma 12 4" xfId="3493" xr:uid="{00000000-0005-0000-0000-00000D090000}"/>
    <cellStyle name="Comma 12 4 2" xfId="4589" xr:uid="{00000000-0005-0000-0000-00000E090000}"/>
    <cellStyle name="Comma 12 4 2 2" xfId="6778" xr:uid="{00000000-0005-0000-0000-00000F090000}"/>
    <cellStyle name="Comma 12 4 2 2 2" xfId="11155" xr:uid="{00000000-0005-0000-0000-000010090000}"/>
    <cellStyle name="Comma 12 4 2 2 2 2" xfId="19908" xr:uid="{00000000-0005-0000-0000-000011090000}"/>
    <cellStyle name="Comma 12 4 2 2 3" xfId="15532" xr:uid="{00000000-0005-0000-0000-000012090000}"/>
    <cellStyle name="Comma 12 4 2 3" xfId="8967" xr:uid="{00000000-0005-0000-0000-000013090000}"/>
    <cellStyle name="Comma 12 4 2 3 2" xfId="17720" xr:uid="{00000000-0005-0000-0000-000014090000}"/>
    <cellStyle name="Comma 12 4 2 4" xfId="13344" xr:uid="{00000000-0005-0000-0000-000015090000}"/>
    <cellStyle name="Comma 12 4 3" xfId="5684" xr:uid="{00000000-0005-0000-0000-000016090000}"/>
    <cellStyle name="Comma 12 4 3 2" xfId="10061" xr:uid="{00000000-0005-0000-0000-000017090000}"/>
    <cellStyle name="Comma 12 4 3 2 2" xfId="18814" xr:uid="{00000000-0005-0000-0000-000018090000}"/>
    <cellStyle name="Comma 12 4 3 3" xfId="14438" xr:uid="{00000000-0005-0000-0000-000019090000}"/>
    <cellStyle name="Comma 12 4 4" xfId="7873" xr:uid="{00000000-0005-0000-0000-00001A090000}"/>
    <cellStyle name="Comma 12 4 4 2" xfId="16626" xr:uid="{00000000-0005-0000-0000-00001B090000}"/>
    <cellStyle name="Comma 12 4 5" xfId="12250" xr:uid="{00000000-0005-0000-0000-00001C090000}"/>
    <cellStyle name="Comma 12 5" xfId="4041" xr:uid="{00000000-0005-0000-0000-00001D090000}"/>
    <cellStyle name="Comma 12 5 2" xfId="6230" xr:uid="{00000000-0005-0000-0000-00001E090000}"/>
    <cellStyle name="Comma 12 5 2 2" xfId="10607" xr:uid="{00000000-0005-0000-0000-00001F090000}"/>
    <cellStyle name="Comma 12 5 2 2 2" xfId="19360" xr:uid="{00000000-0005-0000-0000-000020090000}"/>
    <cellStyle name="Comma 12 5 2 3" xfId="14984" xr:uid="{00000000-0005-0000-0000-000021090000}"/>
    <cellStyle name="Comma 12 5 3" xfId="8419" xr:uid="{00000000-0005-0000-0000-000022090000}"/>
    <cellStyle name="Comma 12 5 3 2" xfId="17172" xr:uid="{00000000-0005-0000-0000-000023090000}"/>
    <cellStyle name="Comma 12 5 4" xfId="12796" xr:uid="{00000000-0005-0000-0000-000024090000}"/>
    <cellStyle name="Comma 12 6" xfId="5136" xr:uid="{00000000-0005-0000-0000-000025090000}"/>
    <cellStyle name="Comma 12 6 2" xfId="9513" xr:uid="{00000000-0005-0000-0000-000026090000}"/>
    <cellStyle name="Comma 12 6 2 2" xfId="18266" xr:uid="{00000000-0005-0000-0000-000027090000}"/>
    <cellStyle name="Comma 12 6 3" xfId="13890" xr:uid="{00000000-0005-0000-0000-000028090000}"/>
    <cellStyle name="Comma 12 7" xfId="7325" xr:uid="{00000000-0005-0000-0000-000029090000}"/>
    <cellStyle name="Comma 12 7 2" xfId="16078" xr:uid="{00000000-0005-0000-0000-00002A090000}"/>
    <cellStyle name="Comma 12 8" xfId="11702" xr:uid="{00000000-0005-0000-0000-00002B090000}"/>
    <cellStyle name="Comma 13" xfId="2973" xr:uid="{00000000-0005-0000-0000-00002C090000}"/>
    <cellStyle name="Comma 13 2" xfId="3085" xr:uid="{00000000-0005-0000-0000-00002D090000}"/>
    <cellStyle name="Comma 13 2 2" xfId="3361" xr:uid="{00000000-0005-0000-0000-00002E090000}"/>
    <cellStyle name="Comma 13 2 2 2" xfId="3914" xr:uid="{00000000-0005-0000-0000-00002F090000}"/>
    <cellStyle name="Comma 13 2 2 2 2" xfId="5010" xr:uid="{00000000-0005-0000-0000-000030090000}"/>
    <cellStyle name="Comma 13 2 2 2 2 2" xfId="7199" xr:uid="{00000000-0005-0000-0000-000031090000}"/>
    <cellStyle name="Comma 13 2 2 2 2 2 2" xfId="11576" xr:uid="{00000000-0005-0000-0000-000032090000}"/>
    <cellStyle name="Comma 13 2 2 2 2 2 2 2" xfId="20329" xr:uid="{00000000-0005-0000-0000-000033090000}"/>
    <cellStyle name="Comma 13 2 2 2 2 2 3" xfId="15953" xr:uid="{00000000-0005-0000-0000-000034090000}"/>
    <cellStyle name="Comma 13 2 2 2 2 3" xfId="9388" xr:uid="{00000000-0005-0000-0000-000035090000}"/>
    <cellStyle name="Comma 13 2 2 2 2 3 2" xfId="18141" xr:uid="{00000000-0005-0000-0000-000036090000}"/>
    <cellStyle name="Comma 13 2 2 2 2 4" xfId="13765" xr:uid="{00000000-0005-0000-0000-000037090000}"/>
    <cellStyle name="Comma 13 2 2 2 3" xfId="6105" xr:uid="{00000000-0005-0000-0000-000038090000}"/>
    <cellStyle name="Comma 13 2 2 2 3 2" xfId="10482" xr:uid="{00000000-0005-0000-0000-000039090000}"/>
    <cellStyle name="Comma 13 2 2 2 3 2 2" xfId="19235" xr:uid="{00000000-0005-0000-0000-00003A090000}"/>
    <cellStyle name="Comma 13 2 2 2 3 3" xfId="14859" xr:uid="{00000000-0005-0000-0000-00003B090000}"/>
    <cellStyle name="Comma 13 2 2 2 4" xfId="8294" xr:uid="{00000000-0005-0000-0000-00003C090000}"/>
    <cellStyle name="Comma 13 2 2 2 4 2" xfId="17047" xr:uid="{00000000-0005-0000-0000-00003D090000}"/>
    <cellStyle name="Comma 13 2 2 2 5" xfId="12671" xr:uid="{00000000-0005-0000-0000-00003E090000}"/>
    <cellStyle name="Comma 13 2 2 3" xfId="4462" xr:uid="{00000000-0005-0000-0000-00003F090000}"/>
    <cellStyle name="Comma 13 2 2 3 2" xfId="6651" xr:uid="{00000000-0005-0000-0000-000040090000}"/>
    <cellStyle name="Comma 13 2 2 3 2 2" xfId="11028" xr:uid="{00000000-0005-0000-0000-000041090000}"/>
    <cellStyle name="Comma 13 2 2 3 2 2 2" xfId="19781" xr:uid="{00000000-0005-0000-0000-000042090000}"/>
    <cellStyle name="Comma 13 2 2 3 2 3" xfId="15405" xr:uid="{00000000-0005-0000-0000-000043090000}"/>
    <cellStyle name="Comma 13 2 2 3 3" xfId="8840" xr:uid="{00000000-0005-0000-0000-000044090000}"/>
    <cellStyle name="Comma 13 2 2 3 3 2" xfId="17593" xr:uid="{00000000-0005-0000-0000-000045090000}"/>
    <cellStyle name="Comma 13 2 2 3 4" xfId="13217" xr:uid="{00000000-0005-0000-0000-000046090000}"/>
    <cellStyle name="Comma 13 2 2 4" xfId="5557" xr:uid="{00000000-0005-0000-0000-000047090000}"/>
    <cellStyle name="Comma 13 2 2 4 2" xfId="9934" xr:uid="{00000000-0005-0000-0000-000048090000}"/>
    <cellStyle name="Comma 13 2 2 4 2 2" xfId="18687" xr:uid="{00000000-0005-0000-0000-000049090000}"/>
    <cellStyle name="Comma 13 2 2 4 3" xfId="14311" xr:uid="{00000000-0005-0000-0000-00004A090000}"/>
    <cellStyle name="Comma 13 2 2 5" xfId="7746" xr:uid="{00000000-0005-0000-0000-00004B090000}"/>
    <cellStyle name="Comma 13 2 2 5 2" xfId="16499" xr:uid="{00000000-0005-0000-0000-00004C090000}"/>
    <cellStyle name="Comma 13 2 2 6" xfId="12123" xr:uid="{00000000-0005-0000-0000-00004D090000}"/>
    <cellStyle name="Comma 13 2 3" xfId="3640" xr:uid="{00000000-0005-0000-0000-00004E090000}"/>
    <cellStyle name="Comma 13 2 3 2" xfId="4736" xr:uid="{00000000-0005-0000-0000-00004F090000}"/>
    <cellStyle name="Comma 13 2 3 2 2" xfId="6925" xr:uid="{00000000-0005-0000-0000-000050090000}"/>
    <cellStyle name="Comma 13 2 3 2 2 2" xfId="11302" xr:uid="{00000000-0005-0000-0000-000051090000}"/>
    <cellStyle name="Comma 13 2 3 2 2 2 2" xfId="20055" xr:uid="{00000000-0005-0000-0000-000052090000}"/>
    <cellStyle name="Comma 13 2 3 2 2 3" xfId="15679" xr:uid="{00000000-0005-0000-0000-000053090000}"/>
    <cellStyle name="Comma 13 2 3 2 3" xfId="9114" xr:uid="{00000000-0005-0000-0000-000054090000}"/>
    <cellStyle name="Comma 13 2 3 2 3 2" xfId="17867" xr:uid="{00000000-0005-0000-0000-000055090000}"/>
    <cellStyle name="Comma 13 2 3 2 4" xfId="13491" xr:uid="{00000000-0005-0000-0000-000056090000}"/>
    <cellStyle name="Comma 13 2 3 3" xfId="5831" xr:uid="{00000000-0005-0000-0000-000057090000}"/>
    <cellStyle name="Comma 13 2 3 3 2" xfId="10208" xr:uid="{00000000-0005-0000-0000-000058090000}"/>
    <cellStyle name="Comma 13 2 3 3 2 2" xfId="18961" xr:uid="{00000000-0005-0000-0000-000059090000}"/>
    <cellStyle name="Comma 13 2 3 3 3" xfId="14585" xr:uid="{00000000-0005-0000-0000-00005A090000}"/>
    <cellStyle name="Comma 13 2 3 4" xfId="8020" xr:uid="{00000000-0005-0000-0000-00005B090000}"/>
    <cellStyle name="Comma 13 2 3 4 2" xfId="16773" xr:uid="{00000000-0005-0000-0000-00005C090000}"/>
    <cellStyle name="Comma 13 2 3 5" xfId="12397" xr:uid="{00000000-0005-0000-0000-00005D090000}"/>
    <cellStyle name="Comma 13 2 4" xfId="4188" xr:uid="{00000000-0005-0000-0000-00005E090000}"/>
    <cellStyle name="Comma 13 2 4 2" xfId="6377" xr:uid="{00000000-0005-0000-0000-00005F090000}"/>
    <cellStyle name="Comma 13 2 4 2 2" xfId="10754" xr:uid="{00000000-0005-0000-0000-000060090000}"/>
    <cellStyle name="Comma 13 2 4 2 2 2" xfId="19507" xr:uid="{00000000-0005-0000-0000-000061090000}"/>
    <cellStyle name="Comma 13 2 4 2 3" xfId="15131" xr:uid="{00000000-0005-0000-0000-000062090000}"/>
    <cellStyle name="Comma 13 2 4 3" xfId="8566" xr:uid="{00000000-0005-0000-0000-000063090000}"/>
    <cellStyle name="Comma 13 2 4 3 2" xfId="17319" xr:uid="{00000000-0005-0000-0000-000064090000}"/>
    <cellStyle name="Comma 13 2 4 4" xfId="12943" xr:uid="{00000000-0005-0000-0000-000065090000}"/>
    <cellStyle name="Comma 13 2 5" xfId="5283" xr:uid="{00000000-0005-0000-0000-000066090000}"/>
    <cellStyle name="Comma 13 2 5 2" xfId="9660" xr:uid="{00000000-0005-0000-0000-000067090000}"/>
    <cellStyle name="Comma 13 2 5 2 2" xfId="18413" xr:uid="{00000000-0005-0000-0000-000068090000}"/>
    <cellStyle name="Comma 13 2 5 3" xfId="14037" xr:uid="{00000000-0005-0000-0000-000069090000}"/>
    <cellStyle name="Comma 13 2 6" xfId="7472" xr:uid="{00000000-0005-0000-0000-00006A090000}"/>
    <cellStyle name="Comma 13 2 6 2" xfId="16225" xr:uid="{00000000-0005-0000-0000-00006B090000}"/>
    <cellStyle name="Comma 13 2 7" xfId="11849" xr:uid="{00000000-0005-0000-0000-00006C090000}"/>
    <cellStyle name="Comma 13 3" xfId="3249" xr:uid="{00000000-0005-0000-0000-00006D090000}"/>
    <cellStyle name="Comma 13 3 2" xfId="3802" xr:uid="{00000000-0005-0000-0000-00006E090000}"/>
    <cellStyle name="Comma 13 3 2 2" xfId="4898" xr:uid="{00000000-0005-0000-0000-00006F090000}"/>
    <cellStyle name="Comma 13 3 2 2 2" xfId="7087" xr:uid="{00000000-0005-0000-0000-000070090000}"/>
    <cellStyle name="Comma 13 3 2 2 2 2" xfId="11464" xr:uid="{00000000-0005-0000-0000-000071090000}"/>
    <cellStyle name="Comma 13 3 2 2 2 2 2" xfId="20217" xr:uid="{00000000-0005-0000-0000-000072090000}"/>
    <cellStyle name="Comma 13 3 2 2 2 3" xfId="15841" xr:uid="{00000000-0005-0000-0000-000073090000}"/>
    <cellStyle name="Comma 13 3 2 2 3" xfId="9276" xr:uid="{00000000-0005-0000-0000-000074090000}"/>
    <cellStyle name="Comma 13 3 2 2 3 2" xfId="18029" xr:uid="{00000000-0005-0000-0000-000075090000}"/>
    <cellStyle name="Comma 13 3 2 2 4" xfId="13653" xr:uid="{00000000-0005-0000-0000-000076090000}"/>
    <cellStyle name="Comma 13 3 2 3" xfId="5993" xr:uid="{00000000-0005-0000-0000-000077090000}"/>
    <cellStyle name="Comma 13 3 2 3 2" xfId="10370" xr:uid="{00000000-0005-0000-0000-000078090000}"/>
    <cellStyle name="Comma 13 3 2 3 2 2" xfId="19123" xr:uid="{00000000-0005-0000-0000-000079090000}"/>
    <cellStyle name="Comma 13 3 2 3 3" xfId="14747" xr:uid="{00000000-0005-0000-0000-00007A090000}"/>
    <cellStyle name="Comma 13 3 2 4" xfId="8182" xr:uid="{00000000-0005-0000-0000-00007B090000}"/>
    <cellStyle name="Comma 13 3 2 4 2" xfId="16935" xr:uid="{00000000-0005-0000-0000-00007C090000}"/>
    <cellStyle name="Comma 13 3 2 5" xfId="12559" xr:uid="{00000000-0005-0000-0000-00007D090000}"/>
    <cellStyle name="Comma 13 3 3" xfId="4350" xr:uid="{00000000-0005-0000-0000-00007E090000}"/>
    <cellStyle name="Comma 13 3 3 2" xfId="6539" xr:uid="{00000000-0005-0000-0000-00007F090000}"/>
    <cellStyle name="Comma 13 3 3 2 2" xfId="10916" xr:uid="{00000000-0005-0000-0000-000080090000}"/>
    <cellStyle name="Comma 13 3 3 2 2 2" xfId="19669" xr:uid="{00000000-0005-0000-0000-000081090000}"/>
    <cellStyle name="Comma 13 3 3 2 3" xfId="15293" xr:uid="{00000000-0005-0000-0000-000082090000}"/>
    <cellStyle name="Comma 13 3 3 3" xfId="8728" xr:uid="{00000000-0005-0000-0000-000083090000}"/>
    <cellStyle name="Comma 13 3 3 3 2" xfId="17481" xr:uid="{00000000-0005-0000-0000-000084090000}"/>
    <cellStyle name="Comma 13 3 3 4" xfId="13105" xr:uid="{00000000-0005-0000-0000-000085090000}"/>
    <cellStyle name="Comma 13 3 4" xfId="5445" xr:uid="{00000000-0005-0000-0000-000086090000}"/>
    <cellStyle name="Comma 13 3 4 2" xfId="9822" xr:uid="{00000000-0005-0000-0000-000087090000}"/>
    <cellStyle name="Comma 13 3 4 2 2" xfId="18575" xr:uid="{00000000-0005-0000-0000-000088090000}"/>
    <cellStyle name="Comma 13 3 4 3" xfId="14199" xr:uid="{00000000-0005-0000-0000-000089090000}"/>
    <cellStyle name="Comma 13 3 5" xfId="7634" xr:uid="{00000000-0005-0000-0000-00008A090000}"/>
    <cellStyle name="Comma 13 3 5 2" xfId="16387" xr:uid="{00000000-0005-0000-0000-00008B090000}"/>
    <cellStyle name="Comma 13 3 6" xfId="12011" xr:uid="{00000000-0005-0000-0000-00008C090000}"/>
    <cellStyle name="Comma 13 4" xfId="3528" xr:uid="{00000000-0005-0000-0000-00008D090000}"/>
    <cellStyle name="Comma 13 4 2" xfId="4624" xr:uid="{00000000-0005-0000-0000-00008E090000}"/>
    <cellStyle name="Comma 13 4 2 2" xfId="6813" xr:uid="{00000000-0005-0000-0000-00008F090000}"/>
    <cellStyle name="Comma 13 4 2 2 2" xfId="11190" xr:uid="{00000000-0005-0000-0000-000090090000}"/>
    <cellStyle name="Comma 13 4 2 2 2 2" xfId="19943" xr:uid="{00000000-0005-0000-0000-000091090000}"/>
    <cellStyle name="Comma 13 4 2 2 3" xfId="15567" xr:uid="{00000000-0005-0000-0000-000092090000}"/>
    <cellStyle name="Comma 13 4 2 3" xfId="9002" xr:uid="{00000000-0005-0000-0000-000093090000}"/>
    <cellStyle name="Comma 13 4 2 3 2" xfId="17755" xr:uid="{00000000-0005-0000-0000-000094090000}"/>
    <cellStyle name="Comma 13 4 2 4" xfId="13379" xr:uid="{00000000-0005-0000-0000-000095090000}"/>
    <cellStyle name="Comma 13 4 3" xfId="5719" xr:uid="{00000000-0005-0000-0000-000096090000}"/>
    <cellStyle name="Comma 13 4 3 2" xfId="10096" xr:uid="{00000000-0005-0000-0000-000097090000}"/>
    <cellStyle name="Comma 13 4 3 2 2" xfId="18849" xr:uid="{00000000-0005-0000-0000-000098090000}"/>
    <cellStyle name="Comma 13 4 3 3" xfId="14473" xr:uid="{00000000-0005-0000-0000-000099090000}"/>
    <cellStyle name="Comma 13 4 4" xfId="7908" xr:uid="{00000000-0005-0000-0000-00009A090000}"/>
    <cellStyle name="Comma 13 4 4 2" xfId="16661" xr:uid="{00000000-0005-0000-0000-00009B090000}"/>
    <cellStyle name="Comma 13 4 5" xfId="12285" xr:uid="{00000000-0005-0000-0000-00009C090000}"/>
    <cellStyle name="Comma 13 5" xfId="4076" xr:uid="{00000000-0005-0000-0000-00009D090000}"/>
    <cellStyle name="Comma 13 5 2" xfId="6265" xr:uid="{00000000-0005-0000-0000-00009E090000}"/>
    <cellStyle name="Comma 13 5 2 2" xfId="10642" xr:uid="{00000000-0005-0000-0000-00009F090000}"/>
    <cellStyle name="Comma 13 5 2 2 2" xfId="19395" xr:uid="{00000000-0005-0000-0000-0000A0090000}"/>
    <cellStyle name="Comma 13 5 2 3" xfId="15019" xr:uid="{00000000-0005-0000-0000-0000A1090000}"/>
    <cellStyle name="Comma 13 5 3" xfId="8454" xr:uid="{00000000-0005-0000-0000-0000A2090000}"/>
    <cellStyle name="Comma 13 5 3 2" xfId="17207" xr:uid="{00000000-0005-0000-0000-0000A3090000}"/>
    <cellStyle name="Comma 13 5 4" xfId="12831" xr:uid="{00000000-0005-0000-0000-0000A4090000}"/>
    <cellStyle name="Comma 13 6" xfId="5171" xr:uid="{00000000-0005-0000-0000-0000A5090000}"/>
    <cellStyle name="Comma 13 6 2" xfId="9548" xr:uid="{00000000-0005-0000-0000-0000A6090000}"/>
    <cellStyle name="Comma 13 6 2 2" xfId="18301" xr:uid="{00000000-0005-0000-0000-0000A7090000}"/>
    <cellStyle name="Comma 13 6 3" xfId="13925" xr:uid="{00000000-0005-0000-0000-0000A8090000}"/>
    <cellStyle name="Comma 13 7" xfId="7360" xr:uid="{00000000-0005-0000-0000-0000A9090000}"/>
    <cellStyle name="Comma 13 7 2" xfId="16113" xr:uid="{00000000-0005-0000-0000-0000AA090000}"/>
    <cellStyle name="Comma 13 8" xfId="11737" xr:uid="{00000000-0005-0000-0000-0000AB090000}"/>
    <cellStyle name="Comma 14" xfId="2937" xr:uid="{00000000-0005-0000-0000-0000AC090000}"/>
    <cellStyle name="Comma 14 2" xfId="3049" xr:uid="{00000000-0005-0000-0000-0000AD090000}"/>
    <cellStyle name="Comma 14 2 2" xfId="3325" xr:uid="{00000000-0005-0000-0000-0000AE090000}"/>
    <cellStyle name="Comma 14 2 2 2" xfId="3878" xr:uid="{00000000-0005-0000-0000-0000AF090000}"/>
    <cellStyle name="Comma 14 2 2 2 2" xfId="4974" xr:uid="{00000000-0005-0000-0000-0000B0090000}"/>
    <cellStyle name="Comma 14 2 2 2 2 2" xfId="7163" xr:uid="{00000000-0005-0000-0000-0000B1090000}"/>
    <cellStyle name="Comma 14 2 2 2 2 2 2" xfId="11540" xr:uid="{00000000-0005-0000-0000-0000B2090000}"/>
    <cellStyle name="Comma 14 2 2 2 2 2 2 2" xfId="20293" xr:uid="{00000000-0005-0000-0000-0000B3090000}"/>
    <cellStyle name="Comma 14 2 2 2 2 2 3" xfId="15917" xr:uid="{00000000-0005-0000-0000-0000B4090000}"/>
    <cellStyle name="Comma 14 2 2 2 2 3" xfId="9352" xr:uid="{00000000-0005-0000-0000-0000B5090000}"/>
    <cellStyle name="Comma 14 2 2 2 2 3 2" xfId="18105" xr:uid="{00000000-0005-0000-0000-0000B6090000}"/>
    <cellStyle name="Comma 14 2 2 2 2 4" xfId="13729" xr:uid="{00000000-0005-0000-0000-0000B7090000}"/>
    <cellStyle name="Comma 14 2 2 2 3" xfId="6069" xr:uid="{00000000-0005-0000-0000-0000B8090000}"/>
    <cellStyle name="Comma 14 2 2 2 3 2" xfId="10446" xr:uid="{00000000-0005-0000-0000-0000B9090000}"/>
    <cellStyle name="Comma 14 2 2 2 3 2 2" xfId="19199" xr:uid="{00000000-0005-0000-0000-0000BA090000}"/>
    <cellStyle name="Comma 14 2 2 2 3 3" xfId="14823" xr:uid="{00000000-0005-0000-0000-0000BB090000}"/>
    <cellStyle name="Comma 14 2 2 2 4" xfId="8258" xr:uid="{00000000-0005-0000-0000-0000BC090000}"/>
    <cellStyle name="Comma 14 2 2 2 4 2" xfId="17011" xr:uid="{00000000-0005-0000-0000-0000BD090000}"/>
    <cellStyle name="Comma 14 2 2 2 5" xfId="12635" xr:uid="{00000000-0005-0000-0000-0000BE090000}"/>
    <cellStyle name="Comma 14 2 2 3" xfId="4426" xr:uid="{00000000-0005-0000-0000-0000BF090000}"/>
    <cellStyle name="Comma 14 2 2 3 2" xfId="6615" xr:uid="{00000000-0005-0000-0000-0000C0090000}"/>
    <cellStyle name="Comma 14 2 2 3 2 2" xfId="10992" xr:uid="{00000000-0005-0000-0000-0000C1090000}"/>
    <cellStyle name="Comma 14 2 2 3 2 2 2" xfId="19745" xr:uid="{00000000-0005-0000-0000-0000C2090000}"/>
    <cellStyle name="Comma 14 2 2 3 2 3" xfId="15369" xr:uid="{00000000-0005-0000-0000-0000C3090000}"/>
    <cellStyle name="Comma 14 2 2 3 3" xfId="8804" xr:uid="{00000000-0005-0000-0000-0000C4090000}"/>
    <cellStyle name="Comma 14 2 2 3 3 2" xfId="17557" xr:uid="{00000000-0005-0000-0000-0000C5090000}"/>
    <cellStyle name="Comma 14 2 2 3 4" xfId="13181" xr:uid="{00000000-0005-0000-0000-0000C6090000}"/>
    <cellStyle name="Comma 14 2 2 4" xfId="5521" xr:uid="{00000000-0005-0000-0000-0000C7090000}"/>
    <cellStyle name="Comma 14 2 2 4 2" xfId="9898" xr:uid="{00000000-0005-0000-0000-0000C8090000}"/>
    <cellStyle name="Comma 14 2 2 4 2 2" xfId="18651" xr:uid="{00000000-0005-0000-0000-0000C9090000}"/>
    <cellStyle name="Comma 14 2 2 4 3" xfId="14275" xr:uid="{00000000-0005-0000-0000-0000CA090000}"/>
    <cellStyle name="Comma 14 2 2 5" xfId="7710" xr:uid="{00000000-0005-0000-0000-0000CB090000}"/>
    <cellStyle name="Comma 14 2 2 5 2" xfId="16463" xr:uid="{00000000-0005-0000-0000-0000CC090000}"/>
    <cellStyle name="Comma 14 2 2 6" xfId="12087" xr:uid="{00000000-0005-0000-0000-0000CD090000}"/>
    <cellStyle name="Comma 14 2 3" xfId="3604" xr:uid="{00000000-0005-0000-0000-0000CE090000}"/>
    <cellStyle name="Comma 14 2 3 2" xfId="4700" xr:uid="{00000000-0005-0000-0000-0000CF090000}"/>
    <cellStyle name="Comma 14 2 3 2 2" xfId="6889" xr:uid="{00000000-0005-0000-0000-0000D0090000}"/>
    <cellStyle name="Comma 14 2 3 2 2 2" xfId="11266" xr:uid="{00000000-0005-0000-0000-0000D1090000}"/>
    <cellStyle name="Comma 14 2 3 2 2 2 2" xfId="20019" xr:uid="{00000000-0005-0000-0000-0000D2090000}"/>
    <cellStyle name="Comma 14 2 3 2 2 3" xfId="15643" xr:uid="{00000000-0005-0000-0000-0000D3090000}"/>
    <cellStyle name="Comma 14 2 3 2 3" xfId="9078" xr:uid="{00000000-0005-0000-0000-0000D4090000}"/>
    <cellStyle name="Comma 14 2 3 2 3 2" xfId="17831" xr:uid="{00000000-0005-0000-0000-0000D5090000}"/>
    <cellStyle name="Comma 14 2 3 2 4" xfId="13455" xr:uid="{00000000-0005-0000-0000-0000D6090000}"/>
    <cellStyle name="Comma 14 2 3 3" xfId="5795" xr:uid="{00000000-0005-0000-0000-0000D7090000}"/>
    <cellStyle name="Comma 14 2 3 3 2" xfId="10172" xr:uid="{00000000-0005-0000-0000-0000D8090000}"/>
    <cellStyle name="Comma 14 2 3 3 2 2" xfId="18925" xr:uid="{00000000-0005-0000-0000-0000D9090000}"/>
    <cellStyle name="Comma 14 2 3 3 3" xfId="14549" xr:uid="{00000000-0005-0000-0000-0000DA090000}"/>
    <cellStyle name="Comma 14 2 3 4" xfId="7984" xr:uid="{00000000-0005-0000-0000-0000DB090000}"/>
    <cellStyle name="Comma 14 2 3 4 2" xfId="16737" xr:uid="{00000000-0005-0000-0000-0000DC090000}"/>
    <cellStyle name="Comma 14 2 3 5" xfId="12361" xr:uid="{00000000-0005-0000-0000-0000DD090000}"/>
    <cellStyle name="Comma 14 2 4" xfId="4152" xr:uid="{00000000-0005-0000-0000-0000DE090000}"/>
    <cellStyle name="Comma 14 2 4 2" xfId="6341" xr:uid="{00000000-0005-0000-0000-0000DF090000}"/>
    <cellStyle name="Comma 14 2 4 2 2" xfId="10718" xr:uid="{00000000-0005-0000-0000-0000E0090000}"/>
    <cellStyle name="Comma 14 2 4 2 2 2" xfId="19471" xr:uid="{00000000-0005-0000-0000-0000E1090000}"/>
    <cellStyle name="Comma 14 2 4 2 3" xfId="15095" xr:uid="{00000000-0005-0000-0000-0000E2090000}"/>
    <cellStyle name="Comma 14 2 4 3" xfId="8530" xr:uid="{00000000-0005-0000-0000-0000E3090000}"/>
    <cellStyle name="Comma 14 2 4 3 2" xfId="17283" xr:uid="{00000000-0005-0000-0000-0000E4090000}"/>
    <cellStyle name="Comma 14 2 4 4" xfId="12907" xr:uid="{00000000-0005-0000-0000-0000E5090000}"/>
    <cellStyle name="Comma 14 2 5" xfId="5247" xr:uid="{00000000-0005-0000-0000-0000E6090000}"/>
    <cellStyle name="Comma 14 2 5 2" xfId="9624" xr:uid="{00000000-0005-0000-0000-0000E7090000}"/>
    <cellStyle name="Comma 14 2 5 2 2" xfId="18377" xr:uid="{00000000-0005-0000-0000-0000E8090000}"/>
    <cellStyle name="Comma 14 2 5 3" xfId="14001" xr:uid="{00000000-0005-0000-0000-0000E9090000}"/>
    <cellStyle name="Comma 14 2 6" xfId="7436" xr:uid="{00000000-0005-0000-0000-0000EA090000}"/>
    <cellStyle name="Comma 14 2 6 2" xfId="16189" xr:uid="{00000000-0005-0000-0000-0000EB090000}"/>
    <cellStyle name="Comma 14 2 7" xfId="11813" xr:uid="{00000000-0005-0000-0000-0000EC090000}"/>
    <cellStyle name="Comma 14 3" xfId="3213" xr:uid="{00000000-0005-0000-0000-0000ED090000}"/>
    <cellStyle name="Comma 14 3 2" xfId="3766" xr:uid="{00000000-0005-0000-0000-0000EE090000}"/>
    <cellStyle name="Comma 14 3 2 2" xfId="4862" xr:uid="{00000000-0005-0000-0000-0000EF090000}"/>
    <cellStyle name="Comma 14 3 2 2 2" xfId="7051" xr:uid="{00000000-0005-0000-0000-0000F0090000}"/>
    <cellStyle name="Comma 14 3 2 2 2 2" xfId="11428" xr:uid="{00000000-0005-0000-0000-0000F1090000}"/>
    <cellStyle name="Comma 14 3 2 2 2 2 2" xfId="20181" xr:uid="{00000000-0005-0000-0000-0000F2090000}"/>
    <cellStyle name="Comma 14 3 2 2 2 3" xfId="15805" xr:uid="{00000000-0005-0000-0000-0000F3090000}"/>
    <cellStyle name="Comma 14 3 2 2 3" xfId="9240" xr:uid="{00000000-0005-0000-0000-0000F4090000}"/>
    <cellStyle name="Comma 14 3 2 2 3 2" xfId="17993" xr:uid="{00000000-0005-0000-0000-0000F5090000}"/>
    <cellStyle name="Comma 14 3 2 2 4" xfId="13617" xr:uid="{00000000-0005-0000-0000-0000F6090000}"/>
    <cellStyle name="Comma 14 3 2 3" xfId="5957" xr:uid="{00000000-0005-0000-0000-0000F7090000}"/>
    <cellStyle name="Comma 14 3 2 3 2" xfId="10334" xr:uid="{00000000-0005-0000-0000-0000F8090000}"/>
    <cellStyle name="Comma 14 3 2 3 2 2" xfId="19087" xr:uid="{00000000-0005-0000-0000-0000F9090000}"/>
    <cellStyle name="Comma 14 3 2 3 3" xfId="14711" xr:uid="{00000000-0005-0000-0000-0000FA090000}"/>
    <cellStyle name="Comma 14 3 2 4" xfId="8146" xr:uid="{00000000-0005-0000-0000-0000FB090000}"/>
    <cellStyle name="Comma 14 3 2 4 2" xfId="16899" xr:uid="{00000000-0005-0000-0000-0000FC090000}"/>
    <cellStyle name="Comma 14 3 2 5" xfId="12523" xr:uid="{00000000-0005-0000-0000-0000FD090000}"/>
    <cellStyle name="Comma 14 3 3" xfId="4314" xr:uid="{00000000-0005-0000-0000-0000FE090000}"/>
    <cellStyle name="Comma 14 3 3 2" xfId="6503" xr:uid="{00000000-0005-0000-0000-0000FF090000}"/>
    <cellStyle name="Comma 14 3 3 2 2" xfId="10880" xr:uid="{00000000-0005-0000-0000-0000000A0000}"/>
    <cellStyle name="Comma 14 3 3 2 2 2" xfId="19633" xr:uid="{00000000-0005-0000-0000-0000010A0000}"/>
    <cellStyle name="Comma 14 3 3 2 3" xfId="15257" xr:uid="{00000000-0005-0000-0000-0000020A0000}"/>
    <cellStyle name="Comma 14 3 3 3" xfId="8692" xr:uid="{00000000-0005-0000-0000-0000030A0000}"/>
    <cellStyle name="Comma 14 3 3 3 2" xfId="17445" xr:uid="{00000000-0005-0000-0000-0000040A0000}"/>
    <cellStyle name="Comma 14 3 3 4" xfId="13069" xr:uid="{00000000-0005-0000-0000-0000050A0000}"/>
    <cellStyle name="Comma 14 3 4" xfId="5409" xr:uid="{00000000-0005-0000-0000-0000060A0000}"/>
    <cellStyle name="Comma 14 3 4 2" xfId="9786" xr:uid="{00000000-0005-0000-0000-0000070A0000}"/>
    <cellStyle name="Comma 14 3 4 2 2" xfId="18539" xr:uid="{00000000-0005-0000-0000-0000080A0000}"/>
    <cellStyle name="Comma 14 3 4 3" xfId="14163" xr:uid="{00000000-0005-0000-0000-0000090A0000}"/>
    <cellStyle name="Comma 14 3 5" xfId="7598" xr:uid="{00000000-0005-0000-0000-00000A0A0000}"/>
    <cellStyle name="Comma 14 3 5 2" xfId="16351" xr:uid="{00000000-0005-0000-0000-00000B0A0000}"/>
    <cellStyle name="Comma 14 3 6" xfId="11975" xr:uid="{00000000-0005-0000-0000-00000C0A0000}"/>
    <cellStyle name="Comma 14 4" xfId="3492" xr:uid="{00000000-0005-0000-0000-00000D0A0000}"/>
    <cellStyle name="Comma 14 4 2" xfId="4588" xr:uid="{00000000-0005-0000-0000-00000E0A0000}"/>
    <cellStyle name="Comma 14 4 2 2" xfId="6777" xr:uid="{00000000-0005-0000-0000-00000F0A0000}"/>
    <cellStyle name="Comma 14 4 2 2 2" xfId="11154" xr:uid="{00000000-0005-0000-0000-0000100A0000}"/>
    <cellStyle name="Comma 14 4 2 2 2 2" xfId="19907" xr:uid="{00000000-0005-0000-0000-0000110A0000}"/>
    <cellStyle name="Comma 14 4 2 2 3" xfId="15531" xr:uid="{00000000-0005-0000-0000-0000120A0000}"/>
    <cellStyle name="Comma 14 4 2 3" xfId="8966" xr:uid="{00000000-0005-0000-0000-0000130A0000}"/>
    <cellStyle name="Comma 14 4 2 3 2" xfId="17719" xr:uid="{00000000-0005-0000-0000-0000140A0000}"/>
    <cellStyle name="Comma 14 4 2 4" xfId="13343" xr:uid="{00000000-0005-0000-0000-0000150A0000}"/>
    <cellStyle name="Comma 14 4 3" xfId="5683" xr:uid="{00000000-0005-0000-0000-0000160A0000}"/>
    <cellStyle name="Comma 14 4 3 2" xfId="10060" xr:uid="{00000000-0005-0000-0000-0000170A0000}"/>
    <cellStyle name="Comma 14 4 3 2 2" xfId="18813" xr:uid="{00000000-0005-0000-0000-0000180A0000}"/>
    <cellStyle name="Comma 14 4 3 3" xfId="14437" xr:uid="{00000000-0005-0000-0000-0000190A0000}"/>
    <cellStyle name="Comma 14 4 4" xfId="7872" xr:uid="{00000000-0005-0000-0000-00001A0A0000}"/>
    <cellStyle name="Comma 14 4 4 2" xfId="16625" xr:uid="{00000000-0005-0000-0000-00001B0A0000}"/>
    <cellStyle name="Comma 14 4 5" xfId="12249" xr:uid="{00000000-0005-0000-0000-00001C0A0000}"/>
    <cellStyle name="Comma 14 5" xfId="4040" xr:uid="{00000000-0005-0000-0000-00001D0A0000}"/>
    <cellStyle name="Comma 14 5 2" xfId="6229" xr:uid="{00000000-0005-0000-0000-00001E0A0000}"/>
    <cellStyle name="Comma 14 5 2 2" xfId="10606" xr:uid="{00000000-0005-0000-0000-00001F0A0000}"/>
    <cellStyle name="Comma 14 5 2 2 2" xfId="19359" xr:uid="{00000000-0005-0000-0000-0000200A0000}"/>
    <cellStyle name="Comma 14 5 2 3" xfId="14983" xr:uid="{00000000-0005-0000-0000-0000210A0000}"/>
    <cellStyle name="Comma 14 5 3" xfId="8418" xr:uid="{00000000-0005-0000-0000-0000220A0000}"/>
    <cellStyle name="Comma 14 5 3 2" xfId="17171" xr:uid="{00000000-0005-0000-0000-0000230A0000}"/>
    <cellStyle name="Comma 14 5 4" xfId="12795" xr:uid="{00000000-0005-0000-0000-0000240A0000}"/>
    <cellStyle name="Comma 14 6" xfId="5135" xr:uid="{00000000-0005-0000-0000-0000250A0000}"/>
    <cellStyle name="Comma 14 6 2" xfId="9512" xr:uid="{00000000-0005-0000-0000-0000260A0000}"/>
    <cellStyle name="Comma 14 6 2 2" xfId="18265" xr:uid="{00000000-0005-0000-0000-0000270A0000}"/>
    <cellStyle name="Comma 14 6 3" xfId="13889" xr:uid="{00000000-0005-0000-0000-0000280A0000}"/>
    <cellStyle name="Comma 14 7" xfId="7324" xr:uid="{00000000-0005-0000-0000-0000290A0000}"/>
    <cellStyle name="Comma 14 7 2" xfId="16077" xr:uid="{00000000-0005-0000-0000-00002A0A0000}"/>
    <cellStyle name="Comma 14 8" xfId="11701" xr:uid="{00000000-0005-0000-0000-00002B0A0000}"/>
    <cellStyle name="Comma 15" xfId="2981" xr:uid="{00000000-0005-0000-0000-00002C0A0000}"/>
    <cellStyle name="Comma 15 2" xfId="3257" xr:uid="{00000000-0005-0000-0000-00002D0A0000}"/>
    <cellStyle name="Comma 15 2 2" xfId="3810" xr:uid="{00000000-0005-0000-0000-00002E0A0000}"/>
    <cellStyle name="Comma 15 2 2 2" xfId="4906" xr:uid="{00000000-0005-0000-0000-00002F0A0000}"/>
    <cellStyle name="Comma 15 2 2 2 2" xfId="7095" xr:uid="{00000000-0005-0000-0000-0000300A0000}"/>
    <cellStyle name="Comma 15 2 2 2 2 2" xfId="11472" xr:uid="{00000000-0005-0000-0000-0000310A0000}"/>
    <cellStyle name="Comma 15 2 2 2 2 2 2" xfId="20225" xr:uid="{00000000-0005-0000-0000-0000320A0000}"/>
    <cellStyle name="Comma 15 2 2 2 2 3" xfId="15849" xr:uid="{00000000-0005-0000-0000-0000330A0000}"/>
    <cellStyle name="Comma 15 2 2 2 3" xfId="9284" xr:uid="{00000000-0005-0000-0000-0000340A0000}"/>
    <cellStyle name="Comma 15 2 2 2 3 2" xfId="18037" xr:uid="{00000000-0005-0000-0000-0000350A0000}"/>
    <cellStyle name="Comma 15 2 2 2 4" xfId="13661" xr:uid="{00000000-0005-0000-0000-0000360A0000}"/>
    <cellStyle name="Comma 15 2 2 3" xfId="6001" xr:uid="{00000000-0005-0000-0000-0000370A0000}"/>
    <cellStyle name="Comma 15 2 2 3 2" xfId="10378" xr:uid="{00000000-0005-0000-0000-0000380A0000}"/>
    <cellStyle name="Comma 15 2 2 3 2 2" xfId="19131" xr:uid="{00000000-0005-0000-0000-0000390A0000}"/>
    <cellStyle name="Comma 15 2 2 3 3" xfId="14755" xr:uid="{00000000-0005-0000-0000-00003A0A0000}"/>
    <cellStyle name="Comma 15 2 2 4" xfId="8190" xr:uid="{00000000-0005-0000-0000-00003B0A0000}"/>
    <cellStyle name="Comma 15 2 2 4 2" xfId="16943" xr:uid="{00000000-0005-0000-0000-00003C0A0000}"/>
    <cellStyle name="Comma 15 2 2 5" xfId="12567" xr:uid="{00000000-0005-0000-0000-00003D0A0000}"/>
    <cellStyle name="Comma 15 2 3" xfId="4358" xr:uid="{00000000-0005-0000-0000-00003E0A0000}"/>
    <cellStyle name="Comma 15 2 3 2" xfId="6547" xr:uid="{00000000-0005-0000-0000-00003F0A0000}"/>
    <cellStyle name="Comma 15 2 3 2 2" xfId="10924" xr:uid="{00000000-0005-0000-0000-0000400A0000}"/>
    <cellStyle name="Comma 15 2 3 2 2 2" xfId="19677" xr:uid="{00000000-0005-0000-0000-0000410A0000}"/>
    <cellStyle name="Comma 15 2 3 2 3" xfId="15301" xr:uid="{00000000-0005-0000-0000-0000420A0000}"/>
    <cellStyle name="Comma 15 2 3 3" xfId="8736" xr:uid="{00000000-0005-0000-0000-0000430A0000}"/>
    <cellStyle name="Comma 15 2 3 3 2" xfId="17489" xr:uid="{00000000-0005-0000-0000-0000440A0000}"/>
    <cellStyle name="Comma 15 2 3 4" xfId="13113" xr:uid="{00000000-0005-0000-0000-0000450A0000}"/>
    <cellStyle name="Comma 15 2 4" xfId="5453" xr:uid="{00000000-0005-0000-0000-0000460A0000}"/>
    <cellStyle name="Comma 15 2 4 2" xfId="9830" xr:uid="{00000000-0005-0000-0000-0000470A0000}"/>
    <cellStyle name="Comma 15 2 4 2 2" xfId="18583" xr:uid="{00000000-0005-0000-0000-0000480A0000}"/>
    <cellStyle name="Comma 15 2 4 3" xfId="14207" xr:uid="{00000000-0005-0000-0000-0000490A0000}"/>
    <cellStyle name="Comma 15 2 5" xfId="7642" xr:uid="{00000000-0005-0000-0000-00004A0A0000}"/>
    <cellStyle name="Comma 15 2 5 2" xfId="16395" xr:uid="{00000000-0005-0000-0000-00004B0A0000}"/>
    <cellStyle name="Comma 15 2 6" xfId="12019" xr:uid="{00000000-0005-0000-0000-00004C0A0000}"/>
    <cellStyle name="Comma 15 3" xfId="3536" xr:uid="{00000000-0005-0000-0000-00004D0A0000}"/>
    <cellStyle name="Comma 15 3 2" xfId="4632" xr:uid="{00000000-0005-0000-0000-00004E0A0000}"/>
    <cellStyle name="Comma 15 3 2 2" xfId="6821" xr:uid="{00000000-0005-0000-0000-00004F0A0000}"/>
    <cellStyle name="Comma 15 3 2 2 2" xfId="11198" xr:uid="{00000000-0005-0000-0000-0000500A0000}"/>
    <cellStyle name="Comma 15 3 2 2 2 2" xfId="19951" xr:uid="{00000000-0005-0000-0000-0000510A0000}"/>
    <cellStyle name="Comma 15 3 2 2 3" xfId="15575" xr:uid="{00000000-0005-0000-0000-0000520A0000}"/>
    <cellStyle name="Comma 15 3 2 3" xfId="9010" xr:uid="{00000000-0005-0000-0000-0000530A0000}"/>
    <cellStyle name="Comma 15 3 2 3 2" xfId="17763" xr:uid="{00000000-0005-0000-0000-0000540A0000}"/>
    <cellStyle name="Comma 15 3 2 4" xfId="13387" xr:uid="{00000000-0005-0000-0000-0000550A0000}"/>
    <cellStyle name="Comma 15 3 3" xfId="5727" xr:uid="{00000000-0005-0000-0000-0000560A0000}"/>
    <cellStyle name="Comma 15 3 3 2" xfId="10104" xr:uid="{00000000-0005-0000-0000-0000570A0000}"/>
    <cellStyle name="Comma 15 3 3 2 2" xfId="18857" xr:uid="{00000000-0005-0000-0000-0000580A0000}"/>
    <cellStyle name="Comma 15 3 3 3" xfId="14481" xr:uid="{00000000-0005-0000-0000-0000590A0000}"/>
    <cellStyle name="Comma 15 3 4" xfId="7916" xr:uid="{00000000-0005-0000-0000-00005A0A0000}"/>
    <cellStyle name="Comma 15 3 4 2" xfId="16669" xr:uid="{00000000-0005-0000-0000-00005B0A0000}"/>
    <cellStyle name="Comma 15 3 5" xfId="12293" xr:uid="{00000000-0005-0000-0000-00005C0A0000}"/>
    <cellStyle name="Comma 15 4" xfId="4084" xr:uid="{00000000-0005-0000-0000-00005D0A0000}"/>
    <cellStyle name="Comma 15 4 2" xfId="6273" xr:uid="{00000000-0005-0000-0000-00005E0A0000}"/>
    <cellStyle name="Comma 15 4 2 2" xfId="10650" xr:uid="{00000000-0005-0000-0000-00005F0A0000}"/>
    <cellStyle name="Comma 15 4 2 2 2" xfId="19403" xr:uid="{00000000-0005-0000-0000-0000600A0000}"/>
    <cellStyle name="Comma 15 4 2 3" xfId="15027" xr:uid="{00000000-0005-0000-0000-0000610A0000}"/>
    <cellStyle name="Comma 15 4 3" xfId="8462" xr:uid="{00000000-0005-0000-0000-0000620A0000}"/>
    <cellStyle name="Comma 15 4 3 2" xfId="17215" xr:uid="{00000000-0005-0000-0000-0000630A0000}"/>
    <cellStyle name="Comma 15 4 4" xfId="12839" xr:uid="{00000000-0005-0000-0000-0000640A0000}"/>
    <cellStyle name="Comma 15 5" xfId="5179" xr:uid="{00000000-0005-0000-0000-0000650A0000}"/>
    <cellStyle name="Comma 15 5 2" xfId="9556" xr:uid="{00000000-0005-0000-0000-0000660A0000}"/>
    <cellStyle name="Comma 15 5 2 2" xfId="18309" xr:uid="{00000000-0005-0000-0000-0000670A0000}"/>
    <cellStyle name="Comma 15 5 3" xfId="13933" xr:uid="{00000000-0005-0000-0000-0000680A0000}"/>
    <cellStyle name="Comma 15 6" xfId="7368" xr:uid="{00000000-0005-0000-0000-0000690A0000}"/>
    <cellStyle name="Comma 15 6 2" xfId="16121" xr:uid="{00000000-0005-0000-0000-00006A0A0000}"/>
    <cellStyle name="Comma 15 7" xfId="11745" xr:uid="{00000000-0005-0000-0000-00006B0A0000}"/>
    <cellStyle name="Comma 16" xfId="3029" xr:uid="{00000000-0005-0000-0000-00006C0A0000}"/>
    <cellStyle name="Comma 16 2" xfId="3305" xr:uid="{00000000-0005-0000-0000-00006D0A0000}"/>
    <cellStyle name="Comma 16 2 2" xfId="3858" xr:uid="{00000000-0005-0000-0000-00006E0A0000}"/>
    <cellStyle name="Comma 16 2 2 2" xfId="4954" xr:uid="{00000000-0005-0000-0000-00006F0A0000}"/>
    <cellStyle name="Comma 16 2 2 2 2" xfId="7143" xr:uid="{00000000-0005-0000-0000-0000700A0000}"/>
    <cellStyle name="Comma 16 2 2 2 2 2" xfId="11520" xr:uid="{00000000-0005-0000-0000-0000710A0000}"/>
    <cellStyle name="Comma 16 2 2 2 2 2 2" xfId="20273" xr:uid="{00000000-0005-0000-0000-0000720A0000}"/>
    <cellStyle name="Comma 16 2 2 2 2 3" xfId="15897" xr:uid="{00000000-0005-0000-0000-0000730A0000}"/>
    <cellStyle name="Comma 16 2 2 2 3" xfId="9332" xr:uid="{00000000-0005-0000-0000-0000740A0000}"/>
    <cellStyle name="Comma 16 2 2 2 3 2" xfId="18085" xr:uid="{00000000-0005-0000-0000-0000750A0000}"/>
    <cellStyle name="Comma 16 2 2 2 4" xfId="13709" xr:uid="{00000000-0005-0000-0000-0000760A0000}"/>
    <cellStyle name="Comma 16 2 2 3" xfId="6049" xr:uid="{00000000-0005-0000-0000-0000770A0000}"/>
    <cellStyle name="Comma 16 2 2 3 2" xfId="10426" xr:uid="{00000000-0005-0000-0000-0000780A0000}"/>
    <cellStyle name="Comma 16 2 2 3 2 2" xfId="19179" xr:uid="{00000000-0005-0000-0000-0000790A0000}"/>
    <cellStyle name="Comma 16 2 2 3 3" xfId="14803" xr:uid="{00000000-0005-0000-0000-00007A0A0000}"/>
    <cellStyle name="Comma 16 2 2 4" xfId="8238" xr:uid="{00000000-0005-0000-0000-00007B0A0000}"/>
    <cellStyle name="Comma 16 2 2 4 2" xfId="16991" xr:uid="{00000000-0005-0000-0000-00007C0A0000}"/>
    <cellStyle name="Comma 16 2 2 5" xfId="12615" xr:uid="{00000000-0005-0000-0000-00007D0A0000}"/>
    <cellStyle name="Comma 16 2 3" xfId="4406" xr:uid="{00000000-0005-0000-0000-00007E0A0000}"/>
    <cellStyle name="Comma 16 2 3 2" xfId="6595" xr:uid="{00000000-0005-0000-0000-00007F0A0000}"/>
    <cellStyle name="Comma 16 2 3 2 2" xfId="10972" xr:uid="{00000000-0005-0000-0000-0000800A0000}"/>
    <cellStyle name="Comma 16 2 3 2 2 2" xfId="19725" xr:uid="{00000000-0005-0000-0000-0000810A0000}"/>
    <cellStyle name="Comma 16 2 3 2 3" xfId="15349" xr:uid="{00000000-0005-0000-0000-0000820A0000}"/>
    <cellStyle name="Comma 16 2 3 3" xfId="8784" xr:uid="{00000000-0005-0000-0000-0000830A0000}"/>
    <cellStyle name="Comma 16 2 3 3 2" xfId="17537" xr:uid="{00000000-0005-0000-0000-0000840A0000}"/>
    <cellStyle name="Comma 16 2 3 4" xfId="13161" xr:uid="{00000000-0005-0000-0000-0000850A0000}"/>
    <cellStyle name="Comma 16 2 4" xfId="5501" xr:uid="{00000000-0005-0000-0000-0000860A0000}"/>
    <cellStyle name="Comma 16 2 4 2" xfId="9878" xr:uid="{00000000-0005-0000-0000-0000870A0000}"/>
    <cellStyle name="Comma 16 2 4 2 2" xfId="18631" xr:uid="{00000000-0005-0000-0000-0000880A0000}"/>
    <cellStyle name="Comma 16 2 4 3" xfId="14255" xr:uid="{00000000-0005-0000-0000-0000890A0000}"/>
    <cellStyle name="Comma 16 2 5" xfId="7690" xr:uid="{00000000-0005-0000-0000-00008A0A0000}"/>
    <cellStyle name="Comma 16 2 5 2" xfId="16443" xr:uid="{00000000-0005-0000-0000-00008B0A0000}"/>
    <cellStyle name="Comma 16 2 6" xfId="12067" xr:uid="{00000000-0005-0000-0000-00008C0A0000}"/>
    <cellStyle name="Comma 16 3" xfId="3584" xr:uid="{00000000-0005-0000-0000-00008D0A0000}"/>
    <cellStyle name="Comma 16 3 2" xfId="4680" xr:uid="{00000000-0005-0000-0000-00008E0A0000}"/>
    <cellStyle name="Comma 16 3 2 2" xfId="6869" xr:uid="{00000000-0005-0000-0000-00008F0A0000}"/>
    <cellStyle name="Comma 16 3 2 2 2" xfId="11246" xr:uid="{00000000-0005-0000-0000-0000900A0000}"/>
    <cellStyle name="Comma 16 3 2 2 2 2" xfId="19999" xr:uid="{00000000-0005-0000-0000-0000910A0000}"/>
    <cellStyle name="Comma 16 3 2 2 3" xfId="15623" xr:uid="{00000000-0005-0000-0000-0000920A0000}"/>
    <cellStyle name="Comma 16 3 2 3" xfId="9058" xr:uid="{00000000-0005-0000-0000-0000930A0000}"/>
    <cellStyle name="Comma 16 3 2 3 2" xfId="17811" xr:uid="{00000000-0005-0000-0000-0000940A0000}"/>
    <cellStyle name="Comma 16 3 2 4" xfId="13435" xr:uid="{00000000-0005-0000-0000-0000950A0000}"/>
    <cellStyle name="Comma 16 3 3" xfId="5775" xr:uid="{00000000-0005-0000-0000-0000960A0000}"/>
    <cellStyle name="Comma 16 3 3 2" xfId="10152" xr:uid="{00000000-0005-0000-0000-0000970A0000}"/>
    <cellStyle name="Comma 16 3 3 2 2" xfId="18905" xr:uid="{00000000-0005-0000-0000-0000980A0000}"/>
    <cellStyle name="Comma 16 3 3 3" xfId="14529" xr:uid="{00000000-0005-0000-0000-0000990A0000}"/>
    <cellStyle name="Comma 16 3 4" xfId="7964" xr:uid="{00000000-0005-0000-0000-00009A0A0000}"/>
    <cellStyle name="Comma 16 3 4 2" xfId="16717" xr:uid="{00000000-0005-0000-0000-00009B0A0000}"/>
    <cellStyle name="Comma 16 3 5" xfId="12341" xr:uid="{00000000-0005-0000-0000-00009C0A0000}"/>
    <cellStyle name="Comma 16 4" xfId="4132" xr:uid="{00000000-0005-0000-0000-00009D0A0000}"/>
    <cellStyle name="Comma 16 4 2" xfId="6321" xr:uid="{00000000-0005-0000-0000-00009E0A0000}"/>
    <cellStyle name="Comma 16 4 2 2" xfId="10698" xr:uid="{00000000-0005-0000-0000-00009F0A0000}"/>
    <cellStyle name="Comma 16 4 2 2 2" xfId="19451" xr:uid="{00000000-0005-0000-0000-0000A00A0000}"/>
    <cellStyle name="Comma 16 4 2 3" xfId="15075" xr:uid="{00000000-0005-0000-0000-0000A10A0000}"/>
    <cellStyle name="Comma 16 4 3" xfId="8510" xr:uid="{00000000-0005-0000-0000-0000A20A0000}"/>
    <cellStyle name="Comma 16 4 3 2" xfId="17263" xr:uid="{00000000-0005-0000-0000-0000A30A0000}"/>
    <cellStyle name="Comma 16 4 4" xfId="12887" xr:uid="{00000000-0005-0000-0000-0000A40A0000}"/>
    <cellStyle name="Comma 16 5" xfId="5227" xr:uid="{00000000-0005-0000-0000-0000A50A0000}"/>
    <cellStyle name="Comma 16 5 2" xfId="9604" xr:uid="{00000000-0005-0000-0000-0000A60A0000}"/>
    <cellStyle name="Comma 16 5 2 2" xfId="18357" xr:uid="{00000000-0005-0000-0000-0000A70A0000}"/>
    <cellStyle name="Comma 16 5 3" xfId="13981" xr:uid="{00000000-0005-0000-0000-0000A80A0000}"/>
    <cellStyle name="Comma 16 6" xfId="7416" xr:uid="{00000000-0005-0000-0000-0000A90A0000}"/>
    <cellStyle name="Comma 16 6 2" xfId="16169" xr:uid="{00000000-0005-0000-0000-0000AA0A0000}"/>
    <cellStyle name="Comma 16 7" xfId="11793" xr:uid="{00000000-0005-0000-0000-0000AB0A0000}"/>
    <cellStyle name="Comma 17" xfId="2980" xr:uid="{00000000-0005-0000-0000-0000AC0A0000}"/>
    <cellStyle name="Comma 17 2" xfId="3256" xr:uid="{00000000-0005-0000-0000-0000AD0A0000}"/>
    <cellStyle name="Comma 17 2 2" xfId="3809" xr:uid="{00000000-0005-0000-0000-0000AE0A0000}"/>
    <cellStyle name="Comma 17 2 2 2" xfId="4905" xr:uid="{00000000-0005-0000-0000-0000AF0A0000}"/>
    <cellStyle name="Comma 17 2 2 2 2" xfId="7094" xr:uid="{00000000-0005-0000-0000-0000B00A0000}"/>
    <cellStyle name="Comma 17 2 2 2 2 2" xfId="11471" xr:uid="{00000000-0005-0000-0000-0000B10A0000}"/>
    <cellStyle name="Comma 17 2 2 2 2 2 2" xfId="20224" xr:uid="{00000000-0005-0000-0000-0000B20A0000}"/>
    <cellStyle name="Comma 17 2 2 2 2 3" xfId="15848" xr:uid="{00000000-0005-0000-0000-0000B30A0000}"/>
    <cellStyle name="Comma 17 2 2 2 3" xfId="9283" xr:uid="{00000000-0005-0000-0000-0000B40A0000}"/>
    <cellStyle name="Comma 17 2 2 2 3 2" xfId="18036" xr:uid="{00000000-0005-0000-0000-0000B50A0000}"/>
    <cellStyle name="Comma 17 2 2 2 4" xfId="13660" xr:uid="{00000000-0005-0000-0000-0000B60A0000}"/>
    <cellStyle name="Comma 17 2 2 3" xfId="6000" xr:uid="{00000000-0005-0000-0000-0000B70A0000}"/>
    <cellStyle name="Comma 17 2 2 3 2" xfId="10377" xr:uid="{00000000-0005-0000-0000-0000B80A0000}"/>
    <cellStyle name="Comma 17 2 2 3 2 2" xfId="19130" xr:uid="{00000000-0005-0000-0000-0000B90A0000}"/>
    <cellStyle name="Comma 17 2 2 3 3" xfId="14754" xr:uid="{00000000-0005-0000-0000-0000BA0A0000}"/>
    <cellStyle name="Comma 17 2 2 4" xfId="8189" xr:uid="{00000000-0005-0000-0000-0000BB0A0000}"/>
    <cellStyle name="Comma 17 2 2 4 2" xfId="16942" xr:uid="{00000000-0005-0000-0000-0000BC0A0000}"/>
    <cellStyle name="Comma 17 2 2 5" xfId="12566" xr:uid="{00000000-0005-0000-0000-0000BD0A0000}"/>
    <cellStyle name="Comma 17 2 3" xfId="4357" xr:uid="{00000000-0005-0000-0000-0000BE0A0000}"/>
    <cellStyle name="Comma 17 2 3 2" xfId="6546" xr:uid="{00000000-0005-0000-0000-0000BF0A0000}"/>
    <cellStyle name="Comma 17 2 3 2 2" xfId="10923" xr:uid="{00000000-0005-0000-0000-0000C00A0000}"/>
    <cellStyle name="Comma 17 2 3 2 2 2" xfId="19676" xr:uid="{00000000-0005-0000-0000-0000C10A0000}"/>
    <cellStyle name="Comma 17 2 3 2 3" xfId="15300" xr:uid="{00000000-0005-0000-0000-0000C20A0000}"/>
    <cellStyle name="Comma 17 2 3 3" xfId="8735" xr:uid="{00000000-0005-0000-0000-0000C30A0000}"/>
    <cellStyle name="Comma 17 2 3 3 2" xfId="17488" xr:uid="{00000000-0005-0000-0000-0000C40A0000}"/>
    <cellStyle name="Comma 17 2 3 4" xfId="13112" xr:uid="{00000000-0005-0000-0000-0000C50A0000}"/>
    <cellStyle name="Comma 17 2 4" xfId="5452" xr:uid="{00000000-0005-0000-0000-0000C60A0000}"/>
    <cellStyle name="Comma 17 2 4 2" xfId="9829" xr:uid="{00000000-0005-0000-0000-0000C70A0000}"/>
    <cellStyle name="Comma 17 2 4 2 2" xfId="18582" xr:uid="{00000000-0005-0000-0000-0000C80A0000}"/>
    <cellStyle name="Comma 17 2 4 3" xfId="14206" xr:uid="{00000000-0005-0000-0000-0000C90A0000}"/>
    <cellStyle name="Comma 17 2 5" xfId="7641" xr:uid="{00000000-0005-0000-0000-0000CA0A0000}"/>
    <cellStyle name="Comma 17 2 5 2" xfId="16394" xr:uid="{00000000-0005-0000-0000-0000CB0A0000}"/>
    <cellStyle name="Comma 17 2 6" xfId="12018" xr:uid="{00000000-0005-0000-0000-0000CC0A0000}"/>
    <cellStyle name="Comma 17 3" xfId="3535" xr:uid="{00000000-0005-0000-0000-0000CD0A0000}"/>
    <cellStyle name="Comma 17 3 2" xfId="4631" xr:uid="{00000000-0005-0000-0000-0000CE0A0000}"/>
    <cellStyle name="Comma 17 3 2 2" xfId="6820" xr:uid="{00000000-0005-0000-0000-0000CF0A0000}"/>
    <cellStyle name="Comma 17 3 2 2 2" xfId="11197" xr:uid="{00000000-0005-0000-0000-0000D00A0000}"/>
    <cellStyle name="Comma 17 3 2 2 2 2" xfId="19950" xr:uid="{00000000-0005-0000-0000-0000D10A0000}"/>
    <cellStyle name="Comma 17 3 2 2 3" xfId="15574" xr:uid="{00000000-0005-0000-0000-0000D20A0000}"/>
    <cellStyle name="Comma 17 3 2 3" xfId="9009" xr:uid="{00000000-0005-0000-0000-0000D30A0000}"/>
    <cellStyle name="Comma 17 3 2 3 2" xfId="17762" xr:uid="{00000000-0005-0000-0000-0000D40A0000}"/>
    <cellStyle name="Comma 17 3 2 4" xfId="13386" xr:uid="{00000000-0005-0000-0000-0000D50A0000}"/>
    <cellStyle name="Comma 17 3 3" xfId="5726" xr:uid="{00000000-0005-0000-0000-0000D60A0000}"/>
    <cellStyle name="Comma 17 3 3 2" xfId="10103" xr:uid="{00000000-0005-0000-0000-0000D70A0000}"/>
    <cellStyle name="Comma 17 3 3 2 2" xfId="18856" xr:uid="{00000000-0005-0000-0000-0000D80A0000}"/>
    <cellStyle name="Comma 17 3 3 3" xfId="14480" xr:uid="{00000000-0005-0000-0000-0000D90A0000}"/>
    <cellStyle name="Comma 17 3 4" xfId="7915" xr:uid="{00000000-0005-0000-0000-0000DA0A0000}"/>
    <cellStyle name="Comma 17 3 4 2" xfId="16668" xr:uid="{00000000-0005-0000-0000-0000DB0A0000}"/>
    <cellStyle name="Comma 17 3 5" xfId="12292" xr:uid="{00000000-0005-0000-0000-0000DC0A0000}"/>
    <cellStyle name="Comma 17 4" xfId="4083" xr:uid="{00000000-0005-0000-0000-0000DD0A0000}"/>
    <cellStyle name="Comma 17 4 2" xfId="6272" xr:uid="{00000000-0005-0000-0000-0000DE0A0000}"/>
    <cellStyle name="Comma 17 4 2 2" xfId="10649" xr:uid="{00000000-0005-0000-0000-0000DF0A0000}"/>
    <cellStyle name="Comma 17 4 2 2 2" xfId="19402" xr:uid="{00000000-0005-0000-0000-0000E00A0000}"/>
    <cellStyle name="Comma 17 4 2 3" xfId="15026" xr:uid="{00000000-0005-0000-0000-0000E10A0000}"/>
    <cellStyle name="Comma 17 4 3" xfId="8461" xr:uid="{00000000-0005-0000-0000-0000E20A0000}"/>
    <cellStyle name="Comma 17 4 3 2" xfId="17214" xr:uid="{00000000-0005-0000-0000-0000E30A0000}"/>
    <cellStyle name="Comma 17 4 4" xfId="12838" xr:uid="{00000000-0005-0000-0000-0000E40A0000}"/>
    <cellStyle name="Comma 17 5" xfId="5178" xr:uid="{00000000-0005-0000-0000-0000E50A0000}"/>
    <cellStyle name="Comma 17 5 2" xfId="9555" xr:uid="{00000000-0005-0000-0000-0000E60A0000}"/>
    <cellStyle name="Comma 17 5 2 2" xfId="18308" xr:uid="{00000000-0005-0000-0000-0000E70A0000}"/>
    <cellStyle name="Comma 17 5 3" xfId="13932" xr:uid="{00000000-0005-0000-0000-0000E80A0000}"/>
    <cellStyle name="Comma 17 6" xfId="7367" xr:uid="{00000000-0005-0000-0000-0000E90A0000}"/>
    <cellStyle name="Comma 17 6 2" xfId="16120" xr:uid="{00000000-0005-0000-0000-0000EA0A0000}"/>
    <cellStyle name="Comma 17 7" xfId="11744" xr:uid="{00000000-0005-0000-0000-0000EB0A0000}"/>
    <cellStyle name="Comma 18" xfId="3028" xr:uid="{00000000-0005-0000-0000-0000EC0A0000}"/>
    <cellStyle name="Comma 18 2" xfId="3304" xr:uid="{00000000-0005-0000-0000-0000ED0A0000}"/>
    <cellStyle name="Comma 18 2 2" xfId="3857" xr:uid="{00000000-0005-0000-0000-0000EE0A0000}"/>
    <cellStyle name="Comma 18 2 2 2" xfId="4953" xr:uid="{00000000-0005-0000-0000-0000EF0A0000}"/>
    <cellStyle name="Comma 18 2 2 2 2" xfId="7142" xr:uid="{00000000-0005-0000-0000-0000F00A0000}"/>
    <cellStyle name="Comma 18 2 2 2 2 2" xfId="11519" xr:uid="{00000000-0005-0000-0000-0000F10A0000}"/>
    <cellStyle name="Comma 18 2 2 2 2 2 2" xfId="20272" xr:uid="{00000000-0005-0000-0000-0000F20A0000}"/>
    <cellStyle name="Comma 18 2 2 2 2 3" xfId="15896" xr:uid="{00000000-0005-0000-0000-0000F30A0000}"/>
    <cellStyle name="Comma 18 2 2 2 3" xfId="9331" xr:uid="{00000000-0005-0000-0000-0000F40A0000}"/>
    <cellStyle name="Comma 18 2 2 2 3 2" xfId="18084" xr:uid="{00000000-0005-0000-0000-0000F50A0000}"/>
    <cellStyle name="Comma 18 2 2 2 4" xfId="13708" xr:uid="{00000000-0005-0000-0000-0000F60A0000}"/>
    <cellStyle name="Comma 18 2 2 3" xfId="6048" xr:uid="{00000000-0005-0000-0000-0000F70A0000}"/>
    <cellStyle name="Comma 18 2 2 3 2" xfId="10425" xr:uid="{00000000-0005-0000-0000-0000F80A0000}"/>
    <cellStyle name="Comma 18 2 2 3 2 2" xfId="19178" xr:uid="{00000000-0005-0000-0000-0000F90A0000}"/>
    <cellStyle name="Comma 18 2 2 3 3" xfId="14802" xr:uid="{00000000-0005-0000-0000-0000FA0A0000}"/>
    <cellStyle name="Comma 18 2 2 4" xfId="8237" xr:uid="{00000000-0005-0000-0000-0000FB0A0000}"/>
    <cellStyle name="Comma 18 2 2 4 2" xfId="16990" xr:uid="{00000000-0005-0000-0000-0000FC0A0000}"/>
    <cellStyle name="Comma 18 2 2 5" xfId="12614" xr:uid="{00000000-0005-0000-0000-0000FD0A0000}"/>
    <cellStyle name="Comma 18 2 3" xfId="4405" xr:uid="{00000000-0005-0000-0000-0000FE0A0000}"/>
    <cellStyle name="Comma 18 2 3 2" xfId="6594" xr:uid="{00000000-0005-0000-0000-0000FF0A0000}"/>
    <cellStyle name="Comma 18 2 3 2 2" xfId="10971" xr:uid="{00000000-0005-0000-0000-0000000B0000}"/>
    <cellStyle name="Comma 18 2 3 2 2 2" xfId="19724" xr:uid="{00000000-0005-0000-0000-0000010B0000}"/>
    <cellStyle name="Comma 18 2 3 2 3" xfId="15348" xr:uid="{00000000-0005-0000-0000-0000020B0000}"/>
    <cellStyle name="Comma 18 2 3 3" xfId="8783" xr:uid="{00000000-0005-0000-0000-0000030B0000}"/>
    <cellStyle name="Comma 18 2 3 3 2" xfId="17536" xr:uid="{00000000-0005-0000-0000-0000040B0000}"/>
    <cellStyle name="Comma 18 2 3 4" xfId="13160" xr:uid="{00000000-0005-0000-0000-0000050B0000}"/>
    <cellStyle name="Comma 18 2 4" xfId="5500" xr:uid="{00000000-0005-0000-0000-0000060B0000}"/>
    <cellStyle name="Comma 18 2 4 2" xfId="9877" xr:uid="{00000000-0005-0000-0000-0000070B0000}"/>
    <cellStyle name="Comma 18 2 4 2 2" xfId="18630" xr:uid="{00000000-0005-0000-0000-0000080B0000}"/>
    <cellStyle name="Comma 18 2 4 3" xfId="14254" xr:uid="{00000000-0005-0000-0000-0000090B0000}"/>
    <cellStyle name="Comma 18 2 5" xfId="7689" xr:uid="{00000000-0005-0000-0000-00000A0B0000}"/>
    <cellStyle name="Comma 18 2 5 2" xfId="16442" xr:uid="{00000000-0005-0000-0000-00000B0B0000}"/>
    <cellStyle name="Comma 18 2 6" xfId="12066" xr:uid="{00000000-0005-0000-0000-00000C0B0000}"/>
    <cellStyle name="Comma 18 3" xfId="3583" xr:uid="{00000000-0005-0000-0000-00000D0B0000}"/>
    <cellStyle name="Comma 18 3 2" xfId="4679" xr:uid="{00000000-0005-0000-0000-00000E0B0000}"/>
    <cellStyle name="Comma 18 3 2 2" xfId="6868" xr:uid="{00000000-0005-0000-0000-00000F0B0000}"/>
    <cellStyle name="Comma 18 3 2 2 2" xfId="11245" xr:uid="{00000000-0005-0000-0000-0000100B0000}"/>
    <cellStyle name="Comma 18 3 2 2 2 2" xfId="19998" xr:uid="{00000000-0005-0000-0000-0000110B0000}"/>
    <cellStyle name="Comma 18 3 2 2 3" xfId="15622" xr:uid="{00000000-0005-0000-0000-0000120B0000}"/>
    <cellStyle name="Comma 18 3 2 3" xfId="9057" xr:uid="{00000000-0005-0000-0000-0000130B0000}"/>
    <cellStyle name="Comma 18 3 2 3 2" xfId="17810" xr:uid="{00000000-0005-0000-0000-0000140B0000}"/>
    <cellStyle name="Comma 18 3 2 4" xfId="13434" xr:uid="{00000000-0005-0000-0000-0000150B0000}"/>
    <cellStyle name="Comma 18 3 3" xfId="5774" xr:uid="{00000000-0005-0000-0000-0000160B0000}"/>
    <cellStyle name="Comma 18 3 3 2" xfId="10151" xr:uid="{00000000-0005-0000-0000-0000170B0000}"/>
    <cellStyle name="Comma 18 3 3 2 2" xfId="18904" xr:uid="{00000000-0005-0000-0000-0000180B0000}"/>
    <cellStyle name="Comma 18 3 3 3" xfId="14528" xr:uid="{00000000-0005-0000-0000-0000190B0000}"/>
    <cellStyle name="Comma 18 3 4" xfId="7963" xr:uid="{00000000-0005-0000-0000-00001A0B0000}"/>
    <cellStyle name="Comma 18 3 4 2" xfId="16716" xr:uid="{00000000-0005-0000-0000-00001B0B0000}"/>
    <cellStyle name="Comma 18 3 5" xfId="12340" xr:uid="{00000000-0005-0000-0000-00001C0B0000}"/>
    <cellStyle name="Comma 18 4" xfId="4131" xr:uid="{00000000-0005-0000-0000-00001D0B0000}"/>
    <cellStyle name="Comma 18 4 2" xfId="6320" xr:uid="{00000000-0005-0000-0000-00001E0B0000}"/>
    <cellStyle name="Comma 18 4 2 2" xfId="10697" xr:uid="{00000000-0005-0000-0000-00001F0B0000}"/>
    <cellStyle name="Comma 18 4 2 2 2" xfId="19450" xr:uid="{00000000-0005-0000-0000-0000200B0000}"/>
    <cellStyle name="Comma 18 4 2 3" xfId="15074" xr:uid="{00000000-0005-0000-0000-0000210B0000}"/>
    <cellStyle name="Comma 18 4 3" xfId="8509" xr:uid="{00000000-0005-0000-0000-0000220B0000}"/>
    <cellStyle name="Comma 18 4 3 2" xfId="17262" xr:uid="{00000000-0005-0000-0000-0000230B0000}"/>
    <cellStyle name="Comma 18 4 4" xfId="12886" xr:uid="{00000000-0005-0000-0000-0000240B0000}"/>
    <cellStyle name="Comma 18 5" xfId="5226" xr:uid="{00000000-0005-0000-0000-0000250B0000}"/>
    <cellStyle name="Comma 18 5 2" xfId="9603" xr:uid="{00000000-0005-0000-0000-0000260B0000}"/>
    <cellStyle name="Comma 18 5 2 2" xfId="18356" xr:uid="{00000000-0005-0000-0000-0000270B0000}"/>
    <cellStyle name="Comma 18 5 3" xfId="13980" xr:uid="{00000000-0005-0000-0000-0000280B0000}"/>
    <cellStyle name="Comma 18 6" xfId="7415" xr:uid="{00000000-0005-0000-0000-0000290B0000}"/>
    <cellStyle name="Comma 18 6 2" xfId="16168" xr:uid="{00000000-0005-0000-0000-00002A0B0000}"/>
    <cellStyle name="Comma 18 7" xfId="11792" xr:uid="{00000000-0005-0000-0000-00002B0B0000}"/>
    <cellStyle name="Comma 19" xfId="2868" xr:uid="{00000000-0005-0000-0000-00002C0B0000}"/>
    <cellStyle name="Comma 19 2" xfId="3147" xr:uid="{00000000-0005-0000-0000-00002D0B0000}"/>
    <cellStyle name="Comma 19 2 2" xfId="3700" xr:uid="{00000000-0005-0000-0000-00002E0B0000}"/>
    <cellStyle name="Comma 19 2 2 2" xfId="4796" xr:uid="{00000000-0005-0000-0000-00002F0B0000}"/>
    <cellStyle name="Comma 19 2 2 2 2" xfId="6985" xr:uid="{00000000-0005-0000-0000-0000300B0000}"/>
    <cellStyle name="Comma 19 2 2 2 2 2" xfId="11362" xr:uid="{00000000-0005-0000-0000-0000310B0000}"/>
    <cellStyle name="Comma 19 2 2 2 2 2 2" xfId="20115" xr:uid="{00000000-0005-0000-0000-0000320B0000}"/>
    <cellStyle name="Comma 19 2 2 2 2 3" xfId="15739" xr:uid="{00000000-0005-0000-0000-0000330B0000}"/>
    <cellStyle name="Comma 19 2 2 2 3" xfId="9174" xr:uid="{00000000-0005-0000-0000-0000340B0000}"/>
    <cellStyle name="Comma 19 2 2 2 3 2" xfId="17927" xr:uid="{00000000-0005-0000-0000-0000350B0000}"/>
    <cellStyle name="Comma 19 2 2 2 4" xfId="13551" xr:uid="{00000000-0005-0000-0000-0000360B0000}"/>
    <cellStyle name="Comma 19 2 2 3" xfId="5891" xr:uid="{00000000-0005-0000-0000-0000370B0000}"/>
    <cellStyle name="Comma 19 2 2 3 2" xfId="10268" xr:uid="{00000000-0005-0000-0000-0000380B0000}"/>
    <cellStyle name="Comma 19 2 2 3 2 2" xfId="19021" xr:uid="{00000000-0005-0000-0000-0000390B0000}"/>
    <cellStyle name="Comma 19 2 2 3 3" xfId="14645" xr:uid="{00000000-0005-0000-0000-00003A0B0000}"/>
    <cellStyle name="Comma 19 2 2 4" xfId="8080" xr:uid="{00000000-0005-0000-0000-00003B0B0000}"/>
    <cellStyle name="Comma 19 2 2 4 2" xfId="16833" xr:uid="{00000000-0005-0000-0000-00003C0B0000}"/>
    <cellStyle name="Comma 19 2 2 5" xfId="12457" xr:uid="{00000000-0005-0000-0000-00003D0B0000}"/>
    <cellStyle name="Comma 19 2 3" xfId="4248" xr:uid="{00000000-0005-0000-0000-00003E0B0000}"/>
    <cellStyle name="Comma 19 2 3 2" xfId="6437" xr:uid="{00000000-0005-0000-0000-00003F0B0000}"/>
    <cellStyle name="Comma 19 2 3 2 2" xfId="10814" xr:uid="{00000000-0005-0000-0000-0000400B0000}"/>
    <cellStyle name="Comma 19 2 3 2 2 2" xfId="19567" xr:uid="{00000000-0005-0000-0000-0000410B0000}"/>
    <cellStyle name="Comma 19 2 3 2 3" xfId="15191" xr:uid="{00000000-0005-0000-0000-0000420B0000}"/>
    <cellStyle name="Comma 19 2 3 3" xfId="8626" xr:uid="{00000000-0005-0000-0000-0000430B0000}"/>
    <cellStyle name="Comma 19 2 3 3 2" xfId="17379" xr:uid="{00000000-0005-0000-0000-0000440B0000}"/>
    <cellStyle name="Comma 19 2 3 4" xfId="13003" xr:uid="{00000000-0005-0000-0000-0000450B0000}"/>
    <cellStyle name="Comma 19 2 4" xfId="5343" xr:uid="{00000000-0005-0000-0000-0000460B0000}"/>
    <cellStyle name="Comma 19 2 4 2" xfId="9720" xr:uid="{00000000-0005-0000-0000-0000470B0000}"/>
    <cellStyle name="Comma 19 2 4 2 2" xfId="18473" xr:uid="{00000000-0005-0000-0000-0000480B0000}"/>
    <cellStyle name="Comma 19 2 4 3" xfId="14097" xr:uid="{00000000-0005-0000-0000-0000490B0000}"/>
    <cellStyle name="Comma 19 2 5" xfId="7532" xr:uid="{00000000-0005-0000-0000-00004A0B0000}"/>
    <cellStyle name="Comma 19 2 5 2" xfId="16285" xr:uid="{00000000-0005-0000-0000-00004B0B0000}"/>
    <cellStyle name="Comma 19 2 6" xfId="11909" xr:uid="{00000000-0005-0000-0000-00004C0B0000}"/>
    <cellStyle name="Comma 19 3" xfId="3426" xr:uid="{00000000-0005-0000-0000-00004D0B0000}"/>
    <cellStyle name="Comma 19 3 2" xfId="4522" xr:uid="{00000000-0005-0000-0000-00004E0B0000}"/>
    <cellStyle name="Comma 19 3 2 2" xfId="6711" xr:uid="{00000000-0005-0000-0000-00004F0B0000}"/>
    <cellStyle name="Comma 19 3 2 2 2" xfId="11088" xr:uid="{00000000-0005-0000-0000-0000500B0000}"/>
    <cellStyle name="Comma 19 3 2 2 2 2" xfId="19841" xr:uid="{00000000-0005-0000-0000-0000510B0000}"/>
    <cellStyle name="Comma 19 3 2 2 3" xfId="15465" xr:uid="{00000000-0005-0000-0000-0000520B0000}"/>
    <cellStyle name="Comma 19 3 2 3" xfId="8900" xr:uid="{00000000-0005-0000-0000-0000530B0000}"/>
    <cellStyle name="Comma 19 3 2 3 2" xfId="17653" xr:uid="{00000000-0005-0000-0000-0000540B0000}"/>
    <cellStyle name="Comma 19 3 2 4" xfId="13277" xr:uid="{00000000-0005-0000-0000-0000550B0000}"/>
    <cellStyle name="Comma 19 3 3" xfId="5617" xr:uid="{00000000-0005-0000-0000-0000560B0000}"/>
    <cellStyle name="Comma 19 3 3 2" xfId="9994" xr:uid="{00000000-0005-0000-0000-0000570B0000}"/>
    <cellStyle name="Comma 19 3 3 2 2" xfId="18747" xr:uid="{00000000-0005-0000-0000-0000580B0000}"/>
    <cellStyle name="Comma 19 3 3 3" xfId="14371" xr:uid="{00000000-0005-0000-0000-0000590B0000}"/>
    <cellStyle name="Comma 19 3 4" xfId="7806" xr:uid="{00000000-0005-0000-0000-00005A0B0000}"/>
    <cellStyle name="Comma 19 3 4 2" xfId="16559" xr:uid="{00000000-0005-0000-0000-00005B0B0000}"/>
    <cellStyle name="Comma 19 3 5" xfId="12183" xr:uid="{00000000-0005-0000-0000-00005C0B0000}"/>
    <cellStyle name="Comma 19 4" xfId="3974" xr:uid="{00000000-0005-0000-0000-00005D0B0000}"/>
    <cellStyle name="Comma 19 4 2" xfId="6163" xr:uid="{00000000-0005-0000-0000-00005E0B0000}"/>
    <cellStyle name="Comma 19 4 2 2" xfId="10540" xr:uid="{00000000-0005-0000-0000-00005F0B0000}"/>
    <cellStyle name="Comma 19 4 2 2 2" xfId="19293" xr:uid="{00000000-0005-0000-0000-0000600B0000}"/>
    <cellStyle name="Comma 19 4 2 3" xfId="14917" xr:uid="{00000000-0005-0000-0000-0000610B0000}"/>
    <cellStyle name="Comma 19 4 3" xfId="8352" xr:uid="{00000000-0005-0000-0000-0000620B0000}"/>
    <cellStyle name="Comma 19 4 3 2" xfId="17105" xr:uid="{00000000-0005-0000-0000-0000630B0000}"/>
    <cellStyle name="Comma 19 4 4" xfId="12729" xr:uid="{00000000-0005-0000-0000-0000640B0000}"/>
    <cellStyle name="Comma 19 5" xfId="5069" xr:uid="{00000000-0005-0000-0000-0000650B0000}"/>
    <cellStyle name="Comma 19 5 2" xfId="9446" xr:uid="{00000000-0005-0000-0000-0000660B0000}"/>
    <cellStyle name="Comma 19 5 2 2" xfId="18199" xr:uid="{00000000-0005-0000-0000-0000670B0000}"/>
    <cellStyle name="Comma 19 5 3" xfId="13823" xr:uid="{00000000-0005-0000-0000-0000680B0000}"/>
    <cellStyle name="Comma 19 6" xfId="7258" xr:uid="{00000000-0005-0000-0000-0000690B0000}"/>
    <cellStyle name="Comma 19 6 2" xfId="16011" xr:uid="{00000000-0005-0000-0000-00006A0B0000}"/>
    <cellStyle name="Comma 19 7" xfId="11635" xr:uid="{00000000-0005-0000-0000-00006B0B0000}"/>
    <cellStyle name="Comma 2" xfId="76" xr:uid="{00000000-0005-0000-0000-00006C0B0000}"/>
    <cellStyle name="Comma 2 10" xfId="5028" xr:uid="{00000000-0005-0000-0000-00006D0B0000}"/>
    <cellStyle name="Comma 2 10 2" xfId="9405" xr:uid="{00000000-0005-0000-0000-00006E0B0000}"/>
    <cellStyle name="Comma 2 10 2 2" xfId="18158" xr:uid="{00000000-0005-0000-0000-00006F0B0000}"/>
    <cellStyle name="Comma 2 10 3" xfId="13782" xr:uid="{00000000-0005-0000-0000-0000700B0000}"/>
    <cellStyle name="Comma 2 11" xfId="7217" xr:uid="{00000000-0005-0000-0000-0000710B0000}"/>
    <cellStyle name="Comma 2 11 2" xfId="15970" xr:uid="{00000000-0005-0000-0000-0000720B0000}"/>
    <cellStyle name="Comma 2 12" xfId="11594" xr:uid="{00000000-0005-0000-0000-0000730B0000}"/>
    <cellStyle name="Comma 2 2" xfId="77" xr:uid="{00000000-0005-0000-0000-0000740B0000}"/>
    <cellStyle name="Comma 2 2 10" xfId="7218" xr:uid="{00000000-0005-0000-0000-0000750B0000}"/>
    <cellStyle name="Comma 2 2 10 2" xfId="15971" xr:uid="{00000000-0005-0000-0000-0000760B0000}"/>
    <cellStyle name="Comma 2 2 11" xfId="11595" xr:uid="{00000000-0005-0000-0000-0000770B0000}"/>
    <cellStyle name="Comma 2 2 2" xfId="78" xr:uid="{00000000-0005-0000-0000-0000780B0000}"/>
    <cellStyle name="Comma 2 2 2 10" xfId="11596" xr:uid="{00000000-0005-0000-0000-0000790B0000}"/>
    <cellStyle name="Comma 2 2 2 2" xfId="2931" xr:uid="{00000000-0005-0000-0000-00007A0B0000}"/>
    <cellStyle name="Comma 2 2 2 2 2" xfId="3043" xr:uid="{00000000-0005-0000-0000-00007B0B0000}"/>
    <cellStyle name="Comma 2 2 2 2 2 2" xfId="3319" xr:uid="{00000000-0005-0000-0000-00007C0B0000}"/>
    <cellStyle name="Comma 2 2 2 2 2 2 2" xfId="3872" xr:uid="{00000000-0005-0000-0000-00007D0B0000}"/>
    <cellStyle name="Comma 2 2 2 2 2 2 2 2" xfId="4968" xr:uid="{00000000-0005-0000-0000-00007E0B0000}"/>
    <cellStyle name="Comma 2 2 2 2 2 2 2 2 2" xfId="7157" xr:uid="{00000000-0005-0000-0000-00007F0B0000}"/>
    <cellStyle name="Comma 2 2 2 2 2 2 2 2 2 2" xfId="11534" xr:uid="{00000000-0005-0000-0000-0000800B0000}"/>
    <cellStyle name="Comma 2 2 2 2 2 2 2 2 2 2 2" xfId="20287" xr:uid="{00000000-0005-0000-0000-0000810B0000}"/>
    <cellStyle name="Comma 2 2 2 2 2 2 2 2 2 3" xfId="15911" xr:uid="{00000000-0005-0000-0000-0000820B0000}"/>
    <cellStyle name="Comma 2 2 2 2 2 2 2 2 3" xfId="9346" xr:uid="{00000000-0005-0000-0000-0000830B0000}"/>
    <cellStyle name="Comma 2 2 2 2 2 2 2 2 3 2" xfId="18099" xr:uid="{00000000-0005-0000-0000-0000840B0000}"/>
    <cellStyle name="Comma 2 2 2 2 2 2 2 2 4" xfId="13723" xr:uid="{00000000-0005-0000-0000-0000850B0000}"/>
    <cellStyle name="Comma 2 2 2 2 2 2 2 3" xfId="6063" xr:uid="{00000000-0005-0000-0000-0000860B0000}"/>
    <cellStyle name="Comma 2 2 2 2 2 2 2 3 2" xfId="10440" xr:uid="{00000000-0005-0000-0000-0000870B0000}"/>
    <cellStyle name="Comma 2 2 2 2 2 2 2 3 2 2" xfId="19193" xr:uid="{00000000-0005-0000-0000-0000880B0000}"/>
    <cellStyle name="Comma 2 2 2 2 2 2 2 3 3" xfId="14817" xr:uid="{00000000-0005-0000-0000-0000890B0000}"/>
    <cellStyle name="Comma 2 2 2 2 2 2 2 4" xfId="8252" xr:uid="{00000000-0005-0000-0000-00008A0B0000}"/>
    <cellStyle name="Comma 2 2 2 2 2 2 2 4 2" xfId="17005" xr:uid="{00000000-0005-0000-0000-00008B0B0000}"/>
    <cellStyle name="Comma 2 2 2 2 2 2 2 5" xfId="12629" xr:uid="{00000000-0005-0000-0000-00008C0B0000}"/>
    <cellStyle name="Comma 2 2 2 2 2 2 3" xfId="4420" xr:uid="{00000000-0005-0000-0000-00008D0B0000}"/>
    <cellStyle name="Comma 2 2 2 2 2 2 3 2" xfId="6609" xr:uid="{00000000-0005-0000-0000-00008E0B0000}"/>
    <cellStyle name="Comma 2 2 2 2 2 2 3 2 2" xfId="10986" xr:uid="{00000000-0005-0000-0000-00008F0B0000}"/>
    <cellStyle name="Comma 2 2 2 2 2 2 3 2 2 2" xfId="19739" xr:uid="{00000000-0005-0000-0000-0000900B0000}"/>
    <cellStyle name="Comma 2 2 2 2 2 2 3 2 3" xfId="15363" xr:uid="{00000000-0005-0000-0000-0000910B0000}"/>
    <cellStyle name="Comma 2 2 2 2 2 2 3 3" xfId="8798" xr:uid="{00000000-0005-0000-0000-0000920B0000}"/>
    <cellStyle name="Comma 2 2 2 2 2 2 3 3 2" xfId="17551" xr:uid="{00000000-0005-0000-0000-0000930B0000}"/>
    <cellStyle name="Comma 2 2 2 2 2 2 3 4" xfId="13175" xr:uid="{00000000-0005-0000-0000-0000940B0000}"/>
    <cellStyle name="Comma 2 2 2 2 2 2 4" xfId="5515" xr:uid="{00000000-0005-0000-0000-0000950B0000}"/>
    <cellStyle name="Comma 2 2 2 2 2 2 4 2" xfId="9892" xr:uid="{00000000-0005-0000-0000-0000960B0000}"/>
    <cellStyle name="Comma 2 2 2 2 2 2 4 2 2" xfId="18645" xr:uid="{00000000-0005-0000-0000-0000970B0000}"/>
    <cellStyle name="Comma 2 2 2 2 2 2 4 3" xfId="14269" xr:uid="{00000000-0005-0000-0000-0000980B0000}"/>
    <cellStyle name="Comma 2 2 2 2 2 2 5" xfId="7704" xr:uid="{00000000-0005-0000-0000-0000990B0000}"/>
    <cellStyle name="Comma 2 2 2 2 2 2 5 2" xfId="16457" xr:uid="{00000000-0005-0000-0000-00009A0B0000}"/>
    <cellStyle name="Comma 2 2 2 2 2 2 6" xfId="12081" xr:uid="{00000000-0005-0000-0000-00009B0B0000}"/>
    <cellStyle name="Comma 2 2 2 2 2 3" xfId="3598" xr:uid="{00000000-0005-0000-0000-00009C0B0000}"/>
    <cellStyle name="Comma 2 2 2 2 2 3 2" xfId="4694" xr:uid="{00000000-0005-0000-0000-00009D0B0000}"/>
    <cellStyle name="Comma 2 2 2 2 2 3 2 2" xfId="6883" xr:uid="{00000000-0005-0000-0000-00009E0B0000}"/>
    <cellStyle name="Comma 2 2 2 2 2 3 2 2 2" xfId="11260" xr:uid="{00000000-0005-0000-0000-00009F0B0000}"/>
    <cellStyle name="Comma 2 2 2 2 2 3 2 2 2 2" xfId="20013" xr:uid="{00000000-0005-0000-0000-0000A00B0000}"/>
    <cellStyle name="Comma 2 2 2 2 2 3 2 2 3" xfId="15637" xr:uid="{00000000-0005-0000-0000-0000A10B0000}"/>
    <cellStyle name="Comma 2 2 2 2 2 3 2 3" xfId="9072" xr:uid="{00000000-0005-0000-0000-0000A20B0000}"/>
    <cellStyle name="Comma 2 2 2 2 2 3 2 3 2" xfId="17825" xr:uid="{00000000-0005-0000-0000-0000A30B0000}"/>
    <cellStyle name="Comma 2 2 2 2 2 3 2 4" xfId="13449" xr:uid="{00000000-0005-0000-0000-0000A40B0000}"/>
    <cellStyle name="Comma 2 2 2 2 2 3 3" xfId="5789" xr:uid="{00000000-0005-0000-0000-0000A50B0000}"/>
    <cellStyle name="Comma 2 2 2 2 2 3 3 2" xfId="10166" xr:uid="{00000000-0005-0000-0000-0000A60B0000}"/>
    <cellStyle name="Comma 2 2 2 2 2 3 3 2 2" xfId="18919" xr:uid="{00000000-0005-0000-0000-0000A70B0000}"/>
    <cellStyle name="Comma 2 2 2 2 2 3 3 3" xfId="14543" xr:uid="{00000000-0005-0000-0000-0000A80B0000}"/>
    <cellStyle name="Comma 2 2 2 2 2 3 4" xfId="7978" xr:uid="{00000000-0005-0000-0000-0000A90B0000}"/>
    <cellStyle name="Comma 2 2 2 2 2 3 4 2" xfId="16731" xr:uid="{00000000-0005-0000-0000-0000AA0B0000}"/>
    <cellStyle name="Comma 2 2 2 2 2 3 5" xfId="12355" xr:uid="{00000000-0005-0000-0000-0000AB0B0000}"/>
    <cellStyle name="Comma 2 2 2 2 2 4" xfId="4146" xr:uid="{00000000-0005-0000-0000-0000AC0B0000}"/>
    <cellStyle name="Comma 2 2 2 2 2 4 2" xfId="6335" xr:uid="{00000000-0005-0000-0000-0000AD0B0000}"/>
    <cellStyle name="Comma 2 2 2 2 2 4 2 2" xfId="10712" xr:uid="{00000000-0005-0000-0000-0000AE0B0000}"/>
    <cellStyle name="Comma 2 2 2 2 2 4 2 2 2" xfId="19465" xr:uid="{00000000-0005-0000-0000-0000AF0B0000}"/>
    <cellStyle name="Comma 2 2 2 2 2 4 2 3" xfId="15089" xr:uid="{00000000-0005-0000-0000-0000B00B0000}"/>
    <cellStyle name="Comma 2 2 2 2 2 4 3" xfId="8524" xr:uid="{00000000-0005-0000-0000-0000B10B0000}"/>
    <cellStyle name="Comma 2 2 2 2 2 4 3 2" xfId="17277" xr:uid="{00000000-0005-0000-0000-0000B20B0000}"/>
    <cellStyle name="Comma 2 2 2 2 2 4 4" xfId="12901" xr:uid="{00000000-0005-0000-0000-0000B30B0000}"/>
    <cellStyle name="Comma 2 2 2 2 2 5" xfId="5241" xr:uid="{00000000-0005-0000-0000-0000B40B0000}"/>
    <cellStyle name="Comma 2 2 2 2 2 5 2" xfId="9618" xr:uid="{00000000-0005-0000-0000-0000B50B0000}"/>
    <cellStyle name="Comma 2 2 2 2 2 5 2 2" xfId="18371" xr:uid="{00000000-0005-0000-0000-0000B60B0000}"/>
    <cellStyle name="Comma 2 2 2 2 2 5 3" xfId="13995" xr:uid="{00000000-0005-0000-0000-0000B70B0000}"/>
    <cellStyle name="Comma 2 2 2 2 2 6" xfId="7430" xr:uid="{00000000-0005-0000-0000-0000B80B0000}"/>
    <cellStyle name="Comma 2 2 2 2 2 6 2" xfId="16183" xr:uid="{00000000-0005-0000-0000-0000B90B0000}"/>
    <cellStyle name="Comma 2 2 2 2 2 7" xfId="11807" xr:uid="{00000000-0005-0000-0000-0000BA0B0000}"/>
    <cellStyle name="Comma 2 2 2 2 3" xfId="3207" xr:uid="{00000000-0005-0000-0000-0000BB0B0000}"/>
    <cellStyle name="Comma 2 2 2 2 3 2" xfId="3760" xr:uid="{00000000-0005-0000-0000-0000BC0B0000}"/>
    <cellStyle name="Comma 2 2 2 2 3 2 2" xfId="4856" xr:uid="{00000000-0005-0000-0000-0000BD0B0000}"/>
    <cellStyle name="Comma 2 2 2 2 3 2 2 2" xfId="7045" xr:uid="{00000000-0005-0000-0000-0000BE0B0000}"/>
    <cellStyle name="Comma 2 2 2 2 3 2 2 2 2" xfId="11422" xr:uid="{00000000-0005-0000-0000-0000BF0B0000}"/>
    <cellStyle name="Comma 2 2 2 2 3 2 2 2 2 2" xfId="20175" xr:uid="{00000000-0005-0000-0000-0000C00B0000}"/>
    <cellStyle name="Comma 2 2 2 2 3 2 2 2 3" xfId="15799" xr:uid="{00000000-0005-0000-0000-0000C10B0000}"/>
    <cellStyle name="Comma 2 2 2 2 3 2 2 3" xfId="9234" xr:uid="{00000000-0005-0000-0000-0000C20B0000}"/>
    <cellStyle name="Comma 2 2 2 2 3 2 2 3 2" xfId="17987" xr:uid="{00000000-0005-0000-0000-0000C30B0000}"/>
    <cellStyle name="Comma 2 2 2 2 3 2 2 4" xfId="13611" xr:uid="{00000000-0005-0000-0000-0000C40B0000}"/>
    <cellStyle name="Comma 2 2 2 2 3 2 3" xfId="5951" xr:uid="{00000000-0005-0000-0000-0000C50B0000}"/>
    <cellStyle name="Comma 2 2 2 2 3 2 3 2" xfId="10328" xr:uid="{00000000-0005-0000-0000-0000C60B0000}"/>
    <cellStyle name="Comma 2 2 2 2 3 2 3 2 2" xfId="19081" xr:uid="{00000000-0005-0000-0000-0000C70B0000}"/>
    <cellStyle name="Comma 2 2 2 2 3 2 3 3" xfId="14705" xr:uid="{00000000-0005-0000-0000-0000C80B0000}"/>
    <cellStyle name="Comma 2 2 2 2 3 2 4" xfId="8140" xr:uid="{00000000-0005-0000-0000-0000C90B0000}"/>
    <cellStyle name="Comma 2 2 2 2 3 2 4 2" xfId="16893" xr:uid="{00000000-0005-0000-0000-0000CA0B0000}"/>
    <cellStyle name="Comma 2 2 2 2 3 2 5" xfId="12517" xr:uid="{00000000-0005-0000-0000-0000CB0B0000}"/>
    <cellStyle name="Comma 2 2 2 2 3 3" xfId="4308" xr:uid="{00000000-0005-0000-0000-0000CC0B0000}"/>
    <cellStyle name="Comma 2 2 2 2 3 3 2" xfId="6497" xr:uid="{00000000-0005-0000-0000-0000CD0B0000}"/>
    <cellStyle name="Comma 2 2 2 2 3 3 2 2" xfId="10874" xr:uid="{00000000-0005-0000-0000-0000CE0B0000}"/>
    <cellStyle name="Comma 2 2 2 2 3 3 2 2 2" xfId="19627" xr:uid="{00000000-0005-0000-0000-0000CF0B0000}"/>
    <cellStyle name="Comma 2 2 2 2 3 3 2 3" xfId="15251" xr:uid="{00000000-0005-0000-0000-0000D00B0000}"/>
    <cellStyle name="Comma 2 2 2 2 3 3 3" xfId="8686" xr:uid="{00000000-0005-0000-0000-0000D10B0000}"/>
    <cellStyle name="Comma 2 2 2 2 3 3 3 2" xfId="17439" xr:uid="{00000000-0005-0000-0000-0000D20B0000}"/>
    <cellStyle name="Comma 2 2 2 2 3 3 4" xfId="13063" xr:uid="{00000000-0005-0000-0000-0000D30B0000}"/>
    <cellStyle name="Comma 2 2 2 2 3 4" xfId="5403" xr:uid="{00000000-0005-0000-0000-0000D40B0000}"/>
    <cellStyle name="Comma 2 2 2 2 3 4 2" xfId="9780" xr:uid="{00000000-0005-0000-0000-0000D50B0000}"/>
    <cellStyle name="Comma 2 2 2 2 3 4 2 2" xfId="18533" xr:uid="{00000000-0005-0000-0000-0000D60B0000}"/>
    <cellStyle name="Comma 2 2 2 2 3 4 3" xfId="14157" xr:uid="{00000000-0005-0000-0000-0000D70B0000}"/>
    <cellStyle name="Comma 2 2 2 2 3 5" xfId="7592" xr:uid="{00000000-0005-0000-0000-0000D80B0000}"/>
    <cellStyle name="Comma 2 2 2 2 3 5 2" xfId="16345" xr:uid="{00000000-0005-0000-0000-0000D90B0000}"/>
    <cellStyle name="Comma 2 2 2 2 3 6" xfId="11969" xr:uid="{00000000-0005-0000-0000-0000DA0B0000}"/>
    <cellStyle name="Comma 2 2 2 2 4" xfId="3486" xr:uid="{00000000-0005-0000-0000-0000DB0B0000}"/>
    <cellStyle name="Comma 2 2 2 2 4 2" xfId="4582" xr:uid="{00000000-0005-0000-0000-0000DC0B0000}"/>
    <cellStyle name="Comma 2 2 2 2 4 2 2" xfId="6771" xr:uid="{00000000-0005-0000-0000-0000DD0B0000}"/>
    <cellStyle name="Comma 2 2 2 2 4 2 2 2" xfId="11148" xr:uid="{00000000-0005-0000-0000-0000DE0B0000}"/>
    <cellStyle name="Comma 2 2 2 2 4 2 2 2 2" xfId="19901" xr:uid="{00000000-0005-0000-0000-0000DF0B0000}"/>
    <cellStyle name="Comma 2 2 2 2 4 2 2 3" xfId="15525" xr:uid="{00000000-0005-0000-0000-0000E00B0000}"/>
    <cellStyle name="Comma 2 2 2 2 4 2 3" xfId="8960" xr:uid="{00000000-0005-0000-0000-0000E10B0000}"/>
    <cellStyle name="Comma 2 2 2 2 4 2 3 2" xfId="17713" xr:uid="{00000000-0005-0000-0000-0000E20B0000}"/>
    <cellStyle name="Comma 2 2 2 2 4 2 4" xfId="13337" xr:uid="{00000000-0005-0000-0000-0000E30B0000}"/>
    <cellStyle name="Comma 2 2 2 2 4 3" xfId="5677" xr:uid="{00000000-0005-0000-0000-0000E40B0000}"/>
    <cellStyle name="Comma 2 2 2 2 4 3 2" xfId="10054" xr:uid="{00000000-0005-0000-0000-0000E50B0000}"/>
    <cellStyle name="Comma 2 2 2 2 4 3 2 2" xfId="18807" xr:uid="{00000000-0005-0000-0000-0000E60B0000}"/>
    <cellStyle name="Comma 2 2 2 2 4 3 3" xfId="14431" xr:uid="{00000000-0005-0000-0000-0000E70B0000}"/>
    <cellStyle name="Comma 2 2 2 2 4 4" xfId="7866" xr:uid="{00000000-0005-0000-0000-0000E80B0000}"/>
    <cellStyle name="Comma 2 2 2 2 4 4 2" xfId="16619" xr:uid="{00000000-0005-0000-0000-0000E90B0000}"/>
    <cellStyle name="Comma 2 2 2 2 4 5" xfId="12243" xr:uid="{00000000-0005-0000-0000-0000EA0B0000}"/>
    <cellStyle name="Comma 2 2 2 2 5" xfId="4034" xr:uid="{00000000-0005-0000-0000-0000EB0B0000}"/>
    <cellStyle name="Comma 2 2 2 2 5 2" xfId="6223" xr:uid="{00000000-0005-0000-0000-0000EC0B0000}"/>
    <cellStyle name="Comma 2 2 2 2 5 2 2" xfId="10600" xr:uid="{00000000-0005-0000-0000-0000ED0B0000}"/>
    <cellStyle name="Comma 2 2 2 2 5 2 2 2" xfId="19353" xr:uid="{00000000-0005-0000-0000-0000EE0B0000}"/>
    <cellStyle name="Comma 2 2 2 2 5 2 3" xfId="14977" xr:uid="{00000000-0005-0000-0000-0000EF0B0000}"/>
    <cellStyle name="Comma 2 2 2 2 5 3" xfId="8412" xr:uid="{00000000-0005-0000-0000-0000F00B0000}"/>
    <cellStyle name="Comma 2 2 2 2 5 3 2" xfId="17165" xr:uid="{00000000-0005-0000-0000-0000F10B0000}"/>
    <cellStyle name="Comma 2 2 2 2 5 4" xfId="12789" xr:uid="{00000000-0005-0000-0000-0000F20B0000}"/>
    <cellStyle name="Comma 2 2 2 2 6" xfId="5129" xr:uid="{00000000-0005-0000-0000-0000F30B0000}"/>
    <cellStyle name="Comma 2 2 2 2 6 2" xfId="9506" xr:uid="{00000000-0005-0000-0000-0000F40B0000}"/>
    <cellStyle name="Comma 2 2 2 2 6 2 2" xfId="18259" xr:uid="{00000000-0005-0000-0000-0000F50B0000}"/>
    <cellStyle name="Comma 2 2 2 2 6 3" xfId="13883" xr:uid="{00000000-0005-0000-0000-0000F60B0000}"/>
    <cellStyle name="Comma 2 2 2 2 7" xfId="7318" xr:uid="{00000000-0005-0000-0000-0000F70B0000}"/>
    <cellStyle name="Comma 2 2 2 2 7 2" xfId="16071" xr:uid="{00000000-0005-0000-0000-0000F80B0000}"/>
    <cellStyle name="Comma 2 2 2 2 8" xfId="11695" xr:uid="{00000000-0005-0000-0000-0000F90B0000}"/>
    <cellStyle name="Comma 2 2 2 3" xfId="2990" xr:uid="{00000000-0005-0000-0000-0000FA0B0000}"/>
    <cellStyle name="Comma 2 2 2 3 2" xfId="3266" xr:uid="{00000000-0005-0000-0000-0000FB0B0000}"/>
    <cellStyle name="Comma 2 2 2 3 2 2" xfId="3819" xr:uid="{00000000-0005-0000-0000-0000FC0B0000}"/>
    <cellStyle name="Comma 2 2 2 3 2 2 2" xfId="4915" xr:uid="{00000000-0005-0000-0000-0000FD0B0000}"/>
    <cellStyle name="Comma 2 2 2 3 2 2 2 2" xfId="7104" xr:uid="{00000000-0005-0000-0000-0000FE0B0000}"/>
    <cellStyle name="Comma 2 2 2 3 2 2 2 2 2" xfId="11481" xr:uid="{00000000-0005-0000-0000-0000FF0B0000}"/>
    <cellStyle name="Comma 2 2 2 3 2 2 2 2 2 2" xfId="20234" xr:uid="{00000000-0005-0000-0000-0000000C0000}"/>
    <cellStyle name="Comma 2 2 2 3 2 2 2 2 3" xfId="15858" xr:uid="{00000000-0005-0000-0000-0000010C0000}"/>
    <cellStyle name="Comma 2 2 2 3 2 2 2 3" xfId="9293" xr:uid="{00000000-0005-0000-0000-0000020C0000}"/>
    <cellStyle name="Comma 2 2 2 3 2 2 2 3 2" xfId="18046" xr:uid="{00000000-0005-0000-0000-0000030C0000}"/>
    <cellStyle name="Comma 2 2 2 3 2 2 2 4" xfId="13670" xr:uid="{00000000-0005-0000-0000-0000040C0000}"/>
    <cellStyle name="Comma 2 2 2 3 2 2 3" xfId="6010" xr:uid="{00000000-0005-0000-0000-0000050C0000}"/>
    <cellStyle name="Comma 2 2 2 3 2 2 3 2" xfId="10387" xr:uid="{00000000-0005-0000-0000-0000060C0000}"/>
    <cellStyle name="Comma 2 2 2 3 2 2 3 2 2" xfId="19140" xr:uid="{00000000-0005-0000-0000-0000070C0000}"/>
    <cellStyle name="Comma 2 2 2 3 2 2 3 3" xfId="14764" xr:uid="{00000000-0005-0000-0000-0000080C0000}"/>
    <cellStyle name="Comma 2 2 2 3 2 2 4" xfId="8199" xr:uid="{00000000-0005-0000-0000-0000090C0000}"/>
    <cellStyle name="Comma 2 2 2 3 2 2 4 2" xfId="16952" xr:uid="{00000000-0005-0000-0000-00000A0C0000}"/>
    <cellStyle name="Comma 2 2 2 3 2 2 5" xfId="12576" xr:uid="{00000000-0005-0000-0000-00000B0C0000}"/>
    <cellStyle name="Comma 2 2 2 3 2 3" xfId="4367" xr:uid="{00000000-0005-0000-0000-00000C0C0000}"/>
    <cellStyle name="Comma 2 2 2 3 2 3 2" xfId="6556" xr:uid="{00000000-0005-0000-0000-00000D0C0000}"/>
    <cellStyle name="Comma 2 2 2 3 2 3 2 2" xfId="10933" xr:uid="{00000000-0005-0000-0000-00000E0C0000}"/>
    <cellStyle name="Comma 2 2 2 3 2 3 2 2 2" xfId="19686" xr:uid="{00000000-0005-0000-0000-00000F0C0000}"/>
    <cellStyle name="Comma 2 2 2 3 2 3 2 3" xfId="15310" xr:uid="{00000000-0005-0000-0000-0000100C0000}"/>
    <cellStyle name="Comma 2 2 2 3 2 3 3" xfId="8745" xr:uid="{00000000-0005-0000-0000-0000110C0000}"/>
    <cellStyle name="Comma 2 2 2 3 2 3 3 2" xfId="17498" xr:uid="{00000000-0005-0000-0000-0000120C0000}"/>
    <cellStyle name="Comma 2 2 2 3 2 3 4" xfId="13122" xr:uid="{00000000-0005-0000-0000-0000130C0000}"/>
    <cellStyle name="Comma 2 2 2 3 2 4" xfId="5462" xr:uid="{00000000-0005-0000-0000-0000140C0000}"/>
    <cellStyle name="Comma 2 2 2 3 2 4 2" xfId="9839" xr:uid="{00000000-0005-0000-0000-0000150C0000}"/>
    <cellStyle name="Comma 2 2 2 3 2 4 2 2" xfId="18592" xr:uid="{00000000-0005-0000-0000-0000160C0000}"/>
    <cellStyle name="Comma 2 2 2 3 2 4 3" xfId="14216" xr:uid="{00000000-0005-0000-0000-0000170C0000}"/>
    <cellStyle name="Comma 2 2 2 3 2 5" xfId="7651" xr:uid="{00000000-0005-0000-0000-0000180C0000}"/>
    <cellStyle name="Comma 2 2 2 3 2 5 2" xfId="16404" xr:uid="{00000000-0005-0000-0000-0000190C0000}"/>
    <cellStyle name="Comma 2 2 2 3 2 6" xfId="12028" xr:uid="{00000000-0005-0000-0000-00001A0C0000}"/>
    <cellStyle name="Comma 2 2 2 3 3" xfId="3545" xr:uid="{00000000-0005-0000-0000-00001B0C0000}"/>
    <cellStyle name="Comma 2 2 2 3 3 2" xfId="4641" xr:uid="{00000000-0005-0000-0000-00001C0C0000}"/>
    <cellStyle name="Comma 2 2 2 3 3 2 2" xfId="6830" xr:uid="{00000000-0005-0000-0000-00001D0C0000}"/>
    <cellStyle name="Comma 2 2 2 3 3 2 2 2" xfId="11207" xr:uid="{00000000-0005-0000-0000-00001E0C0000}"/>
    <cellStyle name="Comma 2 2 2 3 3 2 2 2 2" xfId="19960" xr:uid="{00000000-0005-0000-0000-00001F0C0000}"/>
    <cellStyle name="Comma 2 2 2 3 3 2 2 3" xfId="15584" xr:uid="{00000000-0005-0000-0000-0000200C0000}"/>
    <cellStyle name="Comma 2 2 2 3 3 2 3" xfId="9019" xr:uid="{00000000-0005-0000-0000-0000210C0000}"/>
    <cellStyle name="Comma 2 2 2 3 3 2 3 2" xfId="17772" xr:uid="{00000000-0005-0000-0000-0000220C0000}"/>
    <cellStyle name="Comma 2 2 2 3 3 2 4" xfId="13396" xr:uid="{00000000-0005-0000-0000-0000230C0000}"/>
    <cellStyle name="Comma 2 2 2 3 3 3" xfId="5736" xr:uid="{00000000-0005-0000-0000-0000240C0000}"/>
    <cellStyle name="Comma 2 2 2 3 3 3 2" xfId="10113" xr:uid="{00000000-0005-0000-0000-0000250C0000}"/>
    <cellStyle name="Comma 2 2 2 3 3 3 2 2" xfId="18866" xr:uid="{00000000-0005-0000-0000-0000260C0000}"/>
    <cellStyle name="Comma 2 2 2 3 3 3 3" xfId="14490" xr:uid="{00000000-0005-0000-0000-0000270C0000}"/>
    <cellStyle name="Comma 2 2 2 3 3 4" xfId="7925" xr:uid="{00000000-0005-0000-0000-0000280C0000}"/>
    <cellStyle name="Comma 2 2 2 3 3 4 2" xfId="16678" xr:uid="{00000000-0005-0000-0000-0000290C0000}"/>
    <cellStyle name="Comma 2 2 2 3 3 5" xfId="12302" xr:uid="{00000000-0005-0000-0000-00002A0C0000}"/>
    <cellStyle name="Comma 2 2 2 3 4" xfId="4093" xr:uid="{00000000-0005-0000-0000-00002B0C0000}"/>
    <cellStyle name="Comma 2 2 2 3 4 2" xfId="6282" xr:uid="{00000000-0005-0000-0000-00002C0C0000}"/>
    <cellStyle name="Comma 2 2 2 3 4 2 2" xfId="10659" xr:uid="{00000000-0005-0000-0000-00002D0C0000}"/>
    <cellStyle name="Comma 2 2 2 3 4 2 2 2" xfId="19412" xr:uid="{00000000-0005-0000-0000-00002E0C0000}"/>
    <cellStyle name="Comma 2 2 2 3 4 2 3" xfId="15036" xr:uid="{00000000-0005-0000-0000-00002F0C0000}"/>
    <cellStyle name="Comma 2 2 2 3 4 3" xfId="8471" xr:uid="{00000000-0005-0000-0000-0000300C0000}"/>
    <cellStyle name="Comma 2 2 2 3 4 3 2" xfId="17224" xr:uid="{00000000-0005-0000-0000-0000310C0000}"/>
    <cellStyle name="Comma 2 2 2 3 4 4" xfId="12848" xr:uid="{00000000-0005-0000-0000-0000320C0000}"/>
    <cellStyle name="Comma 2 2 2 3 5" xfId="5188" xr:uid="{00000000-0005-0000-0000-0000330C0000}"/>
    <cellStyle name="Comma 2 2 2 3 5 2" xfId="9565" xr:uid="{00000000-0005-0000-0000-0000340C0000}"/>
    <cellStyle name="Comma 2 2 2 3 5 2 2" xfId="18318" xr:uid="{00000000-0005-0000-0000-0000350C0000}"/>
    <cellStyle name="Comma 2 2 2 3 5 3" xfId="13942" xr:uid="{00000000-0005-0000-0000-0000360C0000}"/>
    <cellStyle name="Comma 2 2 2 3 6" xfId="7377" xr:uid="{00000000-0005-0000-0000-0000370C0000}"/>
    <cellStyle name="Comma 2 2 2 3 6 2" xfId="16130" xr:uid="{00000000-0005-0000-0000-0000380C0000}"/>
    <cellStyle name="Comma 2 2 2 3 7" xfId="11754" xr:uid="{00000000-0005-0000-0000-0000390C0000}"/>
    <cellStyle name="Comma 2 2 2 4" xfId="2877" xr:uid="{00000000-0005-0000-0000-00003A0C0000}"/>
    <cellStyle name="Comma 2 2 2 4 2" xfId="3156" xr:uid="{00000000-0005-0000-0000-00003B0C0000}"/>
    <cellStyle name="Comma 2 2 2 4 2 2" xfId="3709" xr:uid="{00000000-0005-0000-0000-00003C0C0000}"/>
    <cellStyle name="Comma 2 2 2 4 2 2 2" xfId="4805" xr:uid="{00000000-0005-0000-0000-00003D0C0000}"/>
    <cellStyle name="Comma 2 2 2 4 2 2 2 2" xfId="6994" xr:uid="{00000000-0005-0000-0000-00003E0C0000}"/>
    <cellStyle name="Comma 2 2 2 4 2 2 2 2 2" xfId="11371" xr:uid="{00000000-0005-0000-0000-00003F0C0000}"/>
    <cellStyle name="Comma 2 2 2 4 2 2 2 2 2 2" xfId="20124" xr:uid="{00000000-0005-0000-0000-0000400C0000}"/>
    <cellStyle name="Comma 2 2 2 4 2 2 2 2 3" xfId="15748" xr:uid="{00000000-0005-0000-0000-0000410C0000}"/>
    <cellStyle name="Comma 2 2 2 4 2 2 2 3" xfId="9183" xr:uid="{00000000-0005-0000-0000-0000420C0000}"/>
    <cellStyle name="Comma 2 2 2 4 2 2 2 3 2" xfId="17936" xr:uid="{00000000-0005-0000-0000-0000430C0000}"/>
    <cellStyle name="Comma 2 2 2 4 2 2 2 4" xfId="13560" xr:uid="{00000000-0005-0000-0000-0000440C0000}"/>
    <cellStyle name="Comma 2 2 2 4 2 2 3" xfId="5900" xr:uid="{00000000-0005-0000-0000-0000450C0000}"/>
    <cellStyle name="Comma 2 2 2 4 2 2 3 2" xfId="10277" xr:uid="{00000000-0005-0000-0000-0000460C0000}"/>
    <cellStyle name="Comma 2 2 2 4 2 2 3 2 2" xfId="19030" xr:uid="{00000000-0005-0000-0000-0000470C0000}"/>
    <cellStyle name="Comma 2 2 2 4 2 2 3 3" xfId="14654" xr:uid="{00000000-0005-0000-0000-0000480C0000}"/>
    <cellStyle name="Comma 2 2 2 4 2 2 4" xfId="8089" xr:uid="{00000000-0005-0000-0000-0000490C0000}"/>
    <cellStyle name="Comma 2 2 2 4 2 2 4 2" xfId="16842" xr:uid="{00000000-0005-0000-0000-00004A0C0000}"/>
    <cellStyle name="Comma 2 2 2 4 2 2 5" xfId="12466" xr:uid="{00000000-0005-0000-0000-00004B0C0000}"/>
    <cellStyle name="Comma 2 2 2 4 2 3" xfId="4257" xr:uid="{00000000-0005-0000-0000-00004C0C0000}"/>
    <cellStyle name="Comma 2 2 2 4 2 3 2" xfId="6446" xr:uid="{00000000-0005-0000-0000-00004D0C0000}"/>
    <cellStyle name="Comma 2 2 2 4 2 3 2 2" xfId="10823" xr:uid="{00000000-0005-0000-0000-00004E0C0000}"/>
    <cellStyle name="Comma 2 2 2 4 2 3 2 2 2" xfId="19576" xr:uid="{00000000-0005-0000-0000-00004F0C0000}"/>
    <cellStyle name="Comma 2 2 2 4 2 3 2 3" xfId="15200" xr:uid="{00000000-0005-0000-0000-0000500C0000}"/>
    <cellStyle name="Comma 2 2 2 4 2 3 3" xfId="8635" xr:uid="{00000000-0005-0000-0000-0000510C0000}"/>
    <cellStyle name="Comma 2 2 2 4 2 3 3 2" xfId="17388" xr:uid="{00000000-0005-0000-0000-0000520C0000}"/>
    <cellStyle name="Comma 2 2 2 4 2 3 4" xfId="13012" xr:uid="{00000000-0005-0000-0000-0000530C0000}"/>
    <cellStyle name="Comma 2 2 2 4 2 4" xfId="5352" xr:uid="{00000000-0005-0000-0000-0000540C0000}"/>
    <cellStyle name="Comma 2 2 2 4 2 4 2" xfId="9729" xr:uid="{00000000-0005-0000-0000-0000550C0000}"/>
    <cellStyle name="Comma 2 2 2 4 2 4 2 2" xfId="18482" xr:uid="{00000000-0005-0000-0000-0000560C0000}"/>
    <cellStyle name="Comma 2 2 2 4 2 4 3" xfId="14106" xr:uid="{00000000-0005-0000-0000-0000570C0000}"/>
    <cellStyle name="Comma 2 2 2 4 2 5" xfId="7541" xr:uid="{00000000-0005-0000-0000-0000580C0000}"/>
    <cellStyle name="Comma 2 2 2 4 2 5 2" xfId="16294" xr:uid="{00000000-0005-0000-0000-0000590C0000}"/>
    <cellStyle name="Comma 2 2 2 4 2 6" xfId="11918" xr:uid="{00000000-0005-0000-0000-00005A0C0000}"/>
    <cellStyle name="Comma 2 2 2 4 3" xfId="3435" xr:uid="{00000000-0005-0000-0000-00005B0C0000}"/>
    <cellStyle name="Comma 2 2 2 4 3 2" xfId="4531" xr:uid="{00000000-0005-0000-0000-00005C0C0000}"/>
    <cellStyle name="Comma 2 2 2 4 3 2 2" xfId="6720" xr:uid="{00000000-0005-0000-0000-00005D0C0000}"/>
    <cellStyle name="Comma 2 2 2 4 3 2 2 2" xfId="11097" xr:uid="{00000000-0005-0000-0000-00005E0C0000}"/>
    <cellStyle name="Comma 2 2 2 4 3 2 2 2 2" xfId="19850" xr:uid="{00000000-0005-0000-0000-00005F0C0000}"/>
    <cellStyle name="Comma 2 2 2 4 3 2 2 3" xfId="15474" xr:uid="{00000000-0005-0000-0000-0000600C0000}"/>
    <cellStyle name="Comma 2 2 2 4 3 2 3" xfId="8909" xr:uid="{00000000-0005-0000-0000-0000610C0000}"/>
    <cellStyle name="Comma 2 2 2 4 3 2 3 2" xfId="17662" xr:uid="{00000000-0005-0000-0000-0000620C0000}"/>
    <cellStyle name="Comma 2 2 2 4 3 2 4" xfId="13286" xr:uid="{00000000-0005-0000-0000-0000630C0000}"/>
    <cellStyle name="Comma 2 2 2 4 3 3" xfId="5626" xr:uid="{00000000-0005-0000-0000-0000640C0000}"/>
    <cellStyle name="Comma 2 2 2 4 3 3 2" xfId="10003" xr:uid="{00000000-0005-0000-0000-0000650C0000}"/>
    <cellStyle name="Comma 2 2 2 4 3 3 2 2" xfId="18756" xr:uid="{00000000-0005-0000-0000-0000660C0000}"/>
    <cellStyle name="Comma 2 2 2 4 3 3 3" xfId="14380" xr:uid="{00000000-0005-0000-0000-0000670C0000}"/>
    <cellStyle name="Comma 2 2 2 4 3 4" xfId="7815" xr:uid="{00000000-0005-0000-0000-0000680C0000}"/>
    <cellStyle name="Comma 2 2 2 4 3 4 2" xfId="16568" xr:uid="{00000000-0005-0000-0000-0000690C0000}"/>
    <cellStyle name="Comma 2 2 2 4 3 5" xfId="12192" xr:uid="{00000000-0005-0000-0000-00006A0C0000}"/>
    <cellStyle name="Comma 2 2 2 4 4" xfId="3983" xr:uid="{00000000-0005-0000-0000-00006B0C0000}"/>
    <cellStyle name="Comma 2 2 2 4 4 2" xfId="6172" xr:uid="{00000000-0005-0000-0000-00006C0C0000}"/>
    <cellStyle name="Comma 2 2 2 4 4 2 2" xfId="10549" xr:uid="{00000000-0005-0000-0000-00006D0C0000}"/>
    <cellStyle name="Comma 2 2 2 4 4 2 2 2" xfId="19302" xr:uid="{00000000-0005-0000-0000-00006E0C0000}"/>
    <cellStyle name="Comma 2 2 2 4 4 2 3" xfId="14926" xr:uid="{00000000-0005-0000-0000-00006F0C0000}"/>
    <cellStyle name="Comma 2 2 2 4 4 3" xfId="8361" xr:uid="{00000000-0005-0000-0000-0000700C0000}"/>
    <cellStyle name="Comma 2 2 2 4 4 3 2" xfId="17114" xr:uid="{00000000-0005-0000-0000-0000710C0000}"/>
    <cellStyle name="Comma 2 2 2 4 4 4" xfId="12738" xr:uid="{00000000-0005-0000-0000-0000720C0000}"/>
    <cellStyle name="Comma 2 2 2 4 5" xfId="5078" xr:uid="{00000000-0005-0000-0000-0000730C0000}"/>
    <cellStyle name="Comma 2 2 2 4 5 2" xfId="9455" xr:uid="{00000000-0005-0000-0000-0000740C0000}"/>
    <cellStyle name="Comma 2 2 2 4 5 2 2" xfId="18208" xr:uid="{00000000-0005-0000-0000-0000750C0000}"/>
    <cellStyle name="Comma 2 2 2 4 5 3" xfId="13832" xr:uid="{00000000-0005-0000-0000-0000760C0000}"/>
    <cellStyle name="Comma 2 2 2 4 6" xfId="7267" xr:uid="{00000000-0005-0000-0000-0000770C0000}"/>
    <cellStyle name="Comma 2 2 2 4 6 2" xfId="16020" xr:uid="{00000000-0005-0000-0000-0000780C0000}"/>
    <cellStyle name="Comma 2 2 2 4 7" xfId="11644" xr:uid="{00000000-0005-0000-0000-0000790C0000}"/>
    <cellStyle name="Comma 2 2 2 5" xfId="3106" xr:uid="{00000000-0005-0000-0000-00007A0C0000}"/>
    <cellStyle name="Comma 2 2 2 5 2" xfId="3660" xr:uid="{00000000-0005-0000-0000-00007B0C0000}"/>
    <cellStyle name="Comma 2 2 2 5 2 2" xfId="4756" xr:uid="{00000000-0005-0000-0000-00007C0C0000}"/>
    <cellStyle name="Comma 2 2 2 5 2 2 2" xfId="6945" xr:uid="{00000000-0005-0000-0000-00007D0C0000}"/>
    <cellStyle name="Comma 2 2 2 5 2 2 2 2" xfId="11322" xr:uid="{00000000-0005-0000-0000-00007E0C0000}"/>
    <cellStyle name="Comma 2 2 2 5 2 2 2 2 2" xfId="20075" xr:uid="{00000000-0005-0000-0000-00007F0C0000}"/>
    <cellStyle name="Comma 2 2 2 5 2 2 2 3" xfId="15699" xr:uid="{00000000-0005-0000-0000-0000800C0000}"/>
    <cellStyle name="Comma 2 2 2 5 2 2 3" xfId="9134" xr:uid="{00000000-0005-0000-0000-0000810C0000}"/>
    <cellStyle name="Comma 2 2 2 5 2 2 3 2" xfId="17887" xr:uid="{00000000-0005-0000-0000-0000820C0000}"/>
    <cellStyle name="Comma 2 2 2 5 2 2 4" xfId="13511" xr:uid="{00000000-0005-0000-0000-0000830C0000}"/>
    <cellStyle name="Comma 2 2 2 5 2 3" xfId="5851" xr:uid="{00000000-0005-0000-0000-0000840C0000}"/>
    <cellStyle name="Comma 2 2 2 5 2 3 2" xfId="10228" xr:uid="{00000000-0005-0000-0000-0000850C0000}"/>
    <cellStyle name="Comma 2 2 2 5 2 3 2 2" xfId="18981" xr:uid="{00000000-0005-0000-0000-0000860C0000}"/>
    <cellStyle name="Comma 2 2 2 5 2 3 3" xfId="14605" xr:uid="{00000000-0005-0000-0000-0000870C0000}"/>
    <cellStyle name="Comma 2 2 2 5 2 4" xfId="8040" xr:uid="{00000000-0005-0000-0000-0000880C0000}"/>
    <cellStyle name="Comma 2 2 2 5 2 4 2" xfId="16793" xr:uid="{00000000-0005-0000-0000-0000890C0000}"/>
    <cellStyle name="Comma 2 2 2 5 2 5" xfId="12417" xr:uid="{00000000-0005-0000-0000-00008A0C0000}"/>
    <cellStyle name="Comma 2 2 2 5 3" xfId="4208" xr:uid="{00000000-0005-0000-0000-00008B0C0000}"/>
    <cellStyle name="Comma 2 2 2 5 3 2" xfId="6397" xr:uid="{00000000-0005-0000-0000-00008C0C0000}"/>
    <cellStyle name="Comma 2 2 2 5 3 2 2" xfId="10774" xr:uid="{00000000-0005-0000-0000-00008D0C0000}"/>
    <cellStyle name="Comma 2 2 2 5 3 2 2 2" xfId="19527" xr:uid="{00000000-0005-0000-0000-00008E0C0000}"/>
    <cellStyle name="Comma 2 2 2 5 3 2 3" xfId="15151" xr:uid="{00000000-0005-0000-0000-00008F0C0000}"/>
    <cellStyle name="Comma 2 2 2 5 3 3" xfId="8586" xr:uid="{00000000-0005-0000-0000-0000900C0000}"/>
    <cellStyle name="Comma 2 2 2 5 3 3 2" xfId="17339" xr:uid="{00000000-0005-0000-0000-0000910C0000}"/>
    <cellStyle name="Comma 2 2 2 5 3 4" xfId="12963" xr:uid="{00000000-0005-0000-0000-0000920C0000}"/>
    <cellStyle name="Comma 2 2 2 5 4" xfId="5303" xr:uid="{00000000-0005-0000-0000-0000930C0000}"/>
    <cellStyle name="Comma 2 2 2 5 4 2" xfId="9680" xr:uid="{00000000-0005-0000-0000-0000940C0000}"/>
    <cellStyle name="Comma 2 2 2 5 4 2 2" xfId="18433" xr:uid="{00000000-0005-0000-0000-0000950C0000}"/>
    <cellStyle name="Comma 2 2 2 5 4 3" xfId="14057" xr:uid="{00000000-0005-0000-0000-0000960C0000}"/>
    <cellStyle name="Comma 2 2 2 5 5" xfId="7492" xr:uid="{00000000-0005-0000-0000-0000970C0000}"/>
    <cellStyle name="Comma 2 2 2 5 5 2" xfId="16245" xr:uid="{00000000-0005-0000-0000-0000980C0000}"/>
    <cellStyle name="Comma 2 2 2 5 6" xfId="11869" xr:uid="{00000000-0005-0000-0000-0000990C0000}"/>
    <cellStyle name="Comma 2 2 2 6" xfId="3385" xr:uid="{00000000-0005-0000-0000-00009A0C0000}"/>
    <cellStyle name="Comma 2 2 2 6 2" xfId="4482" xr:uid="{00000000-0005-0000-0000-00009B0C0000}"/>
    <cellStyle name="Comma 2 2 2 6 2 2" xfId="6671" xr:uid="{00000000-0005-0000-0000-00009C0C0000}"/>
    <cellStyle name="Comma 2 2 2 6 2 2 2" xfId="11048" xr:uid="{00000000-0005-0000-0000-00009D0C0000}"/>
    <cellStyle name="Comma 2 2 2 6 2 2 2 2" xfId="19801" xr:uid="{00000000-0005-0000-0000-00009E0C0000}"/>
    <cellStyle name="Comma 2 2 2 6 2 2 3" xfId="15425" xr:uid="{00000000-0005-0000-0000-00009F0C0000}"/>
    <cellStyle name="Comma 2 2 2 6 2 3" xfId="8860" xr:uid="{00000000-0005-0000-0000-0000A00C0000}"/>
    <cellStyle name="Comma 2 2 2 6 2 3 2" xfId="17613" xr:uid="{00000000-0005-0000-0000-0000A10C0000}"/>
    <cellStyle name="Comma 2 2 2 6 2 4" xfId="13237" xr:uid="{00000000-0005-0000-0000-0000A20C0000}"/>
    <cellStyle name="Comma 2 2 2 6 3" xfId="5577" xr:uid="{00000000-0005-0000-0000-0000A30C0000}"/>
    <cellStyle name="Comma 2 2 2 6 3 2" xfId="9954" xr:uid="{00000000-0005-0000-0000-0000A40C0000}"/>
    <cellStyle name="Comma 2 2 2 6 3 2 2" xfId="18707" xr:uid="{00000000-0005-0000-0000-0000A50C0000}"/>
    <cellStyle name="Comma 2 2 2 6 3 3" xfId="14331" xr:uid="{00000000-0005-0000-0000-0000A60C0000}"/>
    <cellStyle name="Comma 2 2 2 6 4" xfId="7766" xr:uid="{00000000-0005-0000-0000-0000A70C0000}"/>
    <cellStyle name="Comma 2 2 2 6 4 2" xfId="16519" xr:uid="{00000000-0005-0000-0000-0000A80C0000}"/>
    <cellStyle name="Comma 2 2 2 6 5" xfId="12143" xr:uid="{00000000-0005-0000-0000-0000A90C0000}"/>
    <cellStyle name="Comma 2 2 2 7" xfId="3935" xr:uid="{00000000-0005-0000-0000-0000AA0C0000}"/>
    <cellStyle name="Comma 2 2 2 7 2" xfId="6124" xr:uid="{00000000-0005-0000-0000-0000AB0C0000}"/>
    <cellStyle name="Comma 2 2 2 7 2 2" xfId="10501" xr:uid="{00000000-0005-0000-0000-0000AC0C0000}"/>
    <cellStyle name="Comma 2 2 2 7 2 2 2" xfId="19254" xr:uid="{00000000-0005-0000-0000-0000AD0C0000}"/>
    <cellStyle name="Comma 2 2 2 7 2 3" xfId="14878" xr:uid="{00000000-0005-0000-0000-0000AE0C0000}"/>
    <cellStyle name="Comma 2 2 2 7 3" xfId="8313" xr:uid="{00000000-0005-0000-0000-0000AF0C0000}"/>
    <cellStyle name="Comma 2 2 2 7 3 2" xfId="17066" xr:uid="{00000000-0005-0000-0000-0000B00C0000}"/>
    <cellStyle name="Comma 2 2 2 7 4" xfId="12690" xr:uid="{00000000-0005-0000-0000-0000B10C0000}"/>
    <cellStyle name="Comma 2 2 2 8" xfId="5030" xr:uid="{00000000-0005-0000-0000-0000B20C0000}"/>
    <cellStyle name="Comma 2 2 2 8 2" xfId="9407" xr:uid="{00000000-0005-0000-0000-0000B30C0000}"/>
    <cellStyle name="Comma 2 2 2 8 2 2" xfId="18160" xr:uid="{00000000-0005-0000-0000-0000B40C0000}"/>
    <cellStyle name="Comma 2 2 2 8 3" xfId="13784" xr:uid="{00000000-0005-0000-0000-0000B50C0000}"/>
    <cellStyle name="Comma 2 2 2 9" xfId="7219" xr:uid="{00000000-0005-0000-0000-0000B60C0000}"/>
    <cellStyle name="Comma 2 2 2 9 2" xfId="15972" xr:uid="{00000000-0005-0000-0000-0000B70C0000}"/>
    <cellStyle name="Comma 2 2 3" xfId="2930" xr:uid="{00000000-0005-0000-0000-0000B80C0000}"/>
    <cellStyle name="Comma 2 2 3 2" xfId="3042" xr:uid="{00000000-0005-0000-0000-0000B90C0000}"/>
    <cellStyle name="Comma 2 2 3 2 2" xfId="3318" xr:uid="{00000000-0005-0000-0000-0000BA0C0000}"/>
    <cellStyle name="Comma 2 2 3 2 2 2" xfId="3871" xr:uid="{00000000-0005-0000-0000-0000BB0C0000}"/>
    <cellStyle name="Comma 2 2 3 2 2 2 2" xfId="4967" xr:uid="{00000000-0005-0000-0000-0000BC0C0000}"/>
    <cellStyle name="Comma 2 2 3 2 2 2 2 2" xfId="7156" xr:uid="{00000000-0005-0000-0000-0000BD0C0000}"/>
    <cellStyle name="Comma 2 2 3 2 2 2 2 2 2" xfId="11533" xr:uid="{00000000-0005-0000-0000-0000BE0C0000}"/>
    <cellStyle name="Comma 2 2 3 2 2 2 2 2 2 2" xfId="20286" xr:uid="{00000000-0005-0000-0000-0000BF0C0000}"/>
    <cellStyle name="Comma 2 2 3 2 2 2 2 2 3" xfId="15910" xr:uid="{00000000-0005-0000-0000-0000C00C0000}"/>
    <cellStyle name="Comma 2 2 3 2 2 2 2 3" xfId="9345" xr:uid="{00000000-0005-0000-0000-0000C10C0000}"/>
    <cellStyle name="Comma 2 2 3 2 2 2 2 3 2" xfId="18098" xr:uid="{00000000-0005-0000-0000-0000C20C0000}"/>
    <cellStyle name="Comma 2 2 3 2 2 2 2 4" xfId="13722" xr:uid="{00000000-0005-0000-0000-0000C30C0000}"/>
    <cellStyle name="Comma 2 2 3 2 2 2 3" xfId="6062" xr:uid="{00000000-0005-0000-0000-0000C40C0000}"/>
    <cellStyle name="Comma 2 2 3 2 2 2 3 2" xfId="10439" xr:uid="{00000000-0005-0000-0000-0000C50C0000}"/>
    <cellStyle name="Comma 2 2 3 2 2 2 3 2 2" xfId="19192" xr:uid="{00000000-0005-0000-0000-0000C60C0000}"/>
    <cellStyle name="Comma 2 2 3 2 2 2 3 3" xfId="14816" xr:uid="{00000000-0005-0000-0000-0000C70C0000}"/>
    <cellStyle name="Comma 2 2 3 2 2 2 4" xfId="8251" xr:uid="{00000000-0005-0000-0000-0000C80C0000}"/>
    <cellStyle name="Comma 2 2 3 2 2 2 4 2" xfId="17004" xr:uid="{00000000-0005-0000-0000-0000C90C0000}"/>
    <cellStyle name="Comma 2 2 3 2 2 2 5" xfId="12628" xr:uid="{00000000-0005-0000-0000-0000CA0C0000}"/>
    <cellStyle name="Comma 2 2 3 2 2 3" xfId="4419" xr:uid="{00000000-0005-0000-0000-0000CB0C0000}"/>
    <cellStyle name="Comma 2 2 3 2 2 3 2" xfId="6608" xr:uid="{00000000-0005-0000-0000-0000CC0C0000}"/>
    <cellStyle name="Comma 2 2 3 2 2 3 2 2" xfId="10985" xr:uid="{00000000-0005-0000-0000-0000CD0C0000}"/>
    <cellStyle name="Comma 2 2 3 2 2 3 2 2 2" xfId="19738" xr:uid="{00000000-0005-0000-0000-0000CE0C0000}"/>
    <cellStyle name="Comma 2 2 3 2 2 3 2 3" xfId="15362" xr:uid="{00000000-0005-0000-0000-0000CF0C0000}"/>
    <cellStyle name="Comma 2 2 3 2 2 3 3" xfId="8797" xr:uid="{00000000-0005-0000-0000-0000D00C0000}"/>
    <cellStyle name="Comma 2 2 3 2 2 3 3 2" xfId="17550" xr:uid="{00000000-0005-0000-0000-0000D10C0000}"/>
    <cellStyle name="Comma 2 2 3 2 2 3 4" xfId="13174" xr:uid="{00000000-0005-0000-0000-0000D20C0000}"/>
    <cellStyle name="Comma 2 2 3 2 2 4" xfId="5514" xr:uid="{00000000-0005-0000-0000-0000D30C0000}"/>
    <cellStyle name="Comma 2 2 3 2 2 4 2" xfId="9891" xr:uid="{00000000-0005-0000-0000-0000D40C0000}"/>
    <cellStyle name="Comma 2 2 3 2 2 4 2 2" xfId="18644" xr:uid="{00000000-0005-0000-0000-0000D50C0000}"/>
    <cellStyle name="Comma 2 2 3 2 2 4 3" xfId="14268" xr:uid="{00000000-0005-0000-0000-0000D60C0000}"/>
    <cellStyle name="Comma 2 2 3 2 2 5" xfId="7703" xr:uid="{00000000-0005-0000-0000-0000D70C0000}"/>
    <cellStyle name="Comma 2 2 3 2 2 5 2" xfId="16456" xr:uid="{00000000-0005-0000-0000-0000D80C0000}"/>
    <cellStyle name="Comma 2 2 3 2 2 6" xfId="12080" xr:uid="{00000000-0005-0000-0000-0000D90C0000}"/>
    <cellStyle name="Comma 2 2 3 2 3" xfId="3597" xr:uid="{00000000-0005-0000-0000-0000DA0C0000}"/>
    <cellStyle name="Comma 2 2 3 2 3 2" xfId="4693" xr:uid="{00000000-0005-0000-0000-0000DB0C0000}"/>
    <cellStyle name="Comma 2 2 3 2 3 2 2" xfId="6882" xr:uid="{00000000-0005-0000-0000-0000DC0C0000}"/>
    <cellStyle name="Comma 2 2 3 2 3 2 2 2" xfId="11259" xr:uid="{00000000-0005-0000-0000-0000DD0C0000}"/>
    <cellStyle name="Comma 2 2 3 2 3 2 2 2 2" xfId="20012" xr:uid="{00000000-0005-0000-0000-0000DE0C0000}"/>
    <cellStyle name="Comma 2 2 3 2 3 2 2 3" xfId="15636" xr:uid="{00000000-0005-0000-0000-0000DF0C0000}"/>
    <cellStyle name="Comma 2 2 3 2 3 2 3" xfId="9071" xr:uid="{00000000-0005-0000-0000-0000E00C0000}"/>
    <cellStyle name="Comma 2 2 3 2 3 2 3 2" xfId="17824" xr:uid="{00000000-0005-0000-0000-0000E10C0000}"/>
    <cellStyle name="Comma 2 2 3 2 3 2 4" xfId="13448" xr:uid="{00000000-0005-0000-0000-0000E20C0000}"/>
    <cellStyle name="Comma 2 2 3 2 3 3" xfId="5788" xr:uid="{00000000-0005-0000-0000-0000E30C0000}"/>
    <cellStyle name="Comma 2 2 3 2 3 3 2" xfId="10165" xr:uid="{00000000-0005-0000-0000-0000E40C0000}"/>
    <cellStyle name="Comma 2 2 3 2 3 3 2 2" xfId="18918" xr:uid="{00000000-0005-0000-0000-0000E50C0000}"/>
    <cellStyle name="Comma 2 2 3 2 3 3 3" xfId="14542" xr:uid="{00000000-0005-0000-0000-0000E60C0000}"/>
    <cellStyle name="Comma 2 2 3 2 3 4" xfId="7977" xr:uid="{00000000-0005-0000-0000-0000E70C0000}"/>
    <cellStyle name="Comma 2 2 3 2 3 4 2" xfId="16730" xr:uid="{00000000-0005-0000-0000-0000E80C0000}"/>
    <cellStyle name="Comma 2 2 3 2 3 5" xfId="12354" xr:uid="{00000000-0005-0000-0000-0000E90C0000}"/>
    <cellStyle name="Comma 2 2 3 2 4" xfId="4145" xr:uid="{00000000-0005-0000-0000-0000EA0C0000}"/>
    <cellStyle name="Comma 2 2 3 2 4 2" xfId="6334" xr:uid="{00000000-0005-0000-0000-0000EB0C0000}"/>
    <cellStyle name="Comma 2 2 3 2 4 2 2" xfId="10711" xr:uid="{00000000-0005-0000-0000-0000EC0C0000}"/>
    <cellStyle name="Comma 2 2 3 2 4 2 2 2" xfId="19464" xr:uid="{00000000-0005-0000-0000-0000ED0C0000}"/>
    <cellStyle name="Comma 2 2 3 2 4 2 3" xfId="15088" xr:uid="{00000000-0005-0000-0000-0000EE0C0000}"/>
    <cellStyle name="Comma 2 2 3 2 4 3" xfId="8523" xr:uid="{00000000-0005-0000-0000-0000EF0C0000}"/>
    <cellStyle name="Comma 2 2 3 2 4 3 2" xfId="17276" xr:uid="{00000000-0005-0000-0000-0000F00C0000}"/>
    <cellStyle name="Comma 2 2 3 2 4 4" xfId="12900" xr:uid="{00000000-0005-0000-0000-0000F10C0000}"/>
    <cellStyle name="Comma 2 2 3 2 5" xfId="5240" xr:uid="{00000000-0005-0000-0000-0000F20C0000}"/>
    <cellStyle name="Comma 2 2 3 2 5 2" xfId="9617" xr:uid="{00000000-0005-0000-0000-0000F30C0000}"/>
    <cellStyle name="Comma 2 2 3 2 5 2 2" xfId="18370" xr:uid="{00000000-0005-0000-0000-0000F40C0000}"/>
    <cellStyle name="Comma 2 2 3 2 5 3" xfId="13994" xr:uid="{00000000-0005-0000-0000-0000F50C0000}"/>
    <cellStyle name="Comma 2 2 3 2 6" xfId="7429" xr:uid="{00000000-0005-0000-0000-0000F60C0000}"/>
    <cellStyle name="Comma 2 2 3 2 6 2" xfId="16182" xr:uid="{00000000-0005-0000-0000-0000F70C0000}"/>
    <cellStyle name="Comma 2 2 3 2 7" xfId="11806" xr:uid="{00000000-0005-0000-0000-0000F80C0000}"/>
    <cellStyle name="Comma 2 2 3 3" xfId="3206" xr:uid="{00000000-0005-0000-0000-0000F90C0000}"/>
    <cellStyle name="Comma 2 2 3 3 2" xfId="3759" xr:uid="{00000000-0005-0000-0000-0000FA0C0000}"/>
    <cellStyle name="Comma 2 2 3 3 2 2" xfId="4855" xr:uid="{00000000-0005-0000-0000-0000FB0C0000}"/>
    <cellStyle name="Comma 2 2 3 3 2 2 2" xfId="7044" xr:uid="{00000000-0005-0000-0000-0000FC0C0000}"/>
    <cellStyle name="Comma 2 2 3 3 2 2 2 2" xfId="11421" xr:uid="{00000000-0005-0000-0000-0000FD0C0000}"/>
    <cellStyle name="Comma 2 2 3 3 2 2 2 2 2" xfId="20174" xr:uid="{00000000-0005-0000-0000-0000FE0C0000}"/>
    <cellStyle name="Comma 2 2 3 3 2 2 2 3" xfId="15798" xr:uid="{00000000-0005-0000-0000-0000FF0C0000}"/>
    <cellStyle name="Comma 2 2 3 3 2 2 3" xfId="9233" xr:uid="{00000000-0005-0000-0000-0000000D0000}"/>
    <cellStyle name="Comma 2 2 3 3 2 2 3 2" xfId="17986" xr:uid="{00000000-0005-0000-0000-0000010D0000}"/>
    <cellStyle name="Comma 2 2 3 3 2 2 4" xfId="13610" xr:uid="{00000000-0005-0000-0000-0000020D0000}"/>
    <cellStyle name="Comma 2 2 3 3 2 3" xfId="5950" xr:uid="{00000000-0005-0000-0000-0000030D0000}"/>
    <cellStyle name="Comma 2 2 3 3 2 3 2" xfId="10327" xr:uid="{00000000-0005-0000-0000-0000040D0000}"/>
    <cellStyle name="Comma 2 2 3 3 2 3 2 2" xfId="19080" xr:uid="{00000000-0005-0000-0000-0000050D0000}"/>
    <cellStyle name="Comma 2 2 3 3 2 3 3" xfId="14704" xr:uid="{00000000-0005-0000-0000-0000060D0000}"/>
    <cellStyle name="Comma 2 2 3 3 2 4" xfId="8139" xr:uid="{00000000-0005-0000-0000-0000070D0000}"/>
    <cellStyle name="Comma 2 2 3 3 2 4 2" xfId="16892" xr:uid="{00000000-0005-0000-0000-0000080D0000}"/>
    <cellStyle name="Comma 2 2 3 3 2 5" xfId="12516" xr:uid="{00000000-0005-0000-0000-0000090D0000}"/>
    <cellStyle name="Comma 2 2 3 3 3" xfId="4307" xr:uid="{00000000-0005-0000-0000-00000A0D0000}"/>
    <cellStyle name="Comma 2 2 3 3 3 2" xfId="6496" xr:uid="{00000000-0005-0000-0000-00000B0D0000}"/>
    <cellStyle name="Comma 2 2 3 3 3 2 2" xfId="10873" xr:uid="{00000000-0005-0000-0000-00000C0D0000}"/>
    <cellStyle name="Comma 2 2 3 3 3 2 2 2" xfId="19626" xr:uid="{00000000-0005-0000-0000-00000D0D0000}"/>
    <cellStyle name="Comma 2 2 3 3 3 2 3" xfId="15250" xr:uid="{00000000-0005-0000-0000-00000E0D0000}"/>
    <cellStyle name="Comma 2 2 3 3 3 3" xfId="8685" xr:uid="{00000000-0005-0000-0000-00000F0D0000}"/>
    <cellStyle name="Comma 2 2 3 3 3 3 2" xfId="17438" xr:uid="{00000000-0005-0000-0000-0000100D0000}"/>
    <cellStyle name="Comma 2 2 3 3 3 4" xfId="13062" xr:uid="{00000000-0005-0000-0000-0000110D0000}"/>
    <cellStyle name="Comma 2 2 3 3 4" xfId="5402" xr:uid="{00000000-0005-0000-0000-0000120D0000}"/>
    <cellStyle name="Comma 2 2 3 3 4 2" xfId="9779" xr:uid="{00000000-0005-0000-0000-0000130D0000}"/>
    <cellStyle name="Comma 2 2 3 3 4 2 2" xfId="18532" xr:uid="{00000000-0005-0000-0000-0000140D0000}"/>
    <cellStyle name="Comma 2 2 3 3 4 3" xfId="14156" xr:uid="{00000000-0005-0000-0000-0000150D0000}"/>
    <cellStyle name="Comma 2 2 3 3 5" xfId="7591" xr:uid="{00000000-0005-0000-0000-0000160D0000}"/>
    <cellStyle name="Comma 2 2 3 3 5 2" xfId="16344" xr:uid="{00000000-0005-0000-0000-0000170D0000}"/>
    <cellStyle name="Comma 2 2 3 3 6" xfId="11968" xr:uid="{00000000-0005-0000-0000-0000180D0000}"/>
    <cellStyle name="Comma 2 2 3 4" xfId="3485" xr:uid="{00000000-0005-0000-0000-0000190D0000}"/>
    <cellStyle name="Comma 2 2 3 4 2" xfId="4581" xr:uid="{00000000-0005-0000-0000-00001A0D0000}"/>
    <cellStyle name="Comma 2 2 3 4 2 2" xfId="6770" xr:uid="{00000000-0005-0000-0000-00001B0D0000}"/>
    <cellStyle name="Comma 2 2 3 4 2 2 2" xfId="11147" xr:uid="{00000000-0005-0000-0000-00001C0D0000}"/>
    <cellStyle name="Comma 2 2 3 4 2 2 2 2" xfId="19900" xr:uid="{00000000-0005-0000-0000-00001D0D0000}"/>
    <cellStyle name="Comma 2 2 3 4 2 2 3" xfId="15524" xr:uid="{00000000-0005-0000-0000-00001E0D0000}"/>
    <cellStyle name="Comma 2 2 3 4 2 3" xfId="8959" xr:uid="{00000000-0005-0000-0000-00001F0D0000}"/>
    <cellStyle name="Comma 2 2 3 4 2 3 2" xfId="17712" xr:uid="{00000000-0005-0000-0000-0000200D0000}"/>
    <cellStyle name="Comma 2 2 3 4 2 4" xfId="13336" xr:uid="{00000000-0005-0000-0000-0000210D0000}"/>
    <cellStyle name="Comma 2 2 3 4 3" xfId="5676" xr:uid="{00000000-0005-0000-0000-0000220D0000}"/>
    <cellStyle name="Comma 2 2 3 4 3 2" xfId="10053" xr:uid="{00000000-0005-0000-0000-0000230D0000}"/>
    <cellStyle name="Comma 2 2 3 4 3 2 2" xfId="18806" xr:uid="{00000000-0005-0000-0000-0000240D0000}"/>
    <cellStyle name="Comma 2 2 3 4 3 3" xfId="14430" xr:uid="{00000000-0005-0000-0000-0000250D0000}"/>
    <cellStyle name="Comma 2 2 3 4 4" xfId="7865" xr:uid="{00000000-0005-0000-0000-0000260D0000}"/>
    <cellStyle name="Comma 2 2 3 4 4 2" xfId="16618" xr:uid="{00000000-0005-0000-0000-0000270D0000}"/>
    <cellStyle name="Comma 2 2 3 4 5" xfId="12242" xr:uid="{00000000-0005-0000-0000-0000280D0000}"/>
    <cellStyle name="Comma 2 2 3 5" xfId="4033" xr:uid="{00000000-0005-0000-0000-0000290D0000}"/>
    <cellStyle name="Comma 2 2 3 5 2" xfId="6222" xr:uid="{00000000-0005-0000-0000-00002A0D0000}"/>
    <cellStyle name="Comma 2 2 3 5 2 2" xfId="10599" xr:uid="{00000000-0005-0000-0000-00002B0D0000}"/>
    <cellStyle name="Comma 2 2 3 5 2 2 2" xfId="19352" xr:uid="{00000000-0005-0000-0000-00002C0D0000}"/>
    <cellStyle name="Comma 2 2 3 5 2 3" xfId="14976" xr:uid="{00000000-0005-0000-0000-00002D0D0000}"/>
    <cellStyle name="Comma 2 2 3 5 3" xfId="8411" xr:uid="{00000000-0005-0000-0000-00002E0D0000}"/>
    <cellStyle name="Comma 2 2 3 5 3 2" xfId="17164" xr:uid="{00000000-0005-0000-0000-00002F0D0000}"/>
    <cellStyle name="Comma 2 2 3 5 4" xfId="12788" xr:uid="{00000000-0005-0000-0000-0000300D0000}"/>
    <cellStyle name="Comma 2 2 3 6" xfId="5128" xr:uid="{00000000-0005-0000-0000-0000310D0000}"/>
    <cellStyle name="Comma 2 2 3 6 2" xfId="9505" xr:uid="{00000000-0005-0000-0000-0000320D0000}"/>
    <cellStyle name="Comma 2 2 3 6 2 2" xfId="18258" xr:uid="{00000000-0005-0000-0000-0000330D0000}"/>
    <cellStyle name="Comma 2 2 3 6 3" xfId="13882" xr:uid="{00000000-0005-0000-0000-0000340D0000}"/>
    <cellStyle name="Comma 2 2 3 7" xfId="7317" xr:uid="{00000000-0005-0000-0000-0000350D0000}"/>
    <cellStyle name="Comma 2 2 3 7 2" xfId="16070" xr:uid="{00000000-0005-0000-0000-0000360D0000}"/>
    <cellStyle name="Comma 2 2 3 8" xfId="11694" xr:uid="{00000000-0005-0000-0000-0000370D0000}"/>
    <cellStyle name="Comma 2 2 4" xfId="2989" xr:uid="{00000000-0005-0000-0000-0000380D0000}"/>
    <cellStyle name="Comma 2 2 4 2" xfId="3265" xr:uid="{00000000-0005-0000-0000-0000390D0000}"/>
    <cellStyle name="Comma 2 2 4 2 2" xfId="3818" xr:uid="{00000000-0005-0000-0000-00003A0D0000}"/>
    <cellStyle name="Comma 2 2 4 2 2 2" xfId="4914" xr:uid="{00000000-0005-0000-0000-00003B0D0000}"/>
    <cellStyle name="Comma 2 2 4 2 2 2 2" xfId="7103" xr:uid="{00000000-0005-0000-0000-00003C0D0000}"/>
    <cellStyle name="Comma 2 2 4 2 2 2 2 2" xfId="11480" xr:uid="{00000000-0005-0000-0000-00003D0D0000}"/>
    <cellStyle name="Comma 2 2 4 2 2 2 2 2 2" xfId="20233" xr:uid="{00000000-0005-0000-0000-00003E0D0000}"/>
    <cellStyle name="Comma 2 2 4 2 2 2 2 3" xfId="15857" xr:uid="{00000000-0005-0000-0000-00003F0D0000}"/>
    <cellStyle name="Comma 2 2 4 2 2 2 3" xfId="9292" xr:uid="{00000000-0005-0000-0000-0000400D0000}"/>
    <cellStyle name="Comma 2 2 4 2 2 2 3 2" xfId="18045" xr:uid="{00000000-0005-0000-0000-0000410D0000}"/>
    <cellStyle name="Comma 2 2 4 2 2 2 4" xfId="13669" xr:uid="{00000000-0005-0000-0000-0000420D0000}"/>
    <cellStyle name="Comma 2 2 4 2 2 3" xfId="6009" xr:uid="{00000000-0005-0000-0000-0000430D0000}"/>
    <cellStyle name="Comma 2 2 4 2 2 3 2" xfId="10386" xr:uid="{00000000-0005-0000-0000-0000440D0000}"/>
    <cellStyle name="Comma 2 2 4 2 2 3 2 2" xfId="19139" xr:uid="{00000000-0005-0000-0000-0000450D0000}"/>
    <cellStyle name="Comma 2 2 4 2 2 3 3" xfId="14763" xr:uid="{00000000-0005-0000-0000-0000460D0000}"/>
    <cellStyle name="Comma 2 2 4 2 2 4" xfId="8198" xr:uid="{00000000-0005-0000-0000-0000470D0000}"/>
    <cellStyle name="Comma 2 2 4 2 2 4 2" xfId="16951" xr:uid="{00000000-0005-0000-0000-0000480D0000}"/>
    <cellStyle name="Comma 2 2 4 2 2 5" xfId="12575" xr:uid="{00000000-0005-0000-0000-0000490D0000}"/>
    <cellStyle name="Comma 2 2 4 2 3" xfId="4366" xr:uid="{00000000-0005-0000-0000-00004A0D0000}"/>
    <cellStyle name="Comma 2 2 4 2 3 2" xfId="6555" xr:uid="{00000000-0005-0000-0000-00004B0D0000}"/>
    <cellStyle name="Comma 2 2 4 2 3 2 2" xfId="10932" xr:uid="{00000000-0005-0000-0000-00004C0D0000}"/>
    <cellStyle name="Comma 2 2 4 2 3 2 2 2" xfId="19685" xr:uid="{00000000-0005-0000-0000-00004D0D0000}"/>
    <cellStyle name="Comma 2 2 4 2 3 2 3" xfId="15309" xr:uid="{00000000-0005-0000-0000-00004E0D0000}"/>
    <cellStyle name="Comma 2 2 4 2 3 3" xfId="8744" xr:uid="{00000000-0005-0000-0000-00004F0D0000}"/>
    <cellStyle name="Comma 2 2 4 2 3 3 2" xfId="17497" xr:uid="{00000000-0005-0000-0000-0000500D0000}"/>
    <cellStyle name="Comma 2 2 4 2 3 4" xfId="13121" xr:uid="{00000000-0005-0000-0000-0000510D0000}"/>
    <cellStyle name="Comma 2 2 4 2 4" xfId="5461" xr:uid="{00000000-0005-0000-0000-0000520D0000}"/>
    <cellStyle name="Comma 2 2 4 2 4 2" xfId="9838" xr:uid="{00000000-0005-0000-0000-0000530D0000}"/>
    <cellStyle name="Comma 2 2 4 2 4 2 2" xfId="18591" xr:uid="{00000000-0005-0000-0000-0000540D0000}"/>
    <cellStyle name="Comma 2 2 4 2 4 3" xfId="14215" xr:uid="{00000000-0005-0000-0000-0000550D0000}"/>
    <cellStyle name="Comma 2 2 4 2 5" xfId="7650" xr:uid="{00000000-0005-0000-0000-0000560D0000}"/>
    <cellStyle name="Comma 2 2 4 2 5 2" xfId="16403" xr:uid="{00000000-0005-0000-0000-0000570D0000}"/>
    <cellStyle name="Comma 2 2 4 2 6" xfId="12027" xr:uid="{00000000-0005-0000-0000-0000580D0000}"/>
    <cellStyle name="Comma 2 2 4 3" xfId="3544" xr:uid="{00000000-0005-0000-0000-0000590D0000}"/>
    <cellStyle name="Comma 2 2 4 3 2" xfId="4640" xr:uid="{00000000-0005-0000-0000-00005A0D0000}"/>
    <cellStyle name="Comma 2 2 4 3 2 2" xfId="6829" xr:uid="{00000000-0005-0000-0000-00005B0D0000}"/>
    <cellStyle name="Comma 2 2 4 3 2 2 2" xfId="11206" xr:uid="{00000000-0005-0000-0000-00005C0D0000}"/>
    <cellStyle name="Comma 2 2 4 3 2 2 2 2" xfId="19959" xr:uid="{00000000-0005-0000-0000-00005D0D0000}"/>
    <cellStyle name="Comma 2 2 4 3 2 2 3" xfId="15583" xr:uid="{00000000-0005-0000-0000-00005E0D0000}"/>
    <cellStyle name="Comma 2 2 4 3 2 3" xfId="9018" xr:uid="{00000000-0005-0000-0000-00005F0D0000}"/>
    <cellStyle name="Comma 2 2 4 3 2 3 2" xfId="17771" xr:uid="{00000000-0005-0000-0000-0000600D0000}"/>
    <cellStyle name="Comma 2 2 4 3 2 4" xfId="13395" xr:uid="{00000000-0005-0000-0000-0000610D0000}"/>
    <cellStyle name="Comma 2 2 4 3 3" xfId="5735" xr:uid="{00000000-0005-0000-0000-0000620D0000}"/>
    <cellStyle name="Comma 2 2 4 3 3 2" xfId="10112" xr:uid="{00000000-0005-0000-0000-0000630D0000}"/>
    <cellStyle name="Comma 2 2 4 3 3 2 2" xfId="18865" xr:uid="{00000000-0005-0000-0000-0000640D0000}"/>
    <cellStyle name="Comma 2 2 4 3 3 3" xfId="14489" xr:uid="{00000000-0005-0000-0000-0000650D0000}"/>
    <cellStyle name="Comma 2 2 4 3 4" xfId="7924" xr:uid="{00000000-0005-0000-0000-0000660D0000}"/>
    <cellStyle name="Comma 2 2 4 3 4 2" xfId="16677" xr:uid="{00000000-0005-0000-0000-0000670D0000}"/>
    <cellStyle name="Comma 2 2 4 3 5" xfId="12301" xr:uid="{00000000-0005-0000-0000-0000680D0000}"/>
    <cellStyle name="Comma 2 2 4 4" xfId="4092" xr:uid="{00000000-0005-0000-0000-0000690D0000}"/>
    <cellStyle name="Comma 2 2 4 4 2" xfId="6281" xr:uid="{00000000-0005-0000-0000-00006A0D0000}"/>
    <cellStyle name="Comma 2 2 4 4 2 2" xfId="10658" xr:uid="{00000000-0005-0000-0000-00006B0D0000}"/>
    <cellStyle name="Comma 2 2 4 4 2 2 2" xfId="19411" xr:uid="{00000000-0005-0000-0000-00006C0D0000}"/>
    <cellStyle name="Comma 2 2 4 4 2 3" xfId="15035" xr:uid="{00000000-0005-0000-0000-00006D0D0000}"/>
    <cellStyle name="Comma 2 2 4 4 3" xfId="8470" xr:uid="{00000000-0005-0000-0000-00006E0D0000}"/>
    <cellStyle name="Comma 2 2 4 4 3 2" xfId="17223" xr:uid="{00000000-0005-0000-0000-00006F0D0000}"/>
    <cellStyle name="Comma 2 2 4 4 4" xfId="12847" xr:uid="{00000000-0005-0000-0000-0000700D0000}"/>
    <cellStyle name="Comma 2 2 4 5" xfId="5187" xr:uid="{00000000-0005-0000-0000-0000710D0000}"/>
    <cellStyle name="Comma 2 2 4 5 2" xfId="9564" xr:uid="{00000000-0005-0000-0000-0000720D0000}"/>
    <cellStyle name="Comma 2 2 4 5 2 2" xfId="18317" xr:uid="{00000000-0005-0000-0000-0000730D0000}"/>
    <cellStyle name="Comma 2 2 4 5 3" xfId="13941" xr:uid="{00000000-0005-0000-0000-0000740D0000}"/>
    <cellStyle name="Comma 2 2 4 6" xfId="7376" xr:uid="{00000000-0005-0000-0000-0000750D0000}"/>
    <cellStyle name="Comma 2 2 4 6 2" xfId="16129" xr:uid="{00000000-0005-0000-0000-0000760D0000}"/>
    <cellStyle name="Comma 2 2 4 7" xfId="11753" xr:uid="{00000000-0005-0000-0000-0000770D0000}"/>
    <cellStyle name="Comma 2 2 5" xfId="2876" xr:uid="{00000000-0005-0000-0000-0000780D0000}"/>
    <cellStyle name="Comma 2 2 5 2" xfId="3155" xr:uid="{00000000-0005-0000-0000-0000790D0000}"/>
    <cellStyle name="Comma 2 2 5 2 2" xfId="3708" xr:uid="{00000000-0005-0000-0000-00007A0D0000}"/>
    <cellStyle name="Comma 2 2 5 2 2 2" xfId="4804" xr:uid="{00000000-0005-0000-0000-00007B0D0000}"/>
    <cellStyle name="Comma 2 2 5 2 2 2 2" xfId="6993" xr:uid="{00000000-0005-0000-0000-00007C0D0000}"/>
    <cellStyle name="Comma 2 2 5 2 2 2 2 2" xfId="11370" xr:uid="{00000000-0005-0000-0000-00007D0D0000}"/>
    <cellStyle name="Comma 2 2 5 2 2 2 2 2 2" xfId="20123" xr:uid="{00000000-0005-0000-0000-00007E0D0000}"/>
    <cellStyle name="Comma 2 2 5 2 2 2 2 3" xfId="15747" xr:uid="{00000000-0005-0000-0000-00007F0D0000}"/>
    <cellStyle name="Comma 2 2 5 2 2 2 3" xfId="9182" xr:uid="{00000000-0005-0000-0000-0000800D0000}"/>
    <cellStyle name="Comma 2 2 5 2 2 2 3 2" xfId="17935" xr:uid="{00000000-0005-0000-0000-0000810D0000}"/>
    <cellStyle name="Comma 2 2 5 2 2 2 4" xfId="13559" xr:uid="{00000000-0005-0000-0000-0000820D0000}"/>
    <cellStyle name="Comma 2 2 5 2 2 3" xfId="5899" xr:uid="{00000000-0005-0000-0000-0000830D0000}"/>
    <cellStyle name="Comma 2 2 5 2 2 3 2" xfId="10276" xr:uid="{00000000-0005-0000-0000-0000840D0000}"/>
    <cellStyle name="Comma 2 2 5 2 2 3 2 2" xfId="19029" xr:uid="{00000000-0005-0000-0000-0000850D0000}"/>
    <cellStyle name="Comma 2 2 5 2 2 3 3" xfId="14653" xr:uid="{00000000-0005-0000-0000-0000860D0000}"/>
    <cellStyle name="Comma 2 2 5 2 2 4" xfId="8088" xr:uid="{00000000-0005-0000-0000-0000870D0000}"/>
    <cellStyle name="Comma 2 2 5 2 2 4 2" xfId="16841" xr:uid="{00000000-0005-0000-0000-0000880D0000}"/>
    <cellStyle name="Comma 2 2 5 2 2 5" xfId="12465" xr:uid="{00000000-0005-0000-0000-0000890D0000}"/>
    <cellStyle name="Comma 2 2 5 2 3" xfId="4256" xr:uid="{00000000-0005-0000-0000-00008A0D0000}"/>
    <cellStyle name="Comma 2 2 5 2 3 2" xfId="6445" xr:uid="{00000000-0005-0000-0000-00008B0D0000}"/>
    <cellStyle name="Comma 2 2 5 2 3 2 2" xfId="10822" xr:uid="{00000000-0005-0000-0000-00008C0D0000}"/>
    <cellStyle name="Comma 2 2 5 2 3 2 2 2" xfId="19575" xr:uid="{00000000-0005-0000-0000-00008D0D0000}"/>
    <cellStyle name="Comma 2 2 5 2 3 2 3" xfId="15199" xr:uid="{00000000-0005-0000-0000-00008E0D0000}"/>
    <cellStyle name="Comma 2 2 5 2 3 3" xfId="8634" xr:uid="{00000000-0005-0000-0000-00008F0D0000}"/>
    <cellStyle name="Comma 2 2 5 2 3 3 2" xfId="17387" xr:uid="{00000000-0005-0000-0000-0000900D0000}"/>
    <cellStyle name="Comma 2 2 5 2 3 4" xfId="13011" xr:uid="{00000000-0005-0000-0000-0000910D0000}"/>
    <cellStyle name="Comma 2 2 5 2 4" xfId="5351" xr:uid="{00000000-0005-0000-0000-0000920D0000}"/>
    <cellStyle name="Comma 2 2 5 2 4 2" xfId="9728" xr:uid="{00000000-0005-0000-0000-0000930D0000}"/>
    <cellStyle name="Comma 2 2 5 2 4 2 2" xfId="18481" xr:uid="{00000000-0005-0000-0000-0000940D0000}"/>
    <cellStyle name="Comma 2 2 5 2 4 3" xfId="14105" xr:uid="{00000000-0005-0000-0000-0000950D0000}"/>
    <cellStyle name="Comma 2 2 5 2 5" xfId="7540" xr:uid="{00000000-0005-0000-0000-0000960D0000}"/>
    <cellStyle name="Comma 2 2 5 2 5 2" xfId="16293" xr:uid="{00000000-0005-0000-0000-0000970D0000}"/>
    <cellStyle name="Comma 2 2 5 2 6" xfId="11917" xr:uid="{00000000-0005-0000-0000-0000980D0000}"/>
    <cellStyle name="Comma 2 2 5 3" xfId="3434" xr:uid="{00000000-0005-0000-0000-0000990D0000}"/>
    <cellStyle name="Comma 2 2 5 3 2" xfId="4530" xr:uid="{00000000-0005-0000-0000-00009A0D0000}"/>
    <cellStyle name="Comma 2 2 5 3 2 2" xfId="6719" xr:uid="{00000000-0005-0000-0000-00009B0D0000}"/>
    <cellStyle name="Comma 2 2 5 3 2 2 2" xfId="11096" xr:uid="{00000000-0005-0000-0000-00009C0D0000}"/>
    <cellStyle name="Comma 2 2 5 3 2 2 2 2" xfId="19849" xr:uid="{00000000-0005-0000-0000-00009D0D0000}"/>
    <cellStyle name="Comma 2 2 5 3 2 2 3" xfId="15473" xr:uid="{00000000-0005-0000-0000-00009E0D0000}"/>
    <cellStyle name="Comma 2 2 5 3 2 3" xfId="8908" xr:uid="{00000000-0005-0000-0000-00009F0D0000}"/>
    <cellStyle name="Comma 2 2 5 3 2 3 2" xfId="17661" xr:uid="{00000000-0005-0000-0000-0000A00D0000}"/>
    <cellStyle name="Comma 2 2 5 3 2 4" xfId="13285" xr:uid="{00000000-0005-0000-0000-0000A10D0000}"/>
    <cellStyle name="Comma 2 2 5 3 3" xfId="5625" xr:uid="{00000000-0005-0000-0000-0000A20D0000}"/>
    <cellStyle name="Comma 2 2 5 3 3 2" xfId="10002" xr:uid="{00000000-0005-0000-0000-0000A30D0000}"/>
    <cellStyle name="Comma 2 2 5 3 3 2 2" xfId="18755" xr:uid="{00000000-0005-0000-0000-0000A40D0000}"/>
    <cellStyle name="Comma 2 2 5 3 3 3" xfId="14379" xr:uid="{00000000-0005-0000-0000-0000A50D0000}"/>
    <cellStyle name="Comma 2 2 5 3 4" xfId="7814" xr:uid="{00000000-0005-0000-0000-0000A60D0000}"/>
    <cellStyle name="Comma 2 2 5 3 4 2" xfId="16567" xr:uid="{00000000-0005-0000-0000-0000A70D0000}"/>
    <cellStyle name="Comma 2 2 5 3 5" xfId="12191" xr:uid="{00000000-0005-0000-0000-0000A80D0000}"/>
    <cellStyle name="Comma 2 2 5 4" xfId="3982" xr:uid="{00000000-0005-0000-0000-0000A90D0000}"/>
    <cellStyle name="Comma 2 2 5 4 2" xfId="6171" xr:uid="{00000000-0005-0000-0000-0000AA0D0000}"/>
    <cellStyle name="Comma 2 2 5 4 2 2" xfId="10548" xr:uid="{00000000-0005-0000-0000-0000AB0D0000}"/>
    <cellStyle name="Comma 2 2 5 4 2 2 2" xfId="19301" xr:uid="{00000000-0005-0000-0000-0000AC0D0000}"/>
    <cellStyle name="Comma 2 2 5 4 2 3" xfId="14925" xr:uid="{00000000-0005-0000-0000-0000AD0D0000}"/>
    <cellStyle name="Comma 2 2 5 4 3" xfId="8360" xr:uid="{00000000-0005-0000-0000-0000AE0D0000}"/>
    <cellStyle name="Comma 2 2 5 4 3 2" xfId="17113" xr:uid="{00000000-0005-0000-0000-0000AF0D0000}"/>
    <cellStyle name="Comma 2 2 5 4 4" xfId="12737" xr:uid="{00000000-0005-0000-0000-0000B00D0000}"/>
    <cellStyle name="Comma 2 2 5 5" xfId="5077" xr:uid="{00000000-0005-0000-0000-0000B10D0000}"/>
    <cellStyle name="Comma 2 2 5 5 2" xfId="9454" xr:uid="{00000000-0005-0000-0000-0000B20D0000}"/>
    <cellStyle name="Comma 2 2 5 5 2 2" xfId="18207" xr:uid="{00000000-0005-0000-0000-0000B30D0000}"/>
    <cellStyle name="Comma 2 2 5 5 3" xfId="13831" xr:uid="{00000000-0005-0000-0000-0000B40D0000}"/>
    <cellStyle name="Comma 2 2 5 6" xfId="7266" xr:uid="{00000000-0005-0000-0000-0000B50D0000}"/>
    <cellStyle name="Comma 2 2 5 6 2" xfId="16019" xr:uid="{00000000-0005-0000-0000-0000B60D0000}"/>
    <cellStyle name="Comma 2 2 5 7" xfId="11643" xr:uid="{00000000-0005-0000-0000-0000B70D0000}"/>
    <cellStyle name="Comma 2 2 6" xfId="3105" xr:uid="{00000000-0005-0000-0000-0000B80D0000}"/>
    <cellStyle name="Comma 2 2 6 2" xfId="3659" xr:uid="{00000000-0005-0000-0000-0000B90D0000}"/>
    <cellStyle name="Comma 2 2 6 2 2" xfId="4755" xr:uid="{00000000-0005-0000-0000-0000BA0D0000}"/>
    <cellStyle name="Comma 2 2 6 2 2 2" xfId="6944" xr:uid="{00000000-0005-0000-0000-0000BB0D0000}"/>
    <cellStyle name="Comma 2 2 6 2 2 2 2" xfId="11321" xr:uid="{00000000-0005-0000-0000-0000BC0D0000}"/>
    <cellStyle name="Comma 2 2 6 2 2 2 2 2" xfId="20074" xr:uid="{00000000-0005-0000-0000-0000BD0D0000}"/>
    <cellStyle name="Comma 2 2 6 2 2 2 3" xfId="15698" xr:uid="{00000000-0005-0000-0000-0000BE0D0000}"/>
    <cellStyle name="Comma 2 2 6 2 2 3" xfId="9133" xr:uid="{00000000-0005-0000-0000-0000BF0D0000}"/>
    <cellStyle name="Comma 2 2 6 2 2 3 2" xfId="17886" xr:uid="{00000000-0005-0000-0000-0000C00D0000}"/>
    <cellStyle name="Comma 2 2 6 2 2 4" xfId="13510" xr:uid="{00000000-0005-0000-0000-0000C10D0000}"/>
    <cellStyle name="Comma 2 2 6 2 3" xfId="5850" xr:uid="{00000000-0005-0000-0000-0000C20D0000}"/>
    <cellStyle name="Comma 2 2 6 2 3 2" xfId="10227" xr:uid="{00000000-0005-0000-0000-0000C30D0000}"/>
    <cellStyle name="Comma 2 2 6 2 3 2 2" xfId="18980" xr:uid="{00000000-0005-0000-0000-0000C40D0000}"/>
    <cellStyle name="Comma 2 2 6 2 3 3" xfId="14604" xr:uid="{00000000-0005-0000-0000-0000C50D0000}"/>
    <cellStyle name="Comma 2 2 6 2 4" xfId="8039" xr:uid="{00000000-0005-0000-0000-0000C60D0000}"/>
    <cellStyle name="Comma 2 2 6 2 4 2" xfId="16792" xr:uid="{00000000-0005-0000-0000-0000C70D0000}"/>
    <cellStyle name="Comma 2 2 6 2 5" xfId="12416" xr:uid="{00000000-0005-0000-0000-0000C80D0000}"/>
    <cellStyle name="Comma 2 2 6 3" xfId="4207" xr:uid="{00000000-0005-0000-0000-0000C90D0000}"/>
    <cellStyle name="Comma 2 2 6 3 2" xfId="6396" xr:uid="{00000000-0005-0000-0000-0000CA0D0000}"/>
    <cellStyle name="Comma 2 2 6 3 2 2" xfId="10773" xr:uid="{00000000-0005-0000-0000-0000CB0D0000}"/>
    <cellStyle name="Comma 2 2 6 3 2 2 2" xfId="19526" xr:uid="{00000000-0005-0000-0000-0000CC0D0000}"/>
    <cellStyle name="Comma 2 2 6 3 2 3" xfId="15150" xr:uid="{00000000-0005-0000-0000-0000CD0D0000}"/>
    <cellStyle name="Comma 2 2 6 3 3" xfId="8585" xr:uid="{00000000-0005-0000-0000-0000CE0D0000}"/>
    <cellStyle name="Comma 2 2 6 3 3 2" xfId="17338" xr:uid="{00000000-0005-0000-0000-0000CF0D0000}"/>
    <cellStyle name="Comma 2 2 6 3 4" xfId="12962" xr:uid="{00000000-0005-0000-0000-0000D00D0000}"/>
    <cellStyle name="Comma 2 2 6 4" xfId="5302" xr:uid="{00000000-0005-0000-0000-0000D10D0000}"/>
    <cellStyle name="Comma 2 2 6 4 2" xfId="9679" xr:uid="{00000000-0005-0000-0000-0000D20D0000}"/>
    <cellStyle name="Comma 2 2 6 4 2 2" xfId="18432" xr:uid="{00000000-0005-0000-0000-0000D30D0000}"/>
    <cellStyle name="Comma 2 2 6 4 3" xfId="14056" xr:uid="{00000000-0005-0000-0000-0000D40D0000}"/>
    <cellStyle name="Comma 2 2 6 5" xfId="7491" xr:uid="{00000000-0005-0000-0000-0000D50D0000}"/>
    <cellStyle name="Comma 2 2 6 5 2" xfId="16244" xr:uid="{00000000-0005-0000-0000-0000D60D0000}"/>
    <cellStyle name="Comma 2 2 6 6" xfId="11868" xr:uid="{00000000-0005-0000-0000-0000D70D0000}"/>
    <cellStyle name="Comma 2 2 7" xfId="3384" xr:uid="{00000000-0005-0000-0000-0000D80D0000}"/>
    <cellStyle name="Comma 2 2 7 2" xfId="4481" xr:uid="{00000000-0005-0000-0000-0000D90D0000}"/>
    <cellStyle name="Comma 2 2 7 2 2" xfId="6670" xr:uid="{00000000-0005-0000-0000-0000DA0D0000}"/>
    <cellStyle name="Comma 2 2 7 2 2 2" xfId="11047" xr:uid="{00000000-0005-0000-0000-0000DB0D0000}"/>
    <cellStyle name="Comma 2 2 7 2 2 2 2" xfId="19800" xr:uid="{00000000-0005-0000-0000-0000DC0D0000}"/>
    <cellStyle name="Comma 2 2 7 2 2 3" xfId="15424" xr:uid="{00000000-0005-0000-0000-0000DD0D0000}"/>
    <cellStyle name="Comma 2 2 7 2 3" xfId="8859" xr:uid="{00000000-0005-0000-0000-0000DE0D0000}"/>
    <cellStyle name="Comma 2 2 7 2 3 2" xfId="17612" xr:uid="{00000000-0005-0000-0000-0000DF0D0000}"/>
    <cellStyle name="Comma 2 2 7 2 4" xfId="13236" xr:uid="{00000000-0005-0000-0000-0000E00D0000}"/>
    <cellStyle name="Comma 2 2 7 3" xfId="5576" xr:uid="{00000000-0005-0000-0000-0000E10D0000}"/>
    <cellStyle name="Comma 2 2 7 3 2" xfId="9953" xr:uid="{00000000-0005-0000-0000-0000E20D0000}"/>
    <cellStyle name="Comma 2 2 7 3 2 2" xfId="18706" xr:uid="{00000000-0005-0000-0000-0000E30D0000}"/>
    <cellStyle name="Comma 2 2 7 3 3" xfId="14330" xr:uid="{00000000-0005-0000-0000-0000E40D0000}"/>
    <cellStyle name="Comma 2 2 7 4" xfId="7765" xr:uid="{00000000-0005-0000-0000-0000E50D0000}"/>
    <cellStyle name="Comma 2 2 7 4 2" xfId="16518" xr:uid="{00000000-0005-0000-0000-0000E60D0000}"/>
    <cellStyle name="Comma 2 2 7 5" xfId="12142" xr:uid="{00000000-0005-0000-0000-0000E70D0000}"/>
    <cellStyle name="Comma 2 2 8" xfId="3934" xr:uid="{00000000-0005-0000-0000-0000E80D0000}"/>
    <cellStyle name="Comma 2 2 8 2" xfId="6123" xr:uid="{00000000-0005-0000-0000-0000E90D0000}"/>
    <cellStyle name="Comma 2 2 8 2 2" xfId="10500" xr:uid="{00000000-0005-0000-0000-0000EA0D0000}"/>
    <cellStyle name="Comma 2 2 8 2 2 2" xfId="19253" xr:uid="{00000000-0005-0000-0000-0000EB0D0000}"/>
    <cellStyle name="Comma 2 2 8 2 3" xfId="14877" xr:uid="{00000000-0005-0000-0000-0000EC0D0000}"/>
    <cellStyle name="Comma 2 2 8 3" xfId="8312" xr:uid="{00000000-0005-0000-0000-0000ED0D0000}"/>
    <cellStyle name="Comma 2 2 8 3 2" xfId="17065" xr:uid="{00000000-0005-0000-0000-0000EE0D0000}"/>
    <cellStyle name="Comma 2 2 8 4" xfId="12689" xr:uid="{00000000-0005-0000-0000-0000EF0D0000}"/>
    <cellStyle name="Comma 2 2 9" xfId="5029" xr:uid="{00000000-0005-0000-0000-0000F00D0000}"/>
    <cellStyle name="Comma 2 2 9 2" xfId="9406" xr:uid="{00000000-0005-0000-0000-0000F10D0000}"/>
    <cellStyle name="Comma 2 2 9 2 2" xfId="18159" xr:uid="{00000000-0005-0000-0000-0000F20D0000}"/>
    <cellStyle name="Comma 2 2 9 3" xfId="13783" xr:uid="{00000000-0005-0000-0000-0000F30D0000}"/>
    <cellStyle name="Comma 2 3" xfId="79" xr:uid="{00000000-0005-0000-0000-0000F40D0000}"/>
    <cellStyle name="Comma 2 3 10" xfId="11597" xr:uid="{00000000-0005-0000-0000-0000F50D0000}"/>
    <cellStyle name="Comma 2 3 2" xfId="2932" xr:uid="{00000000-0005-0000-0000-0000F60D0000}"/>
    <cellStyle name="Comma 2 3 2 2" xfId="3044" xr:uid="{00000000-0005-0000-0000-0000F70D0000}"/>
    <cellStyle name="Comma 2 3 2 2 2" xfId="3320" xr:uid="{00000000-0005-0000-0000-0000F80D0000}"/>
    <cellStyle name="Comma 2 3 2 2 2 2" xfId="3873" xr:uid="{00000000-0005-0000-0000-0000F90D0000}"/>
    <cellStyle name="Comma 2 3 2 2 2 2 2" xfId="4969" xr:uid="{00000000-0005-0000-0000-0000FA0D0000}"/>
    <cellStyle name="Comma 2 3 2 2 2 2 2 2" xfId="7158" xr:uid="{00000000-0005-0000-0000-0000FB0D0000}"/>
    <cellStyle name="Comma 2 3 2 2 2 2 2 2 2" xfId="11535" xr:uid="{00000000-0005-0000-0000-0000FC0D0000}"/>
    <cellStyle name="Comma 2 3 2 2 2 2 2 2 2 2" xfId="20288" xr:uid="{00000000-0005-0000-0000-0000FD0D0000}"/>
    <cellStyle name="Comma 2 3 2 2 2 2 2 2 3" xfId="15912" xr:uid="{00000000-0005-0000-0000-0000FE0D0000}"/>
    <cellStyle name="Comma 2 3 2 2 2 2 2 3" xfId="9347" xr:uid="{00000000-0005-0000-0000-0000FF0D0000}"/>
    <cellStyle name="Comma 2 3 2 2 2 2 2 3 2" xfId="18100" xr:uid="{00000000-0005-0000-0000-0000000E0000}"/>
    <cellStyle name="Comma 2 3 2 2 2 2 2 4" xfId="13724" xr:uid="{00000000-0005-0000-0000-0000010E0000}"/>
    <cellStyle name="Comma 2 3 2 2 2 2 3" xfId="6064" xr:uid="{00000000-0005-0000-0000-0000020E0000}"/>
    <cellStyle name="Comma 2 3 2 2 2 2 3 2" xfId="10441" xr:uid="{00000000-0005-0000-0000-0000030E0000}"/>
    <cellStyle name="Comma 2 3 2 2 2 2 3 2 2" xfId="19194" xr:uid="{00000000-0005-0000-0000-0000040E0000}"/>
    <cellStyle name="Comma 2 3 2 2 2 2 3 3" xfId="14818" xr:uid="{00000000-0005-0000-0000-0000050E0000}"/>
    <cellStyle name="Comma 2 3 2 2 2 2 4" xfId="8253" xr:uid="{00000000-0005-0000-0000-0000060E0000}"/>
    <cellStyle name="Comma 2 3 2 2 2 2 4 2" xfId="17006" xr:uid="{00000000-0005-0000-0000-0000070E0000}"/>
    <cellStyle name="Comma 2 3 2 2 2 2 5" xfId="12630" xr:uid="{00000000-0005-0000-0000-0000080E0000}"/>
    <cellStyle name="Comma 2 3 2 2 2 3" xfId="4421" xr:uid="{00000000-0005-0000-0000-0000090E0000}"/>
    <cellStyle name="Comma 2 3 2 2 2 3 2" xfId="6610" xr:uid="{00000000-0005-0000-0000-00000A0E0000}"/>
    <cellStyle name="Comma 2 3 2 2 2 3 2 2" xfId="10987" xr:uid="{00000000-0005-0000-0000-00000B0E0000}"/>
    <cellStyle name="Comma 2 3 2 2 2 3 2 2 2" xfId="19740" xr:uid="{00000000-0005-0000-0000-00000C0E0000}"/>
    <cellStyle name="Comma 2 3 2 2 2 3 2 3" xfId="15364" xr:uid="{00000000-0005-0000-0000-00000D0E0000}"/>
    <cellStyle name="Comma 2 3 2 2 2 3 3" xfId="8799" xr:uid="{00000000-0005-0000-0000-00000E0E0000}"/>
    <cellStyle name="Comma 2 3 2 2 2 3 3 2" xfId="17552" xr:uid="{00000000-0005-0000-0000-00000F0E0000}"/>
    <cellStyle name="Comma 2 3 2 2 2 3 4" xfId="13176" xr:uid="{00000000-0005-0000-0000-0000100E0000}"/>
    <cellStyle name="Comma 2 3 2 2 2 4" xfId="5516" xr:uid="{00000000-0005-0000-0000-0000110E0000}"/>
    <cellStyle name="Comma 2 3 2 2 2 4 2" xfId="9893" xr:uid="{00000000-0005-0000-0000-0000120E0000}"/>
    <cellStyle name="Comma 2 3 2 2 2 4 2 2" xfId="18646" xr:uid="{00000000-0005-0000-0000-0000130E0000}"/>
    <cellStyle name="Comma 2 3 2 2 2 4 3" xfId="14270" xr:uid="{00000000-0005-0000-0000-0000140E0000}"/>
    <cellStyle name="Comma 2 3 2 2 2 5" xfId="7705" xr:uid="{00000000-0005-0000-0000-0000150E0000}"/>
    <cellStyle name="Comma 2 3 2 2 2 5 2" xfId="16458" xr:uid="{00000000-0005-0000-0000-0000160E0000}"/>
    <cellStyle name="Comma 2 3 2 2 2 6" xfId="12082" xr:uid="{00000000-0005-0000-0000-0000170E0000}"/>
    <cellStyle name="Comma 2 3 2 2 3" xfId="3599" xr:uid="{00000000-0005-0000-0000-0000180E0000}"/>
    <cellStyle name="Comma 2 3 2 2 3 2" xfId="4695" xr:uid="{00000000-0005-0000-0000-0000190E0000}"/>
    <cellStyle name="Comma 2 3 2 2 3 2 2" xfId="6884" xr:uid="{00000000-0005-0000-0000-00001A0E0000}"/>
    <cellStyle name="Comma 2 3 2 2 3 2 2 2" xfId="11261" xr:uid="{00000000-0005-0000-0000-00001B0E0000}"/>
    <cellStyle name="Comma 2 3 2 2 3 2 2 2 2" xfId="20014" xr:uid="{00000000-0005-0000-0000-00001C0E0000}"/>
    <cellStyle name="Comma 2 3 2 2 3 2 2 3" xfId="15638" xr:uid="{00000000-0005-0000-0000-00001D0E0000}"/>
    <cellStyle name="Comma 2 3 2 2 3 2 3" xfId="9073" xr:uid="{00000000-0005-0000-0000-00001E0E0000}"/>
    <cellStyle name="Comma 2 3 2 2 3 2 3 2" xfId="17826" xr:uid="{00000000-0005-0000-0000-00001F0E0000}"/>
    <cellStyle name="Comma 2 3 2 2 3 2 4" xfId="13450" xr:uid="{00000000-0005-0000-0000-0000200E0000}"/>
    <cellStyle name="Comma 2 3 2 2 3 3" xfId="5790" xr:uid="{00000000-0005-0000-0000-0000210E0000}"/>
    <cellStyle name="Comma 2 3 2 2 3 3 2" xfId="10167" xr:uid="{00000000-0005-0000-0000-0000220E0000}"/>
    <cellStyle name="Comma 2 3 2 2 3 3 2 2" xfId="18920" xr:uid="{00000000-0005-0000-0000-0000230E0000}"/>
    <cellStyle name="Comma 2 3 2 2 3 3 3" xfId="14544" xr:uid="{00000000-0005-0000-0000-0000240E0000}"/>
    <cellStyle name="Comma 2 3 2 2 3 4" xfId="7979" xr:uid="{00000000-0005-0000-0000-0000250E0000}"/>
    <cellStyle name="Comma 2 3 2 2 3 4 2" xfId="16732" xr:uid="{00000000-0005-0000-0000-0000260E0000}"/>
    <cellStyle name="Comma 2 3 2 2 3 5" xfId="12356" xr:uid="{00000000-0005-0000-0000-0000270E0000}"/>
    <cellStyle name="Comma 2 3 2 2 4" xfId="4147" xr:uid="{00000000-0005-0000-0000-0000280E0000}"/>
    <cellStyle name="Comma 2 3 2 2 4 2" xfId="6336" xr:uid="{00000000-0005-0000-0000-0000290E0000}"/>
    <cellStyle name="Comma 2 3 2 2 4 2 2" xfId="10713" xr:uid="{00000000-0005-0000-0000-00002A0E0000}"/>
    <cellStyle name="Comma 2 3 2 2 4 2 2 2" xfId="19466" xr:uid="{00000000-0005-0000-0000-00002B0E0000}"/>
    <cellStyle name="Comma 2 3 2 2 4 2 3" xfId="15090" xr:uid="{00000000-0005-0000-0000-00002C0E0000}"/>
    <cellStyle name="Comma 2 3 2 2 4 3" xfId="8525" xr:uid="{00000000-0005-0000-0000-00002D0E0000}"/>
    <cellStyle name="Comma 2 3 2 2 4 3 2" xfId="17278" xr:uid="{00000000-0005-0000-0000-00002E0E0000}"/>
    <cellStyle name="Comma 2 3 2 2 4 4" xfId="12902" xr:uid="{00000000-0005-0000-0000-00002F0E0000}"/>
    <cellStyle name="Comma 2 3 2 2 5" xfId="5242" xr:uid="{00000000-0005-0000-0000-0000300E0000}"/>
    <cellStyle name="Comma 2 3 2 2 5 2" xfId="9619" xr:uid="{00000000-0005-0000-0000-0000310E0000}"/>
    <cellStyle name="Comma 2 3 2 2 5 2 2" xfId="18372" xr:uid="{00000000-0005-0000-0000-0000320E0000}"/>
    <cellStyle name="Comma 2 3 2 2 5 3" xfId="13996" xr:uid="{00000000-0005-0000-0000-0000330E0000}"/>
    <cellStyle name="Comma 2 3 2 2 6" xfId="7431" xr:uid="{00000000-0005-0000-0000-0000340E0000}"/>
    <cellStyle name="Comma 2 3 2 2 6 2" xfId="16184" xr:uid="{00000000-0005-0000-0000-0000350E0000}"/>
    <cellStyle name="Comma 2 3 2 2 7" xfId="11808" xr:uid="{00000000-0005-0000-0000-0000360E0000}"/>
    <cellStyle name="Comma 2 3 2 3" xfId="3208" xr:uid="{00000000-0005-0000-0000-0000370E0000}"/>
    <cellStyle name="Comma 2 3 2 3 2" xfId="3761" xr:uid="{00000000-0005-0000-0000-0000380E0000}"/>
    <cellStyle name="Comma 2 3 2 3 2 2" xfId="4857" xr:uid="{00000000-0005-0000-0000-0000390E0000}"/>
    <cellStyle name="Comma 2 3 2 3 2 2 2" xfId="7046" xr:uid="{00000000-0005-0000-0000-00003A0E0000}"/>
    <cellStyle name="Comma 2 3 2 3 2 2 2 2" xfId="11423" xr:uid="{00000000-0005-0000-0000-00003B0E0000}"/>
    <cellStyle name="Comma 2 3 2 3 2 2 2 2 2" xfId="20176" xr:uid="{00000000-0005-0000-0000-00003C0E0000}"/>
    <cellStyle name="Comma 2 3 2 3 2 2 2 3" xfId="15800" xr:uid="{00000000-0005-0000-0000-00003D0E0000}"/>
    <cellStyle name="Comma 2 3 2 3 2 2 3" xfId="9235" xr:uid="{00000000-0005-0000-0000-00003E0E0000}"/>
    <cellStyle name="Comma 2 3 2 3 2 2 3 2" xfId="17988" xr:uid="{00000000-0005-0000-0000-00003F0E0000}"/>
    <cellStyle name="Comma 2 3 2 3 2 2 4" xfId="13612" xr:uid="{00000000-0005-0000-0000-0000400E0000}"/>
    <cellStyle name="Comma 2 3 2 3 2 3" xfId="5952" xr:uid="{00000000-0005-0000-0000-0000410E0000}"/>
    <cellStyle name="Comma 2 3 2 3 2 3 2" xfId="10329" xr:uid="{00000000-0005-0000-0000-0000420E0000}"/>
    <cellStyle name="Comma 2 3 2 3 2 3 2 2" xfId="19082" xr:uid="{00000000-0005-0000-0000-0000430E0000}"/>
    <cellStyle name="Comma 2 3 2 3 2 3 3" xfId="14706" xr:uid="{00000000-0005-0000-0000-0000440E0000}"/>
    <cellStyle name="Comma 2 3 2 3 2 4" xfId="8141" xr:uid="{00000000-0005-0000-0000-0000450E0000}"/>
    <cellStyle name="Comma 2 3 2 3 2 4 2" xfId="16894" xr:uid="{00000000-0005-0000-0000-0000460E0000}"/>
    <cellStyle name="Comma 2 3 2 3 2 5" xfId="12518" xr:uid="{00000000-0005-0000-0000-0000470E0000}"/>
    <cellStyle name="Comma 2 3 2 3 3" xfId="4309" xr:uid="{00000000-0005-0000-0000-0000480E0000}"/>
    <cellStyle name="Comma 2 3 2 3 3 2" xfId="6498" xr:uid="{00000000-0005-0000-0000-0000490E0000}"/>
    <cellStyle name="Comma 2 3 2 3 3 2 2" xfId="10875" xr:uid="{00000000-0005-0000-0000-00004A0E0000}"/>
    <cellStyle name="Comma 2 3 2 3 3 2 2 2" xfId="19628" xr:uid="{00000000-0005-0000-0000-00004B0E0000}"/>
    <cellStyle name="Comma 2 3 2 3 3 2 3" xfId="15252" xr:uid="{00000000-0005-0000-0000-00004C0E0000}"/>
    <cellStyle name="Comma 2 3 2 3 3 3" xfId="8687" xr:uid="{00000000-0005-0000-0000-00004D0E0000}"/>
    <cellStyle name="Comma 2 3 2 3 3 3 2" xfId="17440" xr:uid="{00000000-0005-0000-0000-00004E0E0000}"/>
    <cellStyle name="Comma 2 3 2 3 3 4" xfId="13064" xr:uid="{00000000-0005-0000-0000-00004F0E0000}"/>
    <cellStyle name="Comma 2 3 2 3 4" xfId="5404" xr:uid="{00000000-0005-0000-0000-0000500E0000}"/>
    <cellStyle name="Comma 2 3 2 3 4 2" xfId="9781" xr:uid="{00000000-0005-0000-0000-0000510E0000}"/>
    <cellStyle name="Comma 2 3 2 3 4 2 2" xfId="18534" xr:uid="{00000000-0005-0000-0000-0000520E0000}"/>
    <cellStyle name="Comma 2 3 2 3 4 3" xfId="14158" xr:uid="{00000000-0005-0000-0000-0000530E0000}"/>
    <cellStyle name="Comma 2 3 2 3 5" xfId="7593" xr:uid="{00000000-0005-0000-0000-0000540E0000}"/>
    <cellStyle name="Comma 2 3 2 3 5 2" xfId="16346" xr:uid="{00000000-0005-0000-0000-0000550E0000}"/>
    <cellStyle name="Comma 2 3 2 3 6" xfId="11970" xr:uid="{00000000-0005-0000-0000-0000560E0000}"/>
    <cellStyle name="Comma 2 3 2 4" xfId="3487" xr:uid="{00000000-0005-0000-0000-0000570E0000}"/>
    <cellStyle name="Comma 2 3 2 4 2" xfId="4583" xr:uid="{00000000-0005-0000-0000-0000580E0000}"/>
    <cellStyle name="Comma 2 3 2 4 2 2" xfId="6772" xr:uid="{00000000-0005-0000-0000-0000590E0000}"/>
    <cellStyle name="Comma 2 3 2 4 2 2 2" xfId="11149" xr:uid="{00000000-0005-0000-0000-00005A0E0000}"/>
    <cellStyle name="Comma 2 3 2 4 2 2 2 2" xfId="19902" xr:uid="{00000000-0005-0000-0000-00005B0E0000}"/>
    <cellStyle name="Comma 2 3 2 4 2 2 3" xfId="15526" xr:uid="{00000000-0005-0000-0000-00005C0E0000}"/>
    <cellStyle name="Comma 2 3 2 4 2 3" xfId="8961" xr:uid="{00000000-0005-0000-0000-00005D0E0000}"/>
    <cellStyle name="Comma 2 3 2 4 2 3 2" xfId="17714" xr:uid="{00000000-0005-0000-0000-00005E0E0000}"/>
    <cellStyle name="Comma 2 3 2 4 2 4" xfId="13338" xr:uid="{00000000-0005-0000-0000-00005F0E0000}"/>
    <cellStyle name="Comma 2 3 2 4 3" xfId="5678" xr:uid="{00000000-0005-0000-0000-0000600E0000}"/>
    <cellStyle name="Comma 2 3 2 4 3 2" xfId="10055" xr:uid="{00000000-0005-0000-0000-0000610E0000}"/>
    <cellStyle name="Comma 2 3 2 4 3 2 2" xfId="18808" xr:uid="{00000000-0005-0000-0000-0000620E0000}"/>
    <cellStyle name="Comma 2 3 2 4 3 3" xfId="14432" xr:uid="{00000000-0005-0000-0000-0000630E0000}"/>
    <cellStyle name="Comma 2 3 2 4 4" xfId="7867" xr:uid="{00000000-0005-0000-0000-0000640E0000}"/>
    <cellStyle name="Comma 2 3 2 4 4 2" xfId="16620" xr:uid="{00000000-0005-0000-0000-0000650E0000}"/>
    <cellStyle name="Comma 2 3 2 4 5" xfId="12244" xr:uid="{00000000-0005-0000-0000-0000660E0000}"/>
    <cellStyle name="Comma 2 3 2 5" xfId="4035" xr:uid="{00000000-0005-0000-0000-0000670E0000}"/>
    <cellStyle name="Comma 2 3 2 5 2" xfId="6224" xr:uid="{00000000-0005-0000-0000-0000680E0000}"/>
    <cellStyle name="Comma 2 3 2 5 2 2" xfId="10601" xr:uid="{00000000-0005-0000-0000-0000690E0000}"/>
    <cellStyle name="Comma 2 3 2 5 2 2 2" xfId="19354" xr:uid="{00000000-0005-0000-0000-00006A0E0000}"/>
    <cellStyle name="Comma 2 3 2 5 2 3" xfId="14978" xr:uid="{00000000-0005-0000-0000-00006B0E0000}"/>
    <cellStyle name="Comma 2 3 2 5 3" xfId="8413" xr:uid="{00000000-0005-0000-0000-00006C0E0000}"/>
    <cellStyle name="Comma 2 3 2 5 3 2" xfId="17166" xr:uid="{00000000-0005-0000-0000-00006D0E0000}"/>
    <cellStyle name="Comma 2 3 2 5 4" xfId="12790" xr:uid="{00000000-0005-0000-0000-00006E0E0000}"/>
    <cellStyle name="Comma 2 3 2 6" xfId="5130" xr:uid="{00000000-0005-0000-0000-00006F0E0000}"/>
    <cellStyle name="Comma 2 3 2 6 2" xfId="9507" xr:uid="{00000000-0005-0000-0000-0000700E0000}"/>
    <cellStyle name="Comma 2 3 2 6 2 2" xfId="18260" xr:uid="{00000000-0005-0000-0000-0000710E0000}"/>
    <cellStyle name="Comma 2 3 2 6 3" xfId="13884" xr:uid="{00000000-0005-0000-0000-0000720E0000}"/>
    <cellStyle name="Comma 2 3 2 7" xfId="7319" xr:uid="{00000000-0005-0000-0000-0000730E0000}"/>
    <cellStyle name="Comma 2 3 2 7 2" xfId="16072" xr:uid="{00000000-0005-0000-0000-0000740E0000}"/>
    <cellStyle name="Comma 2 3 2 8" xfId="11696" xr:uid="{00000000-0005-0000-0000-0000750E0000}"/>
    <cellStyle name="Comma 2 3 3" xfId="2991" xr:uid="{00000000-0005-0000-0000-0000760E0000}"/>
    <cellStyle name="Comma 2 3 3 2" xfId="3267" xr:uid="{00000000-0005-0000-0000-0000770E0000}"/>
    <cellStyle name="Comma 2 3 3 2 2" xfId="3820" xr:uid="{00000000-0005-0000-0000-0000780E0000}"/>
    <cellStyle name="Comma 2 3 3 2 2 2" xfId="4916" xr:uid="{00000000-0005-0000-0000-0000790E0000}"/>
    <cellStyle name="Comma 2 3 3 2 2 2 2" xfId="7105" xr:uid="{00000000-0005-0000-0000-00007A0E0000}"/>
    <cellStyle name="Comma 2 3 3 2 2 2 2 2" xfId="11482" xr:uid="{00000000-0005-0000-0000-00007B0E0000}"/>
    <cellStyle name="Comma 2 3 3 2 2 2 2 2 2" xfId="20235" xr:uid="{00000000-0005-0000-0000-00007C0E0000}"/>
    <cellStyle name="Comma 2 3 3 2 2 2 2 3" xfId="15859" xr:uid="{00000000-0005-0000-0000-00007D0E0000}"/>
    <cellStyle name="Comma 2 3 3 2 2 2 3" xfId="9294" xr:uid="{00000000-0005-0000-0000-00007E0E0000}"/>
    <cellStyle name="Comma 2 3 3 2 2 2 3 2" xfId="18047" xr:uid="{00000000-0005-0000-0000-00007F0E0000}"/>
    <cellStyle name="Comma 2 3 3 2 2 2 4" xfId="13671" xr:uid="{00000000-0005-0000-0000-0000800E0000}"/>
    <cellStyle name="Comma 2 3 3 2 2 3" xfId="6011" xr:uid="{00000000-0005-0000-0000-0000810E0000}"/>
    <cellStyle name="Comma 2 3 3 2 2 3 2" xfId="10388" xr:uid="{00000000-0005-0000-0000-0000820E0000}"/>
    <cellStyle name="Comma 2 3 3 2 2 3 2 2" xfId="19141" xr:uid="{00000000-0005-0000-0000-0000830E0000}"/>
    <cellStyle name="Comma 2 3 3 2 2 3 3" xfId="14765" xr:uid="{00000000-0005-0000-0000-0000840E0000}"/>
    <cellStyle name="Comma 2 3 3 2 2 4" xfId="8200" xr:uid="{00000000-0005-0000-0000-0000850E0000}"/>
    <cellStyle name="Comma 2 3 3 2 2 4 2" xfId="16953" xr:uid="{00000000-0005-0000-0000-0000860E0000}"/>
    <cellStyle name="Comma 2 3 3 2 2 5" xfId="12577" xr:uid="{00000000-0005-0000-0000-0000870E0000}"/>
    <cellStyle name="Comma 2 3 3 2 3" xfId="4368" xr:uid="{00000000-0005-0000-0000-0000880E0000}"/>
    <cellStyle name="Comma 2 3 3 2 3 2" xfId="6557" xr:uid="{00000000-0005-0000-0000-0000890E0000}"/>
    <cellStyle name="Comma 2 3 3 2 3 2 2" xfId="10934" xr:uid="{00000000-0005-0000-0000-00008A0E0000}"/>
    <cellStyle name="Comma 2 3 3 2 3 2 2 2" xfId="19687" xr:uid="{00000000-0005-0000-0000-00008B0E0000}"/>
    <cellStyle name="Comma 2 3 3 2 3 2 3" xfId="15311" xr:uid="{00000000-0005-0000-0000-00008C0E0000}"/>
    <cellStyle name="Comma 2 3 3 2 3 3" xfId="8746" xr:uid="{00000000-0005-0000-0000-00008D0E0000}"/>
    <cellStyle name="Comma 2 3 3 2 3 3 2" xfId="17499" xr:uid="{00000000-0005-0000-0000-00008E0E0000}"/>
    <cellStyle name="Comma 2 3 3 2 3 4" xfId="13123" xr:uid="{00000000-0005-0000-0000-00008F0E0000}"/>
    <cellStyle name="Comma 2 3 3 2 4" xfId="5463" xr:uid="{00000000-0005-0000-0000-0000900E0000}"/>
    <cellStyle name="Comma 2 3 3 2 4 2" xfId="9840" xr:uid="{00000000-0005-0000-0000-0000910E0000}"/>
    <cellStyle name="Comma 2 3 3 2 4 2 2" xfId="18593" xr:uid="{00000000-0005-0000-0000-0000920E0000}"/>
    <cellStyle name="Comma 2 3 3 2 4 3" xfId="14217" xr:uid="{00000000-0005-0000-0000-0000930E0000}"/>
    <cellStyle name="Comma 2 3 3 2 5" xfId="7652" xr:uid="{00000000-0005-0000-0000-0000940E0000}"/>
    <cellStyle name="Comma 2 3 3 2 5 2" xfId="16405" xr:uid="{00000000-0005-0000-0000-0000950E0000}"/>
    <cellStyle name="Comma 2 3 3 2 6" xfId="12029" xr:uid="{00000000-0005-0000-0000-0000960E0000}"/>
    <cellStyle name="Comma 2 3 3 3" xfId="3546" xr:uid="{00000000-0005-0000-0000-0000970E0000}"/>
    <cellStyle name="Comma 2 3 3 3 2" xfId="4642" xr:uid="{00000000-0005-0000-0000-0000980E0000}"/>
    <cellStyle name="Comma 2 3 3 3 2 2" xfId="6831" xr:uid="{00000000-0005-0000-0000-0000990E0000}"/>
    <cellStyle name="Comma 2 3 3 3 2 2 2" xfId="11208" xr:uid="{00000000-0005-0000-0000-00009A0E0000}"/>
    <cellStyle name="Comma 2 3 3 3 2 2 2 2" xfId="19961" xr:uid="{00000000-0005-0000-0000-00009B0E0000}"/>
    <cellStyle name="Comma 2 3 3 3 2 2 3" xfId="15585" xr:uid="{00000000-0005-0000-0000-00009C0E0000}"/>
    <cellStyle name="Comma 2 3 3 3 2 3" xfId="9020" xr:uid="{00000000-0005-0000-0000-00009D0E0000}"/>
    <cellStyle name="Comma 2 3 3 3 2 3 2" xfId="17773" xr:uid="{00000000-0005-0000-0000-00009E0E0000}"/>
    <cellStyle name="Comma 2 3 3 3 2 4" xfId="13397" xr:uid="{00000000-0005-0000-0000-00009F0E0000}"/>
    <cellStyle name="Comma 2 3 3 3 3" xfId="5737" xr:uid="{00000000-0005-0000-0000-0000A00E0000}"/>
    <cellStyle name="Comma 2 3 3 3 3 2" xfId="10114" xr:uid="{00000000-0005-0000-0000-0000A10E0000}"/>
    <cellStyle name="Comma 2 3 3 3 3 2 2" xfId="18867" xr:uid="{00000000-0005-0000-0000-0000A20E0000}"/>
    <cellStyle name="Comma 2 3 3 3 3 3" xfId="14491" xr:uid="{00000000-0005-0000-0000-0000A30E0000}"/>
    <cellStyle name="Comma 2 3 3 3 4" xfId="7926" xr:uid="{00000000-0005-0000-0000-0000A40E0000}"/>
    <cellStyle name="Comma 2 3 3 3 4 2" xfId="16679" xr:uid="{00000000-0005-0000-0000-0000A50E0000}"/>
    <cellStyle name="Comma 2 3 3 3 5" xfId="12303" xr:uid="{00000000-0005-0000-0000-0000A60E0000}"/>
    <cellStyle name="Comma 2 3 3 4" xfId="4094" xr:uid="{00000000-0005-0000-0000-0000A70E0000}"/>
    <cellStyle name="Comma 2 3 3 4 2" xfId="6283" xr:uid="{00000000-0005-0000-0000-0000A80E0000}"/>
    <cellStyle name="Comma 2 3 3 4 2 2" xfId="10660" xr:uid="{00000000-0005-0000-0000-0000A90E0000}"/>
    <cellStyle name="Comma 2 3 3 4 2 2 2" xfId="19413" xr:uid="{00000000-0005-0000-0000-0000AA0E0000}"/>
    <cellStyle name="Comma 2 3 3 4 2 3" xfId="15037" xr:uid="{00000000-0005-0000-0000-0000AB0E0000}"/>
    <cellStyle name="Comma 2 3 3 4 3" xfId="8472" xr:uid="{00000000-0005-0000-0000-0000AC0E0000}"/>
    <cellStyle name="Comma 2 3 3 4 3 2" xfId="17225" xr:uid="{00000000-0005-0000-0000-0000AD0E0000}"/>
    <cellStyle name="Comma 2 3 3 4 4" xfId="12849" xr:uid="{00000000-0005-0000-0000-0000AE0E0000}"/>
    <cellStyle name="Comma 2 3 3 5" xfId="5189" xr:uid="{00000000-0005-0000-0000-0000AF0E0000}"/>
    <cellStyle name="Comma 2 3 3 5 2" xfId="9566" xr:uid="{00000000-0005-0000-0000-0000B00E0000}"/>
    <cellStyle name="Comma 2 3 3 5 2 2" xfId="18319" xr:uid="{00000000-0005-0000-0000-0000B10E0000}"/>
    <cellStyle name="Comma 2 3 3 5 3" xfId="13943" xr:uid="{00000000-0005-0000-0000-0000B20E0000}"/>
    <cellStyle name="Comma 2 3 3 6" xfId="7378" xr:uid="{00000000-0005-0000-0000-0000B30E0000}"/>
    <cellStyle name="Comma 2 3 3 6 2" xfId="16131" xr:uid="{00000000-0005-0000-0000-0000B40E0000}"/>
    <cellStyle name="Comma 2 3 3 7" xfId="11755" xr:uid="{00000000-0005-0000-0000-0000B50E0000}"/>
    <cellStyle name="Comma 2 3 4" xfId="2878" xr:uid="{00000000-0005-0000-0000-0000B60E0000}"/>
    <cellStyle name="Comma 2 3 4 2" xfId="3157" xr:uid="{00000000-0005-0000-0000-0000B70E0000}"/>
    <cellStyle name="Comma 2 3 4 2 2" xfId="3710" xr:uid="{00000000-0005-0000-0000-0000B80E0000}"/>
    <cellStyle name="Comma 2 3 4 2 2 2" xfId="4806" xr:uid="{00000000-0005-0000-0000-0000B90E0000}"/>
    <cellStyle name="Comma 2 3 4 2 2 2 2" xfId="6995" xr:uid="{00000000-0005-0000-0000-0000BA0E0000}"/>
    <cellStyle name="Comma 2 3 4 2 2 2 2 2" xfId="11372" xr:uid="{00000000-0005-0000-0000-0000BB0E0000}"/>
    <cellStyle name="Comma 2 3 4 2 2 2 2 2 2" xfId="20125" xr:uid="{00000000-0005-0000-0000-0000BC0E0000}"/>
    <cellStyle name="Comma 2 3 4 2 2 2 2 3" xfId="15749" xr:uid="{00000000-0005-0000-0000-0000BD0E0000}"/>
    <cellStyle name="Comma 2 3 4 2 2 2 3" xfId="9184" xr:uid="{00000000-0005-0000-0000-0000BE0E0000}"/>
    <cellStyle name="Comma 2 3 4 2 2 2 3 2" xfId="17937" xr:uid="{00000000-0005-0000-0000-0000BF0E0000}"/>
    <cellStyle name="Comma 2 3 4 2 2 2 4" xfId="13561" xr:uid="{00000000-0005-0000-0000-0000C00E0000}"/>
    <cellStyle name="Comma 2 3 4 2 2 3" xfId="5901" xr:uid="{00000000-0005-0000-0000-0000C10E0000}"/>
    <cellStyle name="Comma 2 3 4 2 2 3 2" xfId="10278" xr:uid="{00000000-0005-0000-0000-0000C20E0000}"/>
    <cellStyle name="Comma 2 3 4 2 2 3 2 2" xfId="19031" xr:uid="{00000000-0005-0000-0000-0000C30E0000}"/>
    <cellStyle name="Comma 2 3 4 2 2 3 3" xfId="14655" xr:uid="{00000000-0005-0000-0000-0000C40E0000}"/>
    <cellStyle name="Comma 2 3 4 2 2 4" xfId="8090" xr:uid="{00000000-0005-0000-0000-0000C50E0000}"/>
    <cellStyle name="Comma 2 3 4 2 2 4 2" xfId="16843" xr:uid="{00000000-0005-0000-0000-0000C60E0000}"/>
    <cellStyle name="Comma 2 3 4 2 2 5" xfId="12467" xr:uid="{00000000-0005-0000-0000-0000C70E0000}"/>
    <cellStyle name="Comma 2 3 4 2 3" xfId="4258" xr:uid="{00000000-0005-0000-0000-0000C80E0000}"/>
    <cellStyle name="Comma 2 3 4 2 3 2" xfId="6447" xr:uid="{00000000-0005-0000-0000-0000C90E0000}"/>
    <cellStyle name="Comma 2 3 4 2 3 2 2" xfId="10824" xr:uid="{00000000-0005-0000-0000-0000CA0E0000}"/>
    <cellStyle name="Comma 2 3 4 2 3 2 2 2" xfId="19577" xr:uid="{00000000-0005-0000-0000-0000CB0E0000}"/>
    <cellStyle name="Comma 2 3 4 2 3 2 3" xfId="15201" xr:uid="{00000000-0005-0000-0000-0000CC0E0000}"/>
    <cellStyle name="Comma 2 3 4 2 3 3" xfId="8636" xr:uid="{00000000-0005-0000-0000-0000CD0E0000}"/>
    <cellStyle name="Comma 2 3 4 2 3 3 2" xfId="17389" xr:uid="{00000000-0005-0000-0000-0000CE0E0000}"/>
    <cellStyle name="Comma 2 3 4 2 3 4" xfId="13013" xr:uid="{00000000-0005-0000-0000-0000CF0E0000}"/>
    <cellStyle name="Comma 2 3 4 2 4" xfId="5353" xr:uid="{00000000-0005-0000-0000-0000D00E0000}"/>
    <cellStyle name="Comma 2 3 4 2 4 2" xfId="9730" xr:uid="{00000000-0005-0000-0000-0000D10E0000}"/>
    <cellStyle name="Comma 2 3 4 2 4 2 2" xfId="18483" xr:uid="{00000000-0005-0000-0000-0000D20E0000}"/>
    <cellStyle name="Comma 2 3 4 2 4 3" xfId="14107" xr:uid="{00000000-0005-0000-0000-0000D30E0000}"/>
    <cellStyle name="Comma 2 3 4 2 5" xfId="7542" xr:uid="{00000000-0005-0000-0000-0000D40E0000}"/>
    <cellStyle name="Comma 2 3 4 2 5 2" xfId="16295" xr:uid="{00000000-0005-0000-0000-0000D50E0000}"/>
    <cellStyle name="Comma 2 3 4 2 6" xfId="11919" xr:uid="{00000000-0005-0000-0000-0000D60E0000}"/>
    <cellStyle name="Comma 2 3 4 3" xfId="3436" xr:uid="{00000000-0005-0000-0000-0000D70E0000}"/>
    <cellStyle name="Comma 2 3 4 3 2" xfId="4532" xr:uid="{00000000-0005-0000-0000-0000D80E0000}"/>
    <cellStyle name="Comma 2 3 4 3 2 2" xfId="6721" xr:uid="{00000000-0005-0000-0000-0000D90E0000}"/>
    <cellStyle name="Comma 2 3 4 3 2 2 2" xfId="11098" xr:uid="{00000000-0005-0000-0000-0000DA0E0000}"/>
    <cellStyle name="Comma 2 3 4 3 2 2 2 2" xfId="19851" xr:uid="{00000000-0005-0000-0000-0000DB0E0000}"/>
    <cellStyle name="Comma 2 3 4 3 2 2 3" xfId="15475" xr:uid="{00000000-0005-0000-0000-0000DC0E0000}"/>
    <cellStyle name="Comma 2 3 4 3 2 3" xfId="8910" xr:uid="{00000000-0005-0000-0000-0000DD0E0000}"/>
    <cellStyle name="Comma 2 3 4 3 2 3 2" xfId="17663" xr:uid="{00000000-0005-0000-0000-0000DE0E0000}"/>
    <cellStyle name="Comma 2 3 4 3 2 4" xfId="13287" xr:uid="{00000000-0005-0000-0000-0000DF0E0000}"/>
    <cellStyle name="Comma 2 3 4 3 3" xfId="5627" xr:uid="{00000000-0005-0000-0000-0000E00E0000}"/>
    <cellStyle name="Comma 2 3 4 3 3 2" xfId="10004" xr:uid="{00000000-0005-0000-0000-0000E10E0000}"/>
    <cellStyle name="Comma 2 3 4 3 3 2 2" xfId="18757" xr:uid="{00000000-0005-0000-0000-0000E20E0000}"/>
    <cellStyle name="Comma 2 3 4 3 3 3" xfId="14381" xr:uid="{00000000-0005-0000-0000-0000E30E0000}"/>
    <cellStyle name="Comma 2 3 4 3 4" xfId="7816" xr:uid="{00000000-0005-0000-0000-0000E40E0000}"/>
    <cellStyle name="Comma 2 3 4 3 4 2" xfId="16569" xr:uid="{00000000-0005-0000-0000-0000E50E0000}"/>
    <cellStyle name="Comma 2 3 4 3 5" xfId="12193" xr:uid="{00000000-0005-0000-0000-0000E60E0000}"/>
    <cellStyle name="Comma 2 3 4 4" xfId="3984" xr:uid="{00000000-0005-0000-0000-0000E70E0000}"/>
    <cellStyle name="Comma 2 3 4 4 2" xfId="6173" xr:uid="{00000000-0005-0000-0000-0000E80E0000}"/>
    <cellStyle name="Comma 2 3 4 4 2 2" xfId="10550" xr:uid="{00000000-0005-0000-0000-0000E90E0000}"/>
    <cellStyle name="Comma 2 3 4 4 2 2 2" xfId="19303" xr:uid="{00000000-0005-0000-0000-0000EA0E0000}"/>
    <cellStyle name="Comma 2 3 4 4 2 3" xfId="14927" xr:uid="{00000000-0005-0000-0000-0000EB0E0000}"/>
    <cellStyle name="Comma 2 3 4 4 3" xfId="8362" xr:uid="{00000000-0005-0000-0000-0000EC0E0000}"/>
    <cellStyle name="Comma 2 3 4 4 3 2" xfId="17115" xr:uid="{00000000-0005-0000-0000-0000ED0E0000}"/>
    <cellStyle name="Comma 2 3 4 4 4" xfId="12739" xr:uid="{00000000-0005-0000-0000-0000EE0E0000}"/>
    <cellStyle name="Comma 2 3 4 5" xfId="5079" xr:uid="{00000000-0005-0000-0000-0000EF0E0000}"/>
    <cellStyle name="Comma 2 3 4 5 2" xfId="9456" xr:uid="{00000000-0005-0000-0000-0000F00E0000}"/>
    <cellStyle name="Comma 2 3 4 5 2 2" xfId="18209" xr:uid="{00000000-0005-0000-0000-0000F10E0000}"/>
    <cellStyle name="Comma 2 3 4 5 3" xfId="13833" xr:uid="{00000000-0005-0000-0000-0000F20E0000}"/>
    <cellStyle name="Comma 2 3 4 6" xfId="7268" xr:uid="{00000000-0005-0000-0000-0000F30E0000}"/>
    <cellStyle name="Comma 2 3 4 6 2" xfId="16021" xr:uid="{00000000-0005-0000-0000-0000F40E0000}"/>
    <cellStyle name="Comma 2 3 4 7" xfId="11645" xr:uid="{00000000-0005-0000-0000-0000F50E0000}"/>
    <cellStyle name="Comma 2 3 5" xfId="3107" xr:uid="{00000000-0005-0000-0000-0000F60E0000}"/>
    <cellStyle name="Comma 2 3 5 2" xfId="3661" xr:uid="{00000000-0005-0000-0000-0000F70E0000}"/>
    <cellStyle name="Comma 2 3 5 2 2" xfId="4757" xr:uid="{00000000-0005-0000-0000-0000F80E0000}"/>
    <cellStyle name="Comma 2 3 5 2 2 2" xfId="6946" xr:uid="{00000000-0005-0000-0000-0000F90E0000}"/>
    <cellStyle name="Comma 2 3 5 2 2 2 2" xfId="11323" xr:uid="{00000000-0005-0000-0000-0000FA0E0000}"/>
    <cellStyle name="Comma 2 3 5 2 2 2 2 2" xfId="20076" xr:uid="{00000000-0005-0000-0000-0000FB0E0000}"/>
    <cellStyle name="Comma 2 3 5 2 2 2 3" xfId="15700" xr:uid="{00000000-0005-0000-0000-0000FC0E0000}"/>
    <cellStyle name="Comma 2 3 5 2 2 3" xfId="9135" xr:uid="{00000000-0005-0000-0000-0000FD0E0000}"/>
    <cellStyle name="Comma 2 3 5 2 2 3 2" xfId="17888" xr:uid="{00000000-0005-0000-0000-0000FE0E0000}"/>
    <cellStyle name="Comma 2 3 5 2 2 4" xfId="13512" xr:uid="{00000000-0005-0000-0000-0000FF0E0000}"/>
    <cellStyle name="Comma 2 3 5 2 3" xfId="5852" xr:uid="{00000000-0005-0000-0000-0000000F0000}"/>
    <cellStyle name="Comma 2 3 5 2 3 2" xfId="10229" xr:uid="{00000000-0005-0000-0000-0000010F0000}"/>
    <cellStyle name="Comma 2 3 5 2 3 2 2" xfId="18982" xr:uid="{00000000-0005-0000-0000-0000020F0000}"/>
    <cellStyle name="Comma 2 3 5 2 3 3" xfId="14606" xr:uid="{00000000-0005-0000-0000-0000030F0000}"/>
    <cellStyle name="Comma 2 3 5 2 4" xfId="8041" xr:uid="{00000000-0005-0000-0000-0000040F0000}"/>
    <cellStyle name="Comma 2 3 5 2 4 2" xfId="16794" xr:uid="{00000000-0005-0000-0000-0000050F0000}"/>
    <cellStyle name="Comma 2 3 5 2 5" xfId="12418" xr:uid="{00000000-0005-0000-0000-0000060F0000}"/>
    <cellStyle name="Comma 2 3 5 3" xfId="4209" xr:uid="{00000000-0005-0000-0000-0000070F0000}"/>
    <cellStyle name="Comma 2 3 5 3 2" xfId="6398" xr:uid="{00000000-0005-0000-0000-0000080F0000}"/>
    <cellStyle name="Comma 2 3 5 3 2 2" xfId="10775" xr:uid="{00000000-0005-0000-0000-0000090F0000}"/>
    <cellStyle name="Comma 2 3 5 3 2 2 2" xfId="19528" xr:uid="{00000000-0005-0000-0000-00000A0F0000}"/>
    <cellStyle name="Comma 2 3 5 3 2 3" xfId="15152" xr:uid="{00000000-0005-0000-0000-00000B0F0000}"/>
    <cellStyle name="Comma 2 3 5 3 3" xfId="8587" xr:uid="{00000000-0005-0000-0000-00000C0F0000}"/>
    <cellStyle name="Comma 2 3 5 3 3 2" xfId="17340" xr:uid="{00000000-0005-0000-0000-00000D0F0000}"/>
    <cellStyle name="Comma 2 3 5 3 4" xfId="12964" xr:uid="{00000000-0005-0000-0000-00000E0F0000}"/>
    <cellStyle name="Comma 2 3 5 4" xfId="5304" xr:uid="{00000000-0005-0000-0000-00000F0F0000}"/>
    <cellStyle name="Comma 2 3 5 4 2" xfId="9681" xr:uid="{00000000-0005-0000-0000-0000100F0000}"/>
    <cellStyle name="Comma 2 3 5 4 2 2" xfId="18434" xr:uid="{00000000-0005-0000-0000-0000110F0000}"/>
    <cellStyle name="Comma 2 3 5 4 3" xfId="14058" xr:uid="{00000000-0005-0000-0000-0000120F0000}"/>
    <cellStyle name="Comma 2 3 5 5" xfId="7493" xr:uid="{00000000-0005-0000-0000-0000130F0000}"/>
    <cellStyle name="Comma 2 3 5 5 2" xfId="16246" xr:uid="{00000000-0005-0000-0000-0000140F0000}"/>
    <cellStyle name="Comma 2 3 5 6" xfId="11870" xr:uid="{00000000-0005-0000-0000-0000150F0000}"/>
    <cellStyle name="Comma 2 3 6" xfId="3386" xr:uid="{00000000-0005-0000-0000-0000160F0000}"/>
    <cellStyle name="Comma 2 3 6 2" xfId="4483" xr:uid="{00000000-0005-0000-0000-0000170F0000}"/>
    <cellStyle name="Comma 2 3 6 2 2" xfId="6672" xr:uid="{00000000-0005-0000-0000-0000180F0000}"/>
    <cellStyle name="Comma 2 3 6 2 2 2" xfId="11049" xr:uid="{00000000-0005-0000-0000-0000190F0000}"/>
    <cellStyle name="Comma 2 3 6 2 2 2 2" xfId="19802" xr:uid="{00000000-0005-0000-0000-00001A0F0000}"/>
    <cellStyle name="Comma 2 3 6 2 2 3" xfId="15426" xr:uid="{00000000-0005-0000-0000-00001B0F0000}"/>
    <cellStyle name="Comma 2 3 6 2 3" xfId="8861" xr:uid="{00000000-0005-0000-0000-00001C0F0000}"/>
    <cellStyle name="Comma 2 3 6 2 3 2" xfId="17614" xr:uid="{00000000-0005-0000-0000-00001D0F0000}"/>
    <cellStyle name="Comma 2 3 6 2 4" xfId="13238" xr:uid="{00000000-0005-0000-0000-00001E0F0000}"/>
    <cellStyle name="Comma 2 3 6 3" xfId="5578" xr:uid="{00000000-0005-0000-0000-00001F0F0000}"/>
    <cellStyle name="Comma 2 3 6 3 2" xfId="9955" xr:uid="{00000000-0005-0000-0000-0000200F0000}"/>
    <cellStyle name="Comma 2 3 6 3 2 2" xfId="18708" xr:uid="{00000000-0005-0000-0000-0000210F0000}"/>
    <cellStyle name="Comma 2 3 6 3 3" xfId="14332" xr:uid="{00000000-0005-0000-0000-0000220F0000}"/>
    <cellStyle name="Comma 2 3 6 4" xfId="7767" xr:uid="{00000000-0005-0000-0000-0000230F0000}"/>
    <cellStyle name="Comma 2 3 6 4 2" xfId="16520" xr:uid="{00000000-0005-0000-0000-0000240F0000}"/>
    <cellStyle name="Comma 2 3 6 5" xfId="12144" xr:uid="{00000000-0005-0000-0000-0000250F0000}"/>
    <cellStyle name="Comma 2 3 7" xfId="3936" xr:uid="{00000000-0005-0000-0000-0000260F0000}"/>
    <cellStyle name="Comma 2 3 7 2" xfId="6125" xr:uid="{00000000-0005-0000-0000-0000270F0000}"/>
    <cellStyle name="Comma 2 3 7 2 2" xfId="10502" xr:uid="{00000000-0005-0000-0000-0000280F0000}"/>
    <cellStyle name="Comma 2 3 7 2 2 2" xfId="19255" xr:uid="{00000000-0005-0000-0000-0000290F0000}"/>
    <cellStyle name="Comma 2 3 7 2 3" xfId="14879" xr:uid="{00000000-0005-0000-0000-00002A0F0000}"/>
    <cellStyle name="Comma 2 3 7 3" xfId="8314" xr:uid="{00000000-0005-0000-0000-00002B0F0000}"/>
    <cellStyle name="Comma 2 3 7 3 2" xfId="17067" xr:uid="{00000000-0005-0000-0000-00002C0F0000}"/>
    <cellStyle name="Comma 2 3 7 4" xfId="12691" xr:uid="{00000000-0005-0000-0000-00002D0F0000}"/>
    <cellStyle name="Comma 2 3 8" xfId="5031" xr:uid="{00000000-0005-0000-0000-00002E0F0000}"/>
    <cellStyle name="Comma 2 3 8 2" xfId="9408" xr:uid="{00000000-0005-0000-0000-00002F0F0000}"/>
    <cellStyle name="Comma 2 3 8 2 2" xfId="18161" xr:uid="{00000000-0005-0000-0000-0000300F0000}"/>
    <cellStyle name="Comma 2 3 8 3" xfId="13785" xr:uid="{00000000-0005-0000-0000-0000310F0000}"/>
    <cellStyle name="Comma 2 3 9" xfId="7220" xr:uid="{00000000-0005-0000-0000-0000320F0000}"/>
    <cellStyle name="Comma 2 3 9 2" xfId="15973" xr:uid="{00000000-0005-0000-0000-0000330F0000}"/>
    <cellStyle name="Comma 2 4" xfId="2929" xr:uid="{00000000-0005-0000-0000-0000340F0000}"/>
    <cellStyle name="Comma 2 4 2" xfId="3041" xr:uid="{00000000-0005-0000-0000-0000350F0000}"/>
    <cellStyle name="Comma 2 4 2 2" xfId="3317" xr:uid="{00000000-0005-0000-0000-0000360F0000}"/>
    <cellStyle name="Comma 2 4 2 2 2" xfId="3870" xr:uid="{00000000-0005-0000-0000-0000370F0000}"/>
    <cellStyle name="Comma 2 4 2 2 2 2" xfId="4966" xr:uid="{00000000-0005-0000-0000-0000380F0000}"/>
    <cellStyle name="Comma 2 4 2 2 2 2 2" xfId="7155" xr:uid="{00000000-0005-0000-0000-0000390F0000}"/>
    <cellStyle name="Comma 2 4 2 2 2 2 2 2" xfId="11532" xr:uid="{00000000-0005-0000-0000-00003A0F0000}"/>
    <cellStyle name="Comma 2 4 2 2 2 2 2 2 2" xfId="20285" xr:uid="{00000000-0005-0000-0000-00003B0F0000}"/>
    <cellStyle name="Comma 2 4 2 2 2 2 2 3" xfId="15909" xr:uid="{00000000-0005-0000-0000-00003C0F0000}"/>
    <cellStyle name="Comma 2 4 2 2 2 2 3" xfId="9344" xr:uid="{00000000-0005-0000-0000-00003D0F0000}"/>
    <cellStyle name="Comma 2 4 2 2 2 2 3 2" xfId="18097" xr:uid="{00000000-0005-0000-0000-00003E0F0000}"/>
    <cellStyle name="Comma 2 4 2 2 2 2 4" xfId="13721" xr:uid="{00000000-0005-0000-0000-00003F0F0000}"/>
    <cellStyle name="Comma 2 4 2 2 2 3" xfId="6061" xr:uid="{00000000-0005-0000-0000-0000400F0000}"/>
    <cellStyle name="Comma 2 4 2 2 2 3 2" xfId="10438" xr:uid="{00000000-0005-0000-0000-0000410F0000}"/>
    <cellStyle name="Comma 2 4 2 2 2 3 2 2" xfId="19191" xr:uid="{00000000-0005-0000-0000-0000420F0000}"/>
    <cellStyle name="Comma 2 4 2 2 2 3 3" xfId="14815" xr:uid="{00000000-0005-0000-0000-0000430F0000}"/>
    <cellStyle name="Comma 2 4 2 2 2 4" xfId="8250" xr:uid="{00000000-0005-0000-0000-0000440F0000}"/>
    <cellStyle name="Comma 2 4 2 2 2 4 2" xfId="17003" xr:uid="{00000000-0005-0000-0000-0000450F0000}"/>
    <cellStyle name="Comma 2 4 2 2 2 5" xfId="12627" xr:uid="{00000000-0005-0000-0000-0000460F0000}"/>
    <cellStyle name="Comma 2 4 2 2 3" xfId="4418" xr:uid="{00000000-0005-0000-0000-0000470F0000}"/>
    <cellStyle name="Comma 2 4 2 2 3 2" xfId="6607" xr:uid="{00000000-0005-0000-0000-0000480F0000}"/>
    <cellStyle name="Comma 2 4 2 2 3 2 2" xfId="10984" xr:uid="{00000000-0005-0000-0000-0000490F0000}"/>
    <cellStyle name="Comma 2 4 2 2 3 2 2 2" xfId="19737" xr:uid="{00000000-0005-0000-0000-00004A0F0000}"/>
    <cellStyle name="Comma 2 4 2 2 3 2 3" xfId="15361" xr:uid="{00000000-0005-0000-0000-00004B0F0000}"/>
    <cellStyle name="Comma 2 4 2 2 3 3" xfId="8796" xr:uid="{00000000-0005-0000-0000-00004C0F0000}"/>
    <cellStyle name="Comma 2 4 2 2 3 3 2" xfId="17549" xr:uid="{00000000-0005-0000-0000-00004D0F0000}"/>
    <cellStyle name="Comma 2 4 2 2 3 4" xfId="13173" xr:uid="{00000000-0005-0000-0000-00004E0F0000}"/>
    <cellStyle name="Comma 2 4 2 2 4" xfId="5513" xr:uid="{00000000-0005-0000-0000-00004F0F0000}"/>
    <cellStyle name="Comma 2 4 2 2 4 2" xfId="9890" xr:uid="{00000000-0005-0000-0000-0000500F0000}"/>
    <cellStyle name="Comma 2 4 2 2 4 2 2" xfId="18643" xr:uid="{00000000-0005-0000-0000-0000510F0000}"/>
    <cellStyle name="Comma 2 4 2 2 4 3" xfId="14267" xr:uid="{00000000-0005-0000-0000-0000520F0000}"/>
    <cellStyle name="Comma 2 4 2 2 5" xfId="7702" xr:uid="{00000000-0005-0000-0000-0000530F0000}"/>
    <cellStyle name="Comma 2 4 2 2 5 2" xfId="16455" xr:uid="{00000000-0005-0000-0000-0000540F0000}"/>
    <cellStyle name="Comma 2 4 2 2 6" xfId="12079" xr:uid="{00000000-0005-0000-0000-0000550F0000}"/>
    <cellStyle name="Comma 2 4 2 3" xfId="3596" xr:uid="{00000000-0005-0000-0000-0000560F0000}"/>
    <cellStyle name="Comma 2 4 2 3 2" xfId="4692" xr:uid="{00000000-0005-0000-0000-0000570F0000}"/>
    <cellStyle name="Comma 2 4 2 3 2 2" xfId="6881" xr:uid="{00000000-0005-0000-0000-0000580F0000}"/>
    <cellStyle name="Comma 2 4 2 3 2 2 2" xfId="11258" xr:uid="{00000000-0005-0000-0000-0000590F0000}"/>
    <cellStyle name="Comma 2 4 2 3 2 2 2 2" xfId="20011" xr:uid="{00000000-0005-0000-0000-00005A0F0000}"/>
    <cellStyle name="Comma 2 4 2 3 2 2 3" xfId="15635" xr:uid="{00000000-0005-0000-0000-00005B0F0000}"/>
    <cellStyle name="Comma 2 4 2 3 2 3" xfId="9070" xr:uid="{00000000-0005-0000-0000-00005C0F0000}"/>
    <cellStyle name="Comma 2 4 2 3 2 3 2" xfId="17823" xr:uid="{00000000-0005-0000-0000-00005D0F0000}"/>
    <cellStyle name="Comma 2 4 2 3 2 4" xfId="13447" xr:uid="{00000000-0005-0000-0000-00005E0F0000}"/>
    <cellStyle name="Comma 2 4 2 3 3" xfId="5787" xr:uid="{00000000-0005-0000-0000-00005F0F0000}"/>
    <cellStyle name="Comma 2 4 2 3 3 2" xfId="10164" xr:uid="{00000000-0005-0000-0000-0000600F0000}"/>
    <cellStyle name="Comma 2 4 2 3 3 2 2" xfId="18917" xr:uid="{00000000-0005-0000-0000-0000610F0000}"/>
    <cellStyle name="Comma 2 4 2 3 3 3" xfId="14541" xr:uid="{00000000-0005-0000-0000-0000620F0000}"/>
    <cellStyle name="Comma 2 4 2 3 4" xfId="7976" xr:uid="{00000000-0005-0000-0000-0000630F0000}"/>
    <cellStyle name="Comma 2 4 2 3 4 2" xfId="16729" xr:uid="{00000000-0005-0000-0000-0000640F0000}"/>
    <cellStyle name="Comma 2 4 2 3 5" xfId="12353" xr:uid="{00000000-0005-0000-0000-0000650F0000}"/>
    <cellStyle name="Comma 2 4 2 4" xfId="4144" xr:uid="{00000000-0005-0000-0000-0000660F0000}"/>
    <cellStyle name="Comma 2 4 2 4 2" xfId="6333" xr:uid="{00000000-0005-0000-0000-0000670F0000}"/>
    <cellStyle name="Comma 2 4 2 4 2 2" xfId="10710" xr:uid="{00000000-0005-0000-0000-0000680F0000}"/>
    <cellStyle name="Comma 2 4 2 4 2 2 2" xfId="19463" xr:uid="{00000000-0005-0000-0000-0000690F0000}"/>
    <cellStyle name="Comma 2 4 2 4 2 3" xfId="15087" xr:uid="{00000000-0005-0000-0000-00006A0F0000}"/>
    <cellStyle name="Comma 2 4 2 4 3" xfId="8522" xr:uid="{00000000-0005-0000-0000-00006B0F0000}"/>
    <cellStyle name="Comma 2 4 2 4 3 2" xfId="17275" xr:uid="{00000000-0005-0000-0000-00006C0F0000}"/>
    <cellStyle name="Comma 2 4 2 4 4" xfId="12899" xr:uid="{00000000-0005-0000-0000-00006D0F0000}"/>
    <cellStyle name="Comma 2 4 2 5" xfId="5239" xr:uid="{00000000-0005-0000-0000-00006E0F0000}"/>
    <cellStyle name="Comma 2 4 2 5 2" xfId="9616" xr:uid="{00000000-0005-0000-0000-00006F0F0000}"/>
    <cellStyle name="Comma 2 4 2 5 2 2" xfId="18369" xr:uid="{00000000-0005-0000-0000-0000700F0000}"/>
    <cellStyle name="Comma 2 4 2 5 3" xfId="13993" xr:uid="{00000000-0005-0000-0000-0000710F0000}"/>
    <cellStyle name="Comma 2 4 2 6" xfId="7428" xr:uid="{00000000-0005-0000-0000-0000720F0000}"/>
    <cellStyle name="Comma 2 4 2 6 2" xfId="16181" xr:uid="{00000000-0005-0000-0000-0000730F0000}"/>
    <cellStyle name="Comma 2 4 2 7" xfId="11805" xr:uid="{00000000-0005-0000-0000-0000740F0000}"/>
    <cellStyle name="Comma 2 4 3" xfId="3205" xr:uid="{00000000-0005-0000-0000-0000750F0000}"/>
    <cellStyle name="Comma 2 4 3 2" xfId="3758" xr:uid="{00000000-0005-0000-0000-0000760F0000}"/>
    <cellStyle name="Comma 2 4 3 2 2" xfId="4854" xr:uid="{00000000-0005-0000-0000-0000770F0000}"/>
    <cellStyle name="Comma 2 4 3 2 2 2" xfId="7043" xr:uid="{00000000-0005-0000-0000-0000780F0000}"/>
    <cellStyle name="Comma 2 4 3 2 2 2 2" xfId="11420" xr:uid="{00000000-0005-0000-0000-0000790F0000}"/>
    <cellStyle name="Comma 2 4 3 2 2 2 2 2" xfId="20173" xr:uid="{00000000-0005-0000-0000-00007A0F0000}"/>
    <cellStyle name="Comma 2 4 3 2 2 2 3" xfId="15797" xr:uid="{00000000-0005-0000-0000-00007B0F0000}"/>
    <cellStyle name="Comma 2 4 3 2 2 3" xfId="9232" xr:uid="{00000000-0005-0000-0000-00007C0F0000}"/>
    <cellStyle name="Comma 2 4 3 2 2 3 2" xfId="17985" xr:uid="{00000000-0005-0000-0000-00007D0F0000}"/>
    <cellStyle name="Comma 2 4 3 2 2 4" xfId="13609" xr:uid="{00000000-0005-0000-0000-00007E0F0000}"/>
    <cellStyle name="Comma 2 4 3 2 3" xfId="5949" xr:uid="{00000000-0005-0000-0000-00007F0F0000}"/>
    <cellStyle name="Comma 2 4 3 2 3 2" xfId="10326" xr:uid="{00000000-0005-0000-0000-0000800F0000}"/>
    <cellStyle name="Comma 2 4 3 2 3 2 2" xfId="19079" xr:uid="{00000000-0005-0000-0000-0000810F0000}"/>
    <cellStyle name="Comma 2 4 3 2 3 3" xfId="14703" xr:uid="{00000000-0005-0000-0000-0000820F0000}"/>
    <cellStyle name="Comma 2 4 3 2 4" xfId="8138" xr:uid="{00000000-0005-0000-0000-0000830F0000}"/>
    <cellStyle name="Comma 2 4 3 2 4 2" xfId="16891" xr:uid="{00000000-0005-0000-0000-0000840F0000}"/>
    <cellStyle name="Comma 2 4 3 2 5" xfId="12515" xr:uid="{00000000-0005-0000-0000-0000850F0000}"/>
    <cellStyle name="Comma 2 4 3 3" xfId="4306" xr:uid="{00000000-0005-0000-0000-0000860F0000}"/>
    <cellStyle name="Comma 2 4 3 3 2" xfId="6495" xr:uid="{00000000-0005-0000-0000-0000870F0000}"/>
    <cellStyle name="Comma 2 4 3 3 2 2" xfId="10872" xr:uid="{00000000-0005-0000-0000-0000880F0000}"/>
    <cellStyle name="Comma 2 4 3 3 2 2 2" xfId="19625" xr:uid="{00000000-0005-0000-0000-0000890F0000}"/>
    <cellStyle name="Comma 2 4 3 3 2 3" xfId="15249" xr:uid="{00000000-0005-0000-0000-00008A0F0000}"/>
    <cellStyle name="Comma 2 4 3 3 3" xfId="8684" xr:uid="{00000000-0005-0000-0000-00008B0F0000}"/>
    <cellStyle name="Comma 2 4 3 3 3 2" xfId="17437" xr:uid="{00000000-0005-0000-0000-00008C0F0000}"/>
    <cellStyle name="Comma 2 4 3 3 4" xfId="13061" xr:uid="{00000000-0005-0000-0000-00008D0F0000}"/>
    <cellStyle name="Comma 2 4 3 4" xfId="5401" xr:uid="{00000000-0005-0000-0000-00008E0F0000}"/>
    <cellStyle name="Comma 2 4 3 4 2" xfId="9778" xr:uid="{00000000-0005-0000-0000-00008F0F0000}"/>
    <cellStyle name="Comma 2 4 3 4 2 2" xfId="18531" xr:uid="{00000000-0005-0000-0000-0000900F0000}"/>
    <cellStyle name="Comma 2 4 3 4 3" xfId="14155" xr:uid="{00000000-0005-0000-0000-0000910F0000}"/>
    <cellStyle name="Comma 2 4 3 5" xfId="7590" xr:uid="{00000000-0005-0000-0000-0000920F0000}"/>
    <cellStyle name="Comma 2 4 3 5 2" xfId="16343" xr:uid="{00000000-0005-0000-0000-0000930F0000}"/>
    <cellStyle name="Comma 2 4 3 6" xfId="11967" xr:uid="{00000000-0005-0000-0000-0000940F0000}"/>
    <cellStyle name="Comma 2 4 4" xfId="3484" xr:uid="{00000000-0005-0000-0000-0000950F0000}"/>
    <cellStyle name="Comma 2 4 4 2" xfId="4580" xr:uid="{00000000-0005-0000-0000-0000960F0000}"/>
    <cellStyle name="Comma 2 4 4 2 2" xfId="6769" xr:uid="{00000000-0005-0000-0000-0000970F0000}"/>
    <cellStyle name="Comma 2 4 4 2 2 2" xfId="11146" xr:uid="{00000000-0005-0000-0000-0000980F0000}"/>
    <cellStyle name="Comma 2 4 4 2 2 2 2" xfId="19899" xr:uid="{00000000-0005-0000-0000-0000990F0000}"/>
    <cellStyle name="Comma 2 4 4 2 2 3" xfId="15523" xr:uid="{00000000-0005-0000-0000-00009A0F0000}"/>
    <cellStyle name="Comma 2 4 4 2 3" xfId="8958" xr:uid="{00000000-0005-0000-0000-00009B0F0000}"/>
    <cellStyle name="Comma 2 4 4 2 3 2" xfId="17711" xr:uid="{00000000-0005-0000-0000-00009C0F0000}"/>
    <cellStyle name="Comma 2 4 4 2 4" xfId="13335" xr:uid="{00000000-0005-0000-0000-00009D0F0000}"/>
    <cellStyle name="Comma 2 4 4 3" xfId="5675" xr:uid="{00000000-0005-0000-0000-00009E0F0000}"/>
    <cellStyle name="Comma 2 4 4 3 2" xfId="10052" xr:uid="{00000000-0005-0000-0000-00009F0F0000}"/>
    <cellStyle name="Comma 2 4 4 3 2 2" xfId="18805" xr:uid="{00000000-0005-0000-0000-0000A00F0000}"/>
    <cellStyle name="Comma 2 4 4 3 3" xfId="14429" xr:uid="{00000000-0005-0000-0000-0000A10F0000}"/>
    <cellStyle name="Comma 2 4 4 4" xfId="7864" xr:uid="{00000000-0005-0000-0000-0000A20F0000}"/>
    <cellStyle name="Comma 2 4 4 4 2" xfId="16617" xr:uid="{00000000-0005-0000-0000-0000A30F0000}"/>
    <cellStyle name="Comma 2 4 4 5" xfId="12241" xr:uid="{00000000-0005-0000-0000-0000A40F0000}"/>
    <cellStyle name="Comma 2 4 5" xfId="4032" xr:uid="{00000000-0005-0000-0000-0000A50F0000}"/>
    <cellStyle name="Comma 2 4 5 2" xfId="6221" xr:uid="{00000000-0005-0000-0000-0000A60F0000}"/>
    <cellStyle name="Comma 2 4 5 2 2" xfId="10598" xr:uid="{00000000-0005-0000-0000-0000A70F0000}"/>
    <cellStyle name="Comma 2 4 5 2 2 2" xfId="19351" xr:uid="{00000000-0005-0000-0000-0000A80F0000}"/>
    <cellStyle name="Comma 2 4 5 2 3" xfId="14975" xr:uid="{00000000-0005-0000-0000-0000A90F0000}"/>
    <cellStyle name="Comma 2 4 5 3" xfId="8410" xr:uid="{00000000-0005-0000-0000-0000AA0F0000}"/>
    <cellStyle name="Comma 2 4 5 3 2" xfId="17163" xr:uid="{00000000-0005-0000-0000-0000AB0F0000}"/>
    <cellStyle name="Comma 2 4 5 4" xfId="12787" xr:uid="{00000000-0005-0000-0000-0000AC0F0000}"/>
    <cellStyle name="Comma 2 4 6" xfId="5127" xr:uid="{00000000-0005-0000-0000-0000AD0F0000}"/>
    <cellStyle name="Comma 2 4 6 2" xfId="9504" xr:uid="{00000000-0005-0000-0000-0000AE0F0000}"/>
    <cellStyle name="Comma 2 4 6 2 2" xfId="18257" xr:uid="{00000000-0005-0000-0000-0000AF0F0000}"/>
    <cellStyle name="Comma 2 4 6 3" xfId="13881" xr:uid="{00000000-0005-0000-0000-0000B00F0000}"/>
    <cellStyle name="Comma 2 4 7" xfId="7316" xr:uid="{00000000-0005-0000-0000-0000B10F0000}"/>
    <cellStyle name="Comma 2 4 7 2" xfId="16069" xr:uid="{00000000-0005-0000-0000-0000B20F0000}"/>
    <cellStyle name="Comma 2 4 8" xfId="11693" xr:uid="{00000000-0005-0000-0000-0000B30F0000}"/>
    <cellStyle name="Comma 2 5" xfId="2988" xr:uid="{00000000-0005-0000-0000-0000B40F0000}"/>
    <cellStyle name="Comma 2 5 2" xfId="3264" xr:uid="{00000000-0005-0000-0000-0000B50F0000}"/>
    <cellStyle name="Comma 2 5 2 2" xfId="3817" xr:uid="{00000000-0005-0000-0000-0000B60F0000}"/>
    <cellStyle name="Comma 2 5 2 2 2" xfId="4913" xr:uid="{00000000-0005-0000-0000-0000B70F0000}"/>
    <cellStyle name="Comma 2 5 2 2 2 2" xfId="7102" xr:uid="{00000000-0005-0000-0000-0000B80F0000}"/>
    <cellStyle name="Comma 2 5 2 2 2 2 2" xfId="11479" xr:uid="{00000000-0005-0000-0000-0000B90F0000}"/>
    <cellStyle name="Comma 2 5 2 2 2 2 2 2" xfId="20232" xr:uid="{00000000-0005-0000-0000-0000BA0F0000}"/>
    <cellStyle name="Comma 2 5 2 2 2 2 3" xfId="15856" xr:uid="{00000000-0005-0000-0000-0000BB0F0000}"/>
    <cellStyle name="Comma 2 5 2 2 2 3" xfId="9291" xr:uid="{00000000-0005-0000-0000-0000BC0F0000}"/>
    <cellStyle name="Comma 2 5 2 2 2 3 2" xfId="18044" xr:uid="{00000000-0005-0000-0000-0000BD0F0000}"/>
    <cellStyle name="Comma 2 5 2 2 2 4" xfId="13668" xr:uid="{00000000-0005-0000-0000-0000BE0F0000}"/>
    <cellStyle name="Comma 2 5 2 2 3" xfId="6008" xr:uid="{00000000-0005-0000-0000-0000BF0F0000}"/>
    <cellStyle name="Comma 2 5 2 2 3 2" xfId="10385" xr:uid="{00000000-0005-0000-0000-0000C00F0000}"/>
    <cellStyle name="Comma 2 5 2 2 3 2 2" xfId="19138" xr:uid="{00000000-0005-0000-0000-0000C10F0000}"/>
    <cellStyle name="Comma 2 5 2 2 3 3" xfId="14762" xr:uid="{00000000-0005-0000-0000-0000C20F0000}"/>
    <cellStyle name="Comma 2 5 2 2 4" xfId="8197" xr:uid="{00000000-0005-0000-0000-0000C30F0000}"/>
    <cellStyle name="Comma 2 5 2 2 4 2" xfId="16950" xr:uid="{00000000-0005-0000-0000-0000C40F0000}"/>
    <cellStyle name="Comma 2 5 2 2 5" xfId="12574" xr:uid="{00000000-0005-0000-0000-0000C50F0000}"/>
    <cellStyle name="Comma 2 5 2 3" xfId="4365" xr:uid="{00000000-0005-0000-0000-0000C60F0000}"/>
    <cellStyle name="Comma 2 5 2 3 2" xfId="6554" xr:uid="{00000000-0005-0000-0000-0000C70F0000}"/>
    <cellStyle name="Comma 2 5 2 3 2 2" xfId="10931" xr:uid="{00000000-0005-0000-0000-0000C80F0000}"/>
    <cellStyle name="Comma 2 5 2 3 2 2 2" xfId="19684" xr:uid="{00000000-0005-0000-0000-0000C90F0000}"/>
    <cellStyle name="Comma 2 5 2 3 2 3" xfId="15308" xr:uid="{00000000-0005-0000-0000-0000CA0F0000}"/>
    <cellStyle name="Comma 2 5 2 3 3" xfId="8743" xr:uid="{00000000-0005-0000-0000-0000CB0F0000}"/>
    <cellStyle name="Comma 2 5 2 3 3 2" xfId="17496" xr:uid="{00000000-0005-0000-0000-0000CC0F0000}"/>
    <cellStyle name="Comma 2 5 2 3 4" xfId="13120" xr:uid="{00000000-0005-0000-0000-0000CD0F0000}"/>
    <cellStyle name="Comma 2 5 2 4" xfId="5460" xr:uid="{00000000-0005-0000-0000-0000CE0F0000}"/>
    <cellStyle name="Comma 2 5 2 4 2" xfId="9837" xr:uid="{00000000-0005-0000-0000-0000CF0F0000}"/>
    <cellStyle name="Comma 2 5 2 4 2 2" xfId="18590" xr:uid="{00000000-0005-0000-0000-0000D00F0000}"/>
    <cellStyle name="Comma 2 5 2 4 3" xfId="14214" xr:uid="{00000000-0005-0000-0000-0000D10F0000}"/>
    <cellStyle name="Comma 2 5 2 5" xfId="7649" xr:uid="{00000000-0005-0000-0000-0000D20F0000}"/>
    <cellStyle name="Comma 2 5 2 5 2" xfId="16402" xr:uid="{00000000-0005-0000-0000-0000D30F0000}"/>
    <cellStyle name="Comma 2 5 2 6" xfId="12026" xr:uid="{00000000-0005-0000-0000-0000D40F0000}"/>
    <cellStyle name="Comma 2 5 3" xfId="3543" xr:uid="{00000000-0005-0000-0000-0000D50F0000}"/>
    <cellStyle name="Comma 2 5 3 2" xfId="4639" xr:uid="{00000000-0005-0000-0000-0000D60F0000}"/>
    <cellStyle name="Comma 2 5 3 2 2" xfId="6828" xr:uid="{00000000-0005-0000-0000-0000D70F0000}"/>
    <cellStyle name="Comma 2 5 3 2 2 2" xfId="11205" xr:uid="{00000000-0005-0000-0000-0000D80F0000}"/>
    <cellStyle name="Comma 2 5 3 2 2 2 2" xfId="19958" xr:uid="{00000000-0005-0000-0000-0000D90F0000}"/>
    <cellStyle name="Comma 2 5 3 2 2 3" xfId="15582" xr:uid="{00000000-0005-0000-0000-0000DA0F0000}"/>
    <cellStyle name="Comma 2 5 3 2 3" xfId="9017" xr:uid="{00000000-0005-0000-0000-0000DB0F0000}"/>
    <cellStyle name="Comma 2 5 3 2 3 2" xfId="17770" xr:uid="{00000000-0005-0000-0000-0000DC0F0000}"/>
    <cellStyle name="Comma 2 5 3 2 4" xfId="13394" xr:uid="{00000000-0005-0000-0000-0000DD0F0000}"/>
    <cellStyle name="Comma 2 5 3 3" xfId="5734" xr:uid="{00000000-0005-0000-0000-0000DE0F0000}"/>
    <cellStyle name="Comma 2 5 3 3 2" xfId="10111" xr:uid="{00000000-0005-0000-0000-0000DF0F0000}"/>
    <cellStyle name="Comma 2 5 3 3 2 2" xfId="18864" xr:uid="{00000000-0005-0000-0000-0000E00F0000}"/>
    <cellStyle name="Comma 2 5 3 3 3" xfId="14488" xr:uid="{00000000-0005-0000-0000-0000E10F0000}"/>
    <cellStyle name="Comma 2 5 3 4" xfId="7923" xr:uid="{00000000-0005-0000-0000-0000E20F0000}"/>
    <cellStyle name="Comma 2 5 3 4 2" xfId="16676" xr:uid="{00000000-0005-0000-0000-0000E30F0000}"/>
    <cellStyle name="Comma 2 5 3 5" xfId="12300" xr:uid="{00000000-0005-0000-0000-0000E40F0000}"/>
    <cellStyle name="Comma 2 5 4" xfId="4091" xr:uid="{00000000-0005-0000-0000-0000E50F0000}"/>
    <cellStyle name="Comma 2 5 4 2" xfId="6280" xr:uid="{00000000-0005-0000-0000-0000E60F0000}"/>
    <cellStyle name="Comma 2 5 4 2 2" xfId="10657" xr:uid="{00000000-0005-0000-0000-0000E70F0000}"/>
    <cellStyle name="Comma 2 5 4 2 2 2" xfId="19410" xr:uid="{00000000-0005-0000-0000-0000E80F0000}"/>
    <cellStyle name="Comma 2 5 4 2 3" xfId="15034" xr:uid="{00000000-0005-0000-0000-0000E90F0000}"/>
    <cellStyle name="Comma 2 5 4 3" xfId="8469" xr:uid="{00000000-0005-0000-0000-0000EA0F0000}"/>
    <cellStyle name="Comma 2 5 4 3 2" xfId="17222" xr:uid="{00000000-0005-0000-0000-0000EB0F0000}"/>
    <cellStyle name="Comma 2 5 4 4" xfId="12846" xr:uid="{00000000-0005-0000-0000-0000EC0F0000}"/>
    <cellStyle name="Comma 2 5 5" xfId="5186" xr:uid="{00000000-0005-0000-0000-0000ED0F0000}"/>
    <cellStyle name="Comma 2 5 5 2" xfId="9563" xr:uid="{00000000-0005-0000-0000-0000EE0F0000}"/>
    <cellStyle name="Comma 2 5 5 2 2" xfId="18316" xr:uid="{00000000-0005-0000-0000-0000EF0F0000}"/>
    <cellStyle name="Comma 2 5 5 3" xfId="13940" xr:uid="{00000000-0005-0000-0000-0000F00F0000}"/>
    <cellStyle name="Comma 2 5 6" xfId="7375" xr:uid="{00000000-0005-0000-0000-0000F10F0000}"/>
    <cellStyle name="Comma 2 5 6 2" xfId="16128" xr:uid="{00000000-0005-0000-0000-0000F20F0000}"/>
    <cellStyle name="Comma 2 5 7" xfId="11752" xr:uid="{00000000-0005-0000-0000-0000F30F0000}"/>
    <cellStyle name="Comma 2 6" xfId="2875" xr:uid="{00000000-0005-0000-0000-0000F40F0000}"/>
    <cellStyle name="Comma 2 6 2" xfId="3154" xr:uid="{00000000-0005-0000-0000-0000F50F0000}"/>
    <cellStyle name="Comma 2 6 2 2" xfId="3707" xr:uid="{00000000-0005-0000-0000-0000F60F0000}"/>
    <cellStyle name="Comma 2 6 2 2 2" xfId="4803" xr:uid="{00000000-0005-0000-0000-0000F70F0000}"/>
    <cellStyle name="Comma 2 6 2 2 2 2" xfId="6992" xr:uid="{00000000-0005-0000-0000-0000F80F0000}"/>
    <cellStyle name="Comma 2 6 2 2 2 2 2" xfId="11369" xr:uid="{00000000-0005-0000-0000-0000F90F0000}"/>
    <cellStyle name="Comma 2 6 2 2 2 2 2 2" xfId="20122" xr:uid="{00000000-0005-0000-0000-0000FA0F0000}"/>
    <cellStyle name="Comma 2 6 2 2 2 2 3" xfId="15746" xr:uid="{00000000-0005-0000-0000-0000FB0F0000}"/>
    <cellStyle name="Comma 2 6 2 2 2 3" xfId="9181" xr:uid="{00000000-0005-0000-0000-0000FC0F0000}"/>
    <cellStyle name="Comma 2 6 2 2 2 3 2" xfId="17934" xr:uid="{00000000-0005-0000-0000-0000FD0F0000}"/>
    <cellStyle name="Comma 2 6 2 2 2 4" xfId="13558" xr:uid="{00000000-0005-0000-0000-0000FE0F0000}"/>
    <cellStyle name="Comma 2 6 2 2 3" xfId="5898" xr:uid="{00000000-0005-0000-0000-0000FF0F0000}"/>
    <cellStyle name="Comma 2 6 2 2 3 2" xfId="10275" xr:uid="{00000000-0005-0000-0000-000000100000}"/>
    <cellStyle name="Comma 2 6 2 2 3 2 2" xfId="19028" xr:uid="{00000000-0005-0000-0000-000001100000}"/>
    <cellStyle name="Comma 2 6 2 2 3 3" xfId="14652" xr:uid="{00000000-0005-0000-0000-000002100000}"/>
    <cellStyle name="Comma 2 6 2 2 4" xfId="8087" xr:uid="{00000000-0005-0000-0000-000003100000}"/>
    <cellStyle name="Comma 2 6 2 2 4 2" xfId="16840" xr:uid="{00000000-0005-0000-0000-000004100000}"/>
    <cellStyle name="Comma 2 6 2 2 5" xfId="12464" xr:uid="{00000000-0005-0000-0000-000005100000}"/>
    <cellStyle name="Comma 2 6 2 3" xfId="4255" xr:uid="{00000000-0005-0000-0000-000006100000}"/>
    <cellStyle name="Comma 2 6 2 3 2" xfId="6444" xr:uid="{00000000-0005-0000-0000-000007100000}"/>
    <cellStyle name="Comma 2 6 2 3 2 2" xfId="10821" xr:uid="{00000000-0005-0000-0000-000008100000}"/>
    <cellStyle name="Comma 2 6 2 3 2 2 2" xfId="19574" xr:uid="{00000000-0005-0000-0000-000009100000}"/>
    <cellStyle name="Comma 2 6 2 3 2 3" xfId="15198" xr:uid="{00000000-0005-0000-0000-00000A100000}"/>
    <cellStyle name="Comma 2 6 2 3 3" xfId="8633" xr:uid="{00000000-0005-0000-0000-00000B100000}"/>
    <cellStyle name="Comma 2 6 2 3 3 2" xfId="17386" xr:uid="{00000000-0005-0000-0000-00000C100000}"/>
    <cellStyle name="Comma 2 6 2 3 4" xfId="13010" xr:uid="{00000000-0005-0000-0000-00000D100000}"/>
    <cellStyle name="Comma 2 6 2 4" xfId="5350" xr:uid="{00000000-0005-0000-0000-00000E100000}"/>
    <cellStyle name="Comma 2 6 2 4 2" xfId="9727" xr:uid="{00000000-0005-0000-0000-00000F100000}"/>
    <cellStyle name="Comma 2 6 2 4 2 2" xfId="18480" xr:uid="{00000000-0005-0000-0000-000010100000}"/>
    <cellStyle name="Comma 2 6 2 4 3" xfId="14104" xr:uid="{00000000-0005-0000-0000-000011100000}"/>
    <cellStyle name="Comma 2 6 2 5" xfId="7539" xr:uid="{00000000-0005-0000-0000-000012100000}"/>
    <cellStyle name="Comma 2 6 2 5 2" xfId="16292" xr:uid="{00000000-0005-0000-0000-000013100000}"/>
    <cellStyle name="Comma 2 6 2 6" xfId="11916" xr:uid="{00000000-0005-0000-0000-000014100000}"/>
    <cellStyle name="Comma 2 6 3" xfId="3433" xr:uid="{00000000-0005-0000-0000-000015100000}"/>
    <cellStyle name="Comma 2 6 3 2" xfId="4529" xr:uid="{00000000-0005-0000-0000-000016100000}"/>
    <cellStyle name="Comma 2 6 3 2 2" xfId="6718" xr:uid="{00000000-0005-0000-0000-000017100000}"/>
    <cellStyle name="Comma 2 6 3 2 2 2" xfId="11095" xr:uid="{00000000-0005-0000-0000-000018100000}"/>
    <cellStyle name="Comma 2 6 3 2 2 2 2" xfId="19848" xr:uid="{00000000-0005-0000-0000-000019100000}"/>
    <cellStyle name="Comma 2 6 3 2 2 3" xfId="15472" xr:uid="{00000000-0005-0000-0000-00001A100000}"/>
    <cellStyle name="Comma 2 6 3 2 3" xfId="8907" xr:uid="{00000000-0005-0000-0000-00001B100000}"/>
    <cellStyle name="Comma 2 6 3 2 3 2" xfId="17660" xr:uid="{00000000-0005-0000-0000-00001C100000}"/>
    <cellStyle name="Comma 2 6 3 2 4" xfId="13284" xr:uid="{00000000-0005-0000-0000-00001D100000}"/>
    <cellStyle name="Comma 2 6 3 3" xfId="5624" xr:uid="{00000000-0005-0000-0000-00001E100000}"/>
    <cellStyle name="Comma 2 6 3 3 2" xfId="10001" xr:uid="{00000000-0005-0000-0000-00001F100000}"/>
    <cellStyle name="Comma 2 6 3 3 2 2" xfId="18754" xr:uid="{00000000-0005-0000-0000-000020100000}"/>
    <cellStyle name="Comma 2 6 3 3 3" xfId="14378" xr:uid="{00000000-0005-0000-0000-000021100000}"/>
    <cellStyle name="Comma 2 6 3 4" xfId="7813" xr:uid="{00000000-0005-0000-0000-000022100000}"/>
    <cellStyle name="Comma 2 6 3 4 2" xfId="16566" xr:uid="{00000000-0005-0000-0000-000023100000}"/>
    <cellStyle name="Comma 2 6 3 5" xfId="12190" xr:uid="{00000000-0005-0000-0000-000024100000}"/>
    <cellStyle name="Comma 2 6 4" xfId="3981" xr:uid="{00000000-0005-0000-0000-000025100000}"/>
    <cellStyle name="Comma 2 6 4 2" xfId="6170" xr:uid="{00000000-0005-0000-0000-000026100000}"/>
    <cellStyle name="Comma 2 6 4 2 2" xfId="10547" xr:uid="{00000000-0005-0000-0000-000027100000}"/>
    <cellStyle name="Comma 2 6 4 2 2 2" xfId="19300" xr:uid="{00000000-0005-0000-0000-000028100000}"/>
    <cellStyle name="Comma 2 6 4 2 3" xfId="14924" xr:uid="{00000000-0005-0000-0000-000029100000}"/>
    <cellStyle name="Comma 2 6 4 3" xfId="8359" xr:uid="{00000000-0005-0000-0000-00002A100000}"/>
    <cellStyle name="Comma 2 6 4 3 2" xfId="17112" xr:uid="{00000000-0005-0000-0000-00002B100000}"/>
    <cellStyle name="Comma 2 6 4 4" xfId="12736" xr:uid="{00000000-0005-0000-0000-00002C100000}"/>
    <cellStyle name="Comma 2 6 5" xfId="5076" xr:uid="{00000000-0005-0000-0000-00002D100000}"/>
    <cellStyle name="Comma 2 6 5 2" xfId="9453" xr:uid="{00000000-0005-0000-0000-00002E100000}"/>
    <cellStyle name="Comma 2 6 5 2 2" xfId="18206" xr:uid="{00000000-0005-0000-0000-00002F100000}"/>
    <cellStyle name="Comma 2 6 5 3" xfId="13830" xr:uid="{00000000-0005-0000-0000-000030100000}"/>
    <cellStyle name="Comma 2 6 6" xfId="7265" xr:uid="{00000000-0005-0000-0000-000031100000}"/>
    <cellStyle name="Comma 2 6 6 2" xfId="16018" xr:uid="{00000000-0005-0000-0000-000032100000}"/>
    <cellStyle name="Comma 2 6 7" xfId="11642" xr:uid="{00000000-0005-0000-0000-000033100000}"/>
    <cellStyle name="Comma 2 7" xfId="3104" xr:uid="{00000000-0005-0000-0000-000034100000}"/>
    <cellStyle name="Comma 2 7 2" xfId="3658" xr:uid="{00000000-0005-0000-0000-000035100000}"/>
    <cellStyle name="Comma 2 7 2 2" xfId="4754" xr:uid="{00000000-0005-0000-0000-000036100000}"/>
    <cellStyle name="Comma 2 7 2 2 2" xfId="6943" xr:uid="{00000000-0005-0000-0000-000037100000}"/>
    <cellStyle name="Comma 2 7 2 2 2 2" xfId="11320" xr:uid="{00000000-0005-0000-0000-000038100000}"/>
    <cellStyle name="Comma 2 7 2 2 2 2 2" xfId="20073" xr:uid="{00000000-0005-0000-0000-000039100000}"/>
    <cellStyle name="Comma 2 7 2 2 2 3" xfId="15697" xr:uid="{00000000-0005-0000-0000-00003A100000}"/>
    <cellStyle name="Comma 2 7 2 2 3" xfId="9132" xr:uid="{00000000-0005-0000-0000-00003B100000}"/>
    <cellStyle name="Comma 2 7 2 2 3 2" xfId="17885" xr:uid="{00000000-0005-0000-0000-00003C100000}"/>
    <cellStyle name="Comma 2 7 2 2 4" xfId="13509" xr:uid="{00000000-0005-0000-0000-00003D100000}"/>
    <cellStyle name="Comma 2 7 2 3" xfId="5849" xr:uid="{00000000-0005-0000-0000-00003E100000}"/>
    <cellStyle name="Comma 2 7 2 3 2" xfId="10226" xr:uid="{00000000-0005-0000-0000-00003F100000}"/>
    <cellStyle name="Comma 2 7 2 3 2 2" xfId="18979" xr:uid="{00000000-0005-0000-0000-000040100000}"/>
    <cellStyle name="Comma 2 7 2 3 3" xfId="14603" xr:uid="{00000000-0005-0000-0000-000041100000}"/>
    <cellStyle name="Comma 2 7 2 4" xfId="8038" xr:uid="{00000000-0005-0000-0000-000042100000}"/>
    <cellStyle name="Comma 2 7 2 4 2" xfId="16791" xr:uid="{00000000-0005-0000-0000-000043100000}"/>
    <cellStyle name="Comma 2 7 2 5" xfId="12415" xr:uid="{00000000-0005-0000-0000-000044100000}"/>
    <cellStyle name="Comma 2 7 3" xfId="4206" xr:uid="{00000000-0005-0000-0000-000045100000}"/>
    <cellStyle name="Comma 2 7 3 2" xfId="6395" xr:uid="{00000000-0005-0000-0000-000046100000}"/>
    <cellStyle name="Comma 2 7 3 2 2" xfId="10772" xr:uid="{00000000-0005-0000-0000-000047100000}"/>
    <cellStyle name="Comma 2 7 3 2 2 2" xfId="19525" xr:uid="{00000000-0005-0000-0000-000048100000}"/>
    <cellStyle name="Comma 2 7 3 2 3" xfId="15149" xr:uid="{00000000-0005-0000-0000-000049100000}"/>
    <cellStyle name="Comma 2 7 3 3" xfId="8584" xr:uid="{00000000-0005-0000-0000-00004A100000}"/>
    <cellStyle name="Comma 2 7 3 3 2" xfId="17337" xr:uid="{00000000-0005-0000-0000-00004B100000}"/>
    <cellStyle name="Comma 2 7 3 4" xfId="12961" xr:uid="{00000000-0005-0000-0000-00004C100000}"/>
    <cellStyle name="Comma 2 7 4" xfId="5301" xr:uid="{00000000-0005-0000-0000-00004D100000}"/>
    <cellStyle name="Comma 2 7 4 2" xfId="9678" xr:uid="{00000000-0005-0000-0000-00004E100000}"/>
    <cellStyle name="Comma 2 7 4 2 2" xfId="18431" xr:uid="{00000000-0005-0000-0000-00004F100000}"/>
    <cellStyle name="Comma 2 7 4 3" xfId="14055" xr:uid="{00000000-0005-0000-0000-000050100000}"/>
    <cellStyle name="Comma 2 7 5" xfId="7490" xr:uid="{00000000-0005-0000-0000-000051100000}"/>
    <cellStyle name="Comma 2 7 5 2" xfId="16243" xr:uid="{00000000-0005-0000-0000-000052100000}"/>
    <cellStyle name="Comma 2 7 6" xfId="11867" xr:uid="{00000000-0005-0000-0000-000053100000}"/>
    <cellStyle name="Comma 2 8" xfId="3383" xr:uid="{00000000-0005-0000-0000-000054100000}"/>
    <cellStyle name="Comma 2 8 2" xfId="4480" xr:uid="{00000000-0005-0000-0000-000055100000}"/>
    <cellStyle name="Comma 2 8 2 2" xfId="6669" xr:uid="{00000000-0005-0000-0000-000056100000}"/>
    <cellStyle name="Comma 2 8 2 2 2" xfId="11046" xr:uid="{00000000-0005-0000-0000-000057100000}"/>
    <cellStyle name="Comma 2 8 2 2 2 2" xfId="19799" xr:uid="{00000000-0005-0000-0000-000058100000}"/>
    <cellStyle name="Comma 2 8 2 2 3" xfId="15423" xr:uid="{00000000-0005-0000-0000-000059100000}"/>
    <cellStyle name="Comma 2 8 2 3" xfId="8858" xr:uid="{00000000-0005-0000-0000-00005A100000}"/>
    <cellStyle name="Comma 2 8 2 3 2" xfId="17611" xr:uid="{00000000-0005-0000-0000-00005B100000}"/>
    <cellStyle name="Comma 2 8 2 4" xfId="13235" xr:uid="{00000000-0005-0000-0000-00005C100000}"/>
    <cellStyle name="Comma 2 8 3" xfId="5575" xr:uid="{00000000-0005-0000-0000-00005D100000}"/>
    <cellStyle name="Comma 2 8 3 2" xfId="9952" xr:uid="{00000000-0005-0000-0000-00005E100000}"/>
    <cellStyle name="Comma 2 8 3 2 2" xfId="18705" xr:uid="{00000000-0005-0000-0000-00005F100000}"/>
    <cellStyle name="Comma 2 8 3 3" xfId="14329" xr:uid="{00000000-0005-0000-0000-000060100000}"/>
    <cellStyle name="Comma 2 8 4" xfId="7764" xr:uid="{00000000-0005-0000-0000-000061100000}"/>
    <cellStyle name="Comma 2 8 4 2" xfId="16517" xr:uid="{00000000-0005-0000-0000-000062100000}"/>
    <cellStyle name="Comma 2 8 5" xfId="12141" xr:uid="{00000000-0005-0000-0000-000063100000}"/>
    <cellStyle name="Comma 2 9" xfId="3933" xr:uid="{00000000-0005-0000-0000-000064100000}"/>
    <cellStyle name="Comma 2 9 2" xfId="6122" xr:uid="{00000000-0005-0000-0000-000065100000}"/>
    <cellStyle name="Comma 2 9 2 2" xfId="10499" xr:uid="{00000000-0005-0000-0000-000066100000}"/>
    <cellStyle name="Comma 2 9 2 2 2" xfId="19252" xr:uid="{00000000-0005-0000-0000-000067100000}"/>
    <cellStyle name="Comma 2 9 2 3" xfId="14876" xr:uid="{00000000-0005-0000-0000-000068100000}"/>
    <cellStyle name="Comma 2 9 3" xfId="8311" xr:uid="{00000000-0005-0000-0000-000069100000}"/>
    <cellStyle name="Comma 2 9 3 2" xfId="17064" xr:uid="{00000000-0005-0000-0000-00006A100000}"/>
    <cellStyle name="Comma 2 9 4" xfId="12688" xr:uid="{00000000-0005-0000-0000-00006B100000}"/>
    <cellStyle name="Comma 20" xfId="3097" xr:uid="{00000000-0005-0000-0000-00006C100000}"/>
    <cellStyle name="Comma 20 2" xfId="3651" xr:uid="{00000000-0005-0000-0000-00006D100000}"/>
    <cellStyle name="Comma 20 2 2" xfId="4747" xr:uid="{00000000-0005-0000-0000-00006E100000}"/>
    <cellStyle name="Comma 20 2 2 2" xfId="6936" xr:uid="{00000000-0005-0000-0000-00006F100000}"/>
    <cellStyle name="Comma 20 2 2 2 2" xfId="11313" xr:uid="{00000000-0005-0000-0000-000070100000}"/>
    <cellStyle name="Comma 20 2 2 2 2 2" xfId="20066" xr:uid="{00000000-0005-0000-0000-000071100000}"/>
    <cellStyle name="Comma 20 2 2 2 3" xfId="15690" xr:uid="{00000000-0005-0000-0000-000072100000}"/>
    <cellStyle name="Comma 20 2 2 3" xfId="9125" xr:uid="{00000000-0005-0000-0000-000073100000}"/>
    <cellStyle name="Comma 20 2 2 3 2" xfId="17878" xr:uid="{00000000-0005-0000-0000-000074100000}"/>
    <cellStyle name="Comma 20 2 2 4" xfId="13502" xr:uid="{00000000-0005-0000-0000-000075100000}"/>
    <cellStyle name="Comma 20 2 3" xfId="5842" xr:uid="{00000000-0005-0000-0000-000076100000}"/>
    <cellStyle name="Comma 20 2 3 2" xfId="10219" xr:uid="{00000000-0005-0000-0000-000077100000}"/>
    <cellStyle name="Comma 20 2 3 2 2" xfId="18972" xr:uid="{00000000-0005-0000-0000-000078100000}"/>
    <cellStyle name="Comma 20 2 3 3" xfId="14596" xr:uid="{00000000-0005-0000-0000-000079100000}"/>
    <cellStyle name="Comma 20 2 4" xfId="8031" xr:uid="{00000000-0005-0000-0000-00007A100000}"/>
    <cellStyle name="Comma 20 2 4 2" xfId="16784" xr:uid="{00000000-0005-0000-0000-00007B100000}"/>
    <cellStyle name="Comma 20 2 5" xfId="12408" xr:uid="{00000000-0005-0000-0000-00007C100000}"/>
    <cellStyle name="Comma 20 3" xfId="4199" xr:uid="{00000000-0005-0000-0000-00007D100000}"/>
    <cellStyle name="Comma 20 3 2" xfId="6388" xr:uid="{00000000-0005-0000-0000-00007E100000}"/>
    <cellStyle name="Comma 20 3 2 2" xfId="10765" xr:uid="{00000000-0005-0000-0000-00007F100000}"/>
    <cellStyle name="Comma 20 3 2 2 2" xfId="19518" xr:uid="{00000000-0005-0000-0000-000080100000}"/>
    <cellStyle name="Comma 20 3 2 3" xfId="15142" xr:uid="{00000000-0005-0000-0000-000081100000}"/>
    <cellStyle name="Comma 20 3 3" xfId="8577" xr:uid="{00000000-0005-0000-0000-000082100000}"/>
    <cellStyle name="Comma 20 3 3 2" xfId="17330" xr:uid="{00000000-0005-0000-0000-000083100000}"/>
    <cellStyle name="Comma 20 3 4" xfId="12954" xr:uid="{00000000-0005-0000-0000-000084100000}"/>
    <cellStyle name="Comma 20 4" xfId="5294" xr:uid="{00000000-0005-0000-0000-000085100000}"/>
    <cellStyle name="Comma 20 4 2" xfId="9671" xr:uid="{00000000-0005-0000-0000-000086100000}"/>
    <cellStyle name="Comma 20 4 2 2" xfId="18424" xr:uid="{00000000-0005-0000-0000-000087100000}"/>
    <cellStyle name="Comma 20 4 3" xfId="14048" xr:uid="{00000000-0005-0000-0000-000088100000}"/>
    <cellStyle name="Comma 20 5" xfId="7483" xr:uid="{00000000-0005-0000-0000-000089100000}"/>
    <cellStyle name="Comma 20 5 2" xfId="16236" xr:uid="{00000000-0005-0000-0000-00008A100000}"/>
    <cellStyle name="Comma 20 6" xfId="11860" xr:uid="{00000000-0005-0000-0000-00008B100000}"/>
    <cellStyle name="Comma 21" xfId="3144" xr:uid="{00000000-0005-0000-0000-00008C100000}"/>
    <cellStyle name="Comma 21 2" xfId="3698" xr:uid="{00000000-0005-0000-0000-00008D100000}"/>
    <cellStyle name="Comma 21 2 2" xfId="4794" xr:uid="{00000000-0005-0000-0000-00008E100000}"/>
    <cellStyle name="Comma 21 2 2 2" xfId="6983" xr:uid="{00000000-0005-0000-0000-00008F100000}"/>
    <cellStyle name="Comma 21 2 2 2 2" xfId="11360" xr:uid="{00000000-0005-0000-0000-000090100000}"/>
    <cellStyle name="Comma 21 2 2 2 2 2" xfId="20113" xr:uid="{00000000-0005-0000-0000-000091100000}"/>
    <cellStyle name="Comma 21 2 2 2 3" xfId="15737" xr:uid="{00000000-0005-0000-0000-000092100000}"/>
    <cellStyle name="Comma 21 2 2 3" xfId="9172" xr:uid="{00000000-0005-0000-0000-000093100000}"/>
    <cellStyle name="Comma 21 2 2 3 2" xfId="17925" xr:uid="{00000000-0005-0000-0000-000094100000}"/>
    <cellStyle name="Comma 21 2 2 4" xfId="13549" xr:uid="{00000000-0005-0000-0000-000095100000}"/>
    <cellStyle name="Comma 21 2 3" xfId="5889" xr:uid="{00000000-0005-0000-0000-000096100000}"/>
    <cellStyle name="Comma 21 2 3 2" xfId="10266" xr:uid="{00000000-0005-0000-0000-000097100000}"/>
    <cellStyle name="Comma 21 2 3 2 2" xfId="19019" xr:uid="{00000000-0005-0000-0000-000098100000}"/>
    <cellStyle name="Comma 21 2 3 3" xfId="14643" xr:uid="{00000000-0005-0000-0000-000099100000}"/>
    <cellStyle name="Comma 21 2 4" xfId="8078" xr:uid="{00000000-0005-0000-0000-00009A100000}"/>
    <cellStyle name="Comma 21 2 4 2" xfId="16831" xr:uid="{00000000-0005-0000-0000-00009B100000}"/>
    <cellStyle name="Comma 21 2 5" xfId="12455" xr:uid="{00000000-0005-0000-0000-00009C100000}"/>
    <cellStyle name="Comma 21 3" xfId="4246" xr:uid="{00000000-0005-0000-0000-00009D100000}"/>
    <cellStyle name="Comma 21 3 2" xfId="6435" xr:uid="{00000000-0005-0000-0000-00009E100000}"/>
    <cellStyle name="Comma 21 3 2 2" xfId="10812" xr:uid="{00000000-0005-0000-0000-00009F100000}"/>
    <cellStyle name="Comma 21 3 2 2 2" xfId="19565" xr:uid="{00000000-0005-0000-0000-0000A0100000}"/>
    <cellStyle name="Comma 21 3 2 3" xfId="15189" xr:uid="{00000000-0005-0000-0000-0000A1100000}"/>
    <cellStyle name="Comma 21 3 3" xfId="8624" xr:uid="{00000000-0005-0000-0000-0000A2100000}"/>
    <cellStyle name="Comma 21 3 3 2" xfId="17377" xr:uid="{00000000-0005-0000-0000-0000A3100000}"/>
    <cellStyle name="Comma 21 3 4" xfId="13001" xr:uid="{00000000-0005-0000-0000-0000A4100000}"/>
    <cellStyle name="Comma 21 4" xfId="5341" xr:uid="{00000000-0005-0000-0000-0000A5100000}"/>
    <cellStyle name="Comma 21 4 2" xfId="9718" xr:uid="{00000000-0005-0000-0000-0000A6100000}"/>
    <cellStyle name="Comma 21 4 2 2" xfId="18471" xr:uid="{00000000-0005-0000-0000-0000A7100000}"/>
    <cellStyle name="Comma 21 4 3" xfId="14095" xr:uid="{00000000-0005-0000-0000-0000A8100000}"/>
    <cellStyle name="Comma 21 5" xfId="7530" xr:uid="{00000000-0005-0000-0000-0000A9100000}"/>
    <cellStyle name="Comma 21 5 2" xfId="16283" xr:uid="{00000000-0005-0000-0000-0000AA100000}"/>
    <cellStyle name="Comma 21 6" xfId="11907" xr:uid="{00000000-0005-0000-0000-0000AB100000}"/>
    <cellStyle name="Comma 22" xfId="3096" xr:uid="{00000000-0005-0000-0000-0000AC100000}"/>
    <cellStyle name="Comma 22 2" xfId="3650" xr:uid="{00000000-0005-0000-0000-0000AD100000}"/>
    <cellStyle name="Comma 22 2 2" xfId="4746" xr:uid="{00000000-0005-0000-0000-0000AE100000}"/>
    <cellStyle name="Comma 22 2 2 2" xfId="6935" xr:uid="{00000000-0005-0000-0000-0000AF100000}"/>
    <cellStyle name="Comma 22 2 2 2 2" xfId="11312" xr:uid="{00000000-0005-0000-0000-0000B0100000}"/>
    <cellStyle name="Comma 22 2 2 2 2 2" xfId="20065" xr:uid="{00000000-0005-0000-0000-0000B1100000}"/>
    <cellStyle name="Comma 22 2 2 2 3" xfId="15689" xr:uid="{00000000-0005-0000-0000-0000B2100000}"/>
    <cellStyle name="Comma 22 2 2 3" xfId="9124" xr:uid="{00000000-0005-0000-0000-0000B3100000}"/>
    <cellStyle name="Comma 22 2 2 3 2" xfId="17877" xr:uid="{00000000-0005-0000-0000-0000B4100000}"/>
    <cellStyle name="Comma 22 2 2 4" xfId="13501" xr:uid="{00000000-0005-0000-0000-0000B5100000}"/>
    <cellStyle name="Comma 22 2 3" xfId="5841" xr:uid="{00000000-0005-0000-0000-0000B6100000}"/>
    <cellStyle name="Comma 22 2 3 2" xfId="10218" xr:uid="{00000000-0005-0000-0000-0000B7100000}"/>
    <cellStyle name="Comma 22 2 3 2 2" xfId="18971" xr:uid="{00000000-0005-0000-0000-0000B8100000}"/>
    <cellStyle name="Comma 22 2 3 3" xfId="14595" xr:uid="{00000000-0005-0000-0000-0000B9100000}"/>
    <cellStyle name="Comma 22 2 4" xfId="8030" xr:uid="{00000000-0005-0000-0000-0000BA100000}"/>
    <cellStyle name="Comma 22 2 4 2" xfId="16783" xr:uid="{00000000-0005-0000-0000-0000BB100000}"/>
    <cellStyle name="Comma 22 2 5" xfId="12407" xr:uid="{00000000-0005-0000-0000-0000BC100000}"/>
    <cellStyle name="Comma 22 3" xfId="4198" xr:uid="{00000000-0005-0000-0000-0000BD100000}"/>
    <cellStyle name="Comma 22 3 2" xfId="6387" xr:uid="{00000000-0005-0000-0000-0000BE100000}"/>
    <cellStyle name="Comma 22 3 2 2" xfId="10764" xr:uid="{00000000-0005-0000-0000-0000BF100000}"/>
    <cellStyle name="Comma 22 3 2 2 2" xfId="19517" xr:uid="{00000000-0005-0000-0000-0000C0100000}"/>
    <cellStyle name="Comma 22 3 2 3" xfId="15141" xr:uid="{00000000-0005-0000-0000-0000C1100000}"/>
    <cellStyle name="Comma 22 3 3" xfId="8576" xr:uid="{00000000-0005-0000-0000-0000C2100000}"/>
    <cellStyle name="Comma 22 3 3 2" xfId="17329" xr:uid="{00000000-0005-0000-0000-0000C3100000}"/>
    <cellStyle name="Comma 22 3 4" xfId="12953" xr:uid="{00000000-0005-0000-0000-0000C4100000}"/>
    <cellStyle name="Comma 22 4" xfId="5293" xr:uid="{00000000-0005-0000-0000-0000C5100000}"/>
    <cellStyle name="Comma 22 4 2" xfId="9670" xr:uid="{00000000-0005-0000-0000-0000C6100000}"/>
    <cellStyle name="Comma 22 4 2 2" xfId="18423" xr:uid="{00000000-0005-0000-0000-0000C7100000}"/>
    <cellStyle name="Comma 22 4 3" xfId="14047" xr:uid="{00000000-0005-0000-0000-0000C8100000}"/>
    <cellStyle name="Comma 22 5" xfId="7482" xr:uid="{00000000-0005-0000-0000-0000C9100000}"/>
    <cellStyle name="Comma 22 5 2" xfId="16235" xr:uid="{00000000-0005-0000-0000-0000CA100000}"/>
    <cellStyle name="Comma 22 6" xfId="11859" xr:uid="{00000000-0005-0000-0000-0000CB100000}"/>
    <cellStyle name="Comma 23" xfId="3376" xr:uid="{00000000-0005-0000-0000-0000CC100000}"/>
    <cellStyle name="Comma 23 2" xfId="4473" xr:uid="{00000000-0005-0000-0000-0000CD100000}"/>
    <cellStyle name="Comma 23 2 2" xfId="6662" xr:uid="{00000000-0005-0000-0000-0000CE100000}"/>
    <cellStyle name="Comma 23 2 2 2" xfId="11039" xr:uid="{00000000-0005-0000-0000-0000CF100000}"/>
    <cellStyle name="Comma 23 2 2 2 2" xfId="19792" xr:uid="{00000000-0005-0000-0000-0000D0100000}"/>
    <cellStyle name="Comma 23 2 2 3" xfId="15416" xr:uid="{00000000-0005-0000-0000-0000D1100000}"/>
    <cellStyle name="Comma 23 2 3" xfId="8851" xr:uid="{00000000-0005-0000-0000-0000D2100000}"/>
    <cellStyle name="Comma 23 2 3 2" xfId="17604" xr:uid="{00000000-0005-0000-0000-0000D3100000}"/>
    <cellStyle name="Comma 23 2 4" xfId="13228" xr:uid="{00000000-0005-0000-0000-0000D4100000}"/>
    <cellStyle name="Comma 23 3" xfId="5568" xr:uid="{00000000-0005-0000-0000-0000D5100000}"/>
    <cellStyle name="Comma 23 3 2" xfId="9945" xr:uid="{00000000-0005-0000-0000-0000D6100000}"/>
    <cellStyle name="Comma 23 3 2 2" xfId="18698" xr:uid="{00000000-0005-0000-0000-0000D7100000}"/>
    <cellStyle name="Comma 23 3 3" xfId="14322" xr:uid="{00000000-0005-0000-0000-0000D8100000}"/>
    <cellStyle name="Comma 23 4" xfId="7757" xr:uid="{00000000-0005-0000-0000-0000D9100000}"/>
    <cellStyle name="Comma 23 4 2" xfId="16510" xr:uid="{00000000-0005-0000-0000-0000DA100000}"/>
    <cellStyle name="Comma 23 5" xfId="12134" xr:uid="{00000000-0005-0000-0000-0000DB100000}"/>
    <cellStyle name="Comma 24" xfId="3423" xr:uid="{00000000-0005-0000-0000-0000DC100000}"/>
    <cellStyle name="Comma 24 2" xfId="4520" xr:uid="{00000000-0005-0000-0000-0000DD100000}"/>
    <cellStyle name="Comma 24 2 2" xfId="6709" xr:uid="{00000000-0005-0000-0000-0000DE100000}"/>
    <cellStyle name="Comma 24 2 2 2" xfId="11086" xr:uid="{00000000-0005-0000-0000-0000DF100000}"/>
    <cellStyle name="Comma 24 2 2 2 2" xfId="19839" xr:uid="{00000000-0005-0000-0000-0000E0100000}"/>
    <cellStyle name="Comma 24 2 2 3" xfId="15463" xr:uid="{00000000-0005-0000-0000-0000E1100000}"/>
    <cellStyle name="Comma 24 2 3" xfId="8898" xr:uid="{00000000-0005-0000-0000-0000E2100000}"/>
    <cellStyle name="Comma 24 2 3 2" xfId="17651" xr:uid="{00000000-0005-0000-0000-0000E3100000}"/>
    <cellStyle name="Comma 24 2 4" xfId="13275" xr:uid="{00000000-0005-0000-0000-0000E4100000}"/>
    <cellStyle name="Comma 24 3" xfId="5615" xr:uid="{00000000-0005-0000-0000-0000E5100000}"/>
    <cellStyle name="Comma 24 3 2" xfId="9992" xr:uid="{00000000-0005-0000-0000-0000E6100000}"/>
    <cellStyle name="Comma 24 3 2 2" xfId="18745" xr:uid="{00000000-0005-0000-0000-0000E7100000}"/>
    <cellStyle name="Comma 24 3 3" xfId="14369" xr:uid="{00000000-0005-0000-0000-0000E8100000}"/>
    <cellStyle name="Comma 24 4" xfId="7804" xr:uid="{00000000-0005-0000-0000-0000E9100000}"/>
    <cellStyle name="Comma 24 4 2" xfId="16557" xr:uid="{00000000-0005-0000-0000-0000EA100000}"/>
    <cellStyle name="Comma 24 5" xfId="12181" xr:uid="{00000000-0005-0000-0000-0000EB100000}"/>
    <cellStyle name="Comma 25" xfId="3375" xr:uid="{00000000-0005-0000-0000-0000EC100000}"/>
    <cellStyle name="Comma 25 2" xfId="4472" xr:uid="{00000000-0005-0000-0000-0000ED100000}"/>
    <cellStyle name="Comma 25 2 2" xfId="6661" xr:uid="{00000000-0005-0000-0000-0000EE100000}"/>
    <cellStyle name="Comma 25 2 2 2" xfId="11038" xr:uid="{00000000-0005-0000-0000-0000EF100000}"/>
    <cellStyle name="Comma 25 2 2 2 2" xfId="19791" xr:uid="{00000000-0005-0000-0000-0000F0100000}"/>
    <cellStyle name="Comma 25 2 2 3" xfId="15415" xr:uid="{00000000-0005-0000-0000-0000F1100000}"/>
    <cellStyle name="Comma 25 2 3" xfId="8850" xr:uid="{00000000-0005-0000-0000-0000F2100000}"/>
    <cellStyle name="Comma 25 2 3 2" xfId="17603" xr:uid="{00000000-0005-0000-0000-0000F3100000}"/>
    <cellStyle name="Comma 25 2 4" xfId="13227" xr:uid="{00000000-0005-0000-0000-0000F4100000}"/>
    <cellStyle name="Comma 25 3" xfId="5567" xr:uid="{00000000-0005-0000-0000-0000F5100000}"/>
    <cellStyle name="Comma 25 3 2" xfId="9944" xr:uid="{00000000-0005-0000-0000-0000F6100000}"/>
    <cellStyle name="Comma 25 3 2 2" xfId="18697" xr:uid="{00000000-0005-0000-0000-0000F7100000}"/>
    <cellStyle name="Comma 25 3 3" xfId="14321" xr:uid="{00000000-0005-0000-0000-0000F8100000}"/>
    <cellStyle name="Comma 25 4" xfId="7756" xr:uid="{00000000-0005-0000-0000-0000F9100000}"/>
    <cellStyle name="Comma 25 4 2" xfId="16509" xr:uid="{00000000-0005-0000-0000-0000FA100000}"/>
    <cellStyle name="Comma 25 5" xfId="12133" xr:uid="{00000000-0005-0000-0000-0000FB100000}"/>
    <cellStyle name="Comma 26" xfId="3926" xr:uid="{00000000-0005-0000-0000-0000FC100000}"/>
    <cellStyle name="Comma 26 2" xfId="6115" xr:uid="{00000000-0005-0000-0000-0000FD100000}"/>
    <cellStyle name="Comma 26 2 2" xfId="10492" xr:uid="{00000000-0005-0000-0000-0000FE100000}"/>
    <cellStyle name="Comma 26 2 2 2" xfId="19245" xr:uid="{00000000-0005-0000-0000-0000FF100000}"/>
    <cellStyle name="Comma 26 2 3" xfId="14869" xr:uid="{00000000-0005-0000-0000-000000110000}"/>
    <cellStyle name="Comma 26 3" xfId="8304" xr:uid="{00000000-0005-0000-0000-000001110000}"/>
    <cellStyle name="Comma 26 3 2" xfId="17057" xr:uid="{00000000-0005-0000-0000-000002110000}"/>
    <cellStyle name="Comma 26 4" xfId="12681" xr:uid="{00000000-0005-0000-0000-000003110000}"/>
    <cellStyle name="Comma 27" xfId="5021" xr:uid="{00000000-0005-0000-0000-000004110000}"/>
    <cellStyle name="Comma 27 2" xfId="9398" xr:uid="{00000000-0005-0000-0000-000005110000}"/>
    <cellStyle name="Comma 27 2 2" xfId="18151" xr:uid="{00000000-0005-0000-0000-000006110000}"/>
    <cellStyle name="Comma 27 3" xfId="13775" xr:uid="{00000000-0005-0000-0000-000007110000}"/>
    <cellStyle name="Comma 28" xfId="7210" xr:uid="{00000000-0005-0000-0000-000008110000}"/>
    <cellStyle name="Comma 28 2" xfId="15963" xr:uid="{00000000-0005-0000-0000-000009110000}"/>
    <cellStyle name="Comma 29" xfId="11587" xr:uid="{00000000-0005-0000-0000-00000A110000}"/>
    <cellStyle name="Comma 3" xfId="80" xr:uid="{00000000-0005-0000-0000-00000B110000}"/>
    <cellStyle name="Comma 3 10" xfId="11598" xr:uid="{00000000-0005-0000-0000-00000C110000}"/>
    <cellStyle name="Comma 3 2" xfId="2933" xr:uid="{00000000-0005-0000-0000-00000D110000}"/>
    <cellStyle name="Comma 3 2 2" xfId="3045" xr:uid="{00000000-0005-0000-0000-00000E110000}"/>
    <cellStyle name="Comma 3 2 2 2" xfId="3321" xr:uid="{00000000-0005-0000-0000-00000F110000}"/>
    <cellStyle name="Comma 3 2 2 2 2" xfId="3874" xr:uid="{00000000-0005-0000-0000-000010110000}"/>
    <cellStyle name="Comma 3 2 2 2 2 2" xfId="4970" xr:uid="{00000000-0005-0000-0000-000011110000}"/>
    <cellStyle name="Comma 3 2 2 2 2 2 2" xfId="7159" xr:uid="{00000000-0005-0000-0000-000012110000}"/>
    <cellStyle name="Comma 3 2 2 2 2 2 2 2" xfId="11536" xr:uid="{00000000-0005-0000-0000-000013110000}"/>
    <cellStyle name="Comma 3 2 2 2 2 2 2 2 2" xfId="20289" xr:uid="{00000000-0005-0000-0000-000014110000}"/>
    <cellStyle name="Comma 3 2 2 2 2 2 2 3" xfId="15913" xr:uid="{00000000-0005-0000-0000-000015110000}"/>
    <cellStyle name="Comma 3 2 2 2 2 2 3" xfId="9348" xr:uid="{00000000-0005-0000-0000-000016110000}"/>
    <cellStyle name="Comma 3 2 2 2 2 2 3 2" xfId="18101" xr:uid="{00000000-0005-0000-0000-000017110000}"/>
    <cellStyle name="Comma 3 2 2 2 2 2 4" xfId="13725" xr:uid="{00000000-0005-0000-0000-000018110000}"/>
    <cellStyle name="Comma 3 2 2 2 2 3" xfId="6065" xr:uid="{00000000-0005-0000-0000-000019110000}"/>
    <cellStyle name="Comma 3 2 2 2 2 3 2" xfId="10442" xr:uid="{00000000-0005-0000-0000-00001A110000}"/>
    <cellStyle name="Comma 3 2 2 2 2 3 2 2" xfId="19195" xr:uid="{00000000-0005-0000-0000-00001B110000}"/>
    <cellStyle name="Comma 3 2 2 2 2 3 3" xfId="14819" xr:uid="{00000000-0005-0000-0000-00001C110000}"/>
    <cellStyle name="Comma 3 2 2 2 2 4" xfId="8254" xr:uid="{00000000-0005-0000-0000-00001D110000}"/>
    <cellStyle name="Comma 3 2 2 2 2 4 2" xfId="17007" xr:uid="{00000000-0005-0000-0000-00001E110000}"/>
    <cellStyle name="Comma 3 2 2 2 2 5" xfId="12631" xr:uid="{00000000-0005-0000-0000-00001F110000}"/>
    <cellStyle name="Comma 3 2 2 2 3" xfId="4422" xr:uid="{00000000-0005-0000-0000-000020110000}"/>
    <cellStyle name="Comma 3 2 2 2 3 2" xfId="6611" xr:uid="{00000000-0005-0000-0000-000021110000}"/>
    <cellStyle name="Comma 3 2 2 2 3 2 2" xfId="10988" xr:uid="{00000000-0005-0000-0000-000022110000}"/>
    <cellStyle name="Comma 3 2 2 2 3 2 2 2" xfId="19741" xr:uid="{00000000-0005-0000-0000-000023110000}"/>
    <cellStyle name="Comma 3 2 2 2 3 2 3" xfId="15365" xr:uid="{00000000-0005-0000-0000-000024110000}"/>
    <cellStyle name="Comma 3 2 2 2 3 3" xfId="8800" xr:uid="{00000000-0005-0000-0000-000025110000}"/>
    <cellStyle name="Comma 3 2 2 2 3 3 2" xfId="17553" xr:uid="{00000000-0005-0000-0000-000026110000}"/>
    <cellStyle name="Comma 3 2 2 2 3 4" xfId="13177" xr:uid="{00000000-0005-0000-0000-000027110000}"/>
    <cellStyle name="Comma 3 2 2 2 4" xfId="5517" xr:uid="{00000000-0005-0000-0000-000028110000}"/>
    <cellStyle name="Comma 3 2 2 2 4 2" xfId="9894" xr:uid="{00000000-0005-0000-0000-000029110000}"/>
    <cellStyle name="Comma 3 2 2 2 4 2 2" xfId="18647" xr:uid="{00000000-0005-0000-0000-00002A110000}"/>
    <cellStyle name="Comma 3 2 2 2 4 3" xfId="14271" xr:uid="{00000000-0005-0000-0000-00002B110000}"/>
    <cellStyle name="Comma 3 2 2 2 5" xfId="7706" xr:uid="{00000000-0005-0000-0000-00002C110000}"/>
    <cellStyle name="Comma 3 2 2 2 5 2" xfId="16459" xr:uid="{00000000-0005-0000-0000-00002D110000}"/>
    <cellStyle name="Comma 3 2 2 2 6" xfId="12083" xr:uid="{00000000-0005-0000-0000-00002E110000}"/>
    <cellStyle name="Comma 3 2 2 3" xfId="3600" xr:uid="{00000000-0005-0000-0000-00002F110000}"/>
    <cellStyle name="Comma 3 2 2 3 2" xfId="4696" xr:uid="{00000000-0005-0000-0000-000030110000}"/>
    <cellStyle name="Comma 3 2 2 3 2 2" xfId="6885" xr:uid="{00000000-0005-0000-0000-000031110000}"/>
    <cellStyle name="Comma 3 2 2 3 2 2 2" xfId="11262" xr:uid="{00000000-0005-0000-0000-000032110000}"/>
    <cellStyle name="Comma 3 2 2 3 2 2 2 2" xfId="20015" xr:uid="{00000000-0005-0000-0000-000033110000}"/>
    <cellStyle name="Comma 3 2 2 3 2 2 3" xfId="15639" xr:uid="{00000000-0005-0000-0000-000034110000}"/>
    <cellStyle name="Comma 3 2 2 3 2 3" xfId="9074" xr:uid="{00000000-0005-0000-0000-000035110000}"/>
    <cellStyle name="Comma 3 2 2 3 2 3 2" xfId="17827" xr:uid="{00000000-0005-0000-0000-000036110000}"/>
    <cellStyle name="Comma 3 2 2 3 2 4" xfId="13451" xr:uid="{00000000-0005-0000-0000-000037110000}"/>
    <cellStyle name="Comma 3 2 2 3 3" xfId="5791" xr:uid="{00000000-0005-0000-0000-000038110000}"/>
    <cellStyle name="Comma 3 2 2 3 3 2" xfId="10168" xr:uid="{00000000-0005-0000-0000-000039110000}"/>
    <cellStyle name="Comma 3 2 2 3 3 2 2" xfId="18921" xr:uid="{00000000-0005-0000-0000-00003A110000}"/>
    <cellStyle name="Comma 3 2 2 3 3 3" xfId="14545" xr:uid="{00000000-0005-0000-0000-00003B110000}"/>
    <cellStyle name="Comma 3 2 2 3 4" xfId="7980" xr:uid="{00000000-0005-0000-0000-00003C110000}"/>
    <cellStyle name="Comma 3 2 2 3 4 2" xfId="16733" xr:uid="{00000000-0005-0000-0000-00003D110000}"/>
    <cellStyle name="Comma 3 2 2 3 5" xfId="12357" xr:uid="{00000000-0005-0000-0000-00003E110000}"/>
    <cellStyle name="Comma 3 2 2 4" xfId="4148" xr:uid="{00000000-0005-0000-0000-00003F110000}"/>
    <cellStyle name="Comma 3 2 2 4 2" xfId="6337" xr:uid="{00000000-0005-0000-0000-000040110000}"/>
    <cellStyle name="Comma 3 2 2 4 2 2" xfId="10714" xr:uid="{00000000-0005-0000-0000-000041110000}"/>
    <cellStyle name="Comma 3 2 2 4 2 2 2" xfId="19467" xr:uid="{00000000-0005-0000-0000-000042110000}"/>
    <cellStyle name="Comma 3 2 2 4 2 3" xfId="15091" xr:uid="{00000000-0005-0000-0000-000043110000}"/>
    <cellStyle name="Comma 3 2 2 4 3" xfId="8526" xr:uid="{00000000-0005-0000-0000-000044110000}"/>
    <cellStyle name="Comma 3 2 2 4 3 2" xfId="17279" xr:uid="{00000000-0005-0000-0000-000045110000}"/>
    <cellStyle name="Comma 3 2 2 4 4" xfId="12903" xr:uid="{00000000-0005-0000-0000-000046110000}"/>
    <cellStyle name="Comma 3 2 2 5" xfId="5243" xr:uid="{00000000-0005-0000-0000-000047110000}"/>
    <cellStyle name="Comma 3 2 2 5 2" xfId="9620" xr:uid="{00000000-0005-0000-0000-000048110000}"/>
    <cellStyle name="Comma 3 2 2 5 2 2" xfId="18373" xr:uid="{00000000-0005-0000-0000-000049110000}"/>
    <cellStyle name="Comma 3 2 2 5 3" xfId="13997" xr:uid="{00000000-0005-0000-0000-00004A110000}"/>
    <cellStyle name="Comma 3 2 2 6" xfId="7432" xr:uid="{00000000-0005-0000-0000-00004B110000}"/>
    <cellStyle name="Comma 3 2 2 6 2" xfId="16185" xr:uid="{00000000-0005-0000-0000-00004C110000}"/>
    <cellStyle name="Comma 3 2 2 7" xfId="11809" xr:uid="{00000000-0005-0000-0000-00004D110000}"/>
    <cellStyle name="Comma 3 2 3" xfId="3209" xr:uid="{00000000-0005-0000-0000-00004E110000}"/>
    <cellStyle name="Comma 3 2 3 2" xfId="3762" xr:uid="{00000000-0005-0000-0000-00004F110000}"/>
    <cellStyle name="Comma 3 2 3 2 2" xfId="4858" xr:uid="{00000000-0005-0000-0000-000050110000}"/>
    <cellStyle name="Comma 3 2 3 2 2 2" xfId="7047" xr:uid="{00000000-0005-0000-0000-000051110000}"/>
    <cellStyle name="Comma 3 2 3 2 2 2 2" xfId="11424" xr:uid="{00000000-0005-0000-0000-000052110000}"/>
    <cellStyle name="Comma 3 2 3 2 2 2 2 2" xfId="20177" xr:uid="{00000000-0005-0000-0000-000053110000}"/>
    <cellStyle name="Comma 3 2 3 2 2 2 3" xfId="15801" xr:uid="{00000000-0005-0000-0000-000054110000}"/>
    <cellStyle name="Comma 3 2 3 2 2 3" xfId="9236" xr:uid="{00000000-0005-0000-0000-000055110000}"/>
    <cellStyle name="Comma 3 2 3 2 2 3 2" xfId="17989" xr:uid="{00000000-0005-0000-0000-000056110000}"/>
    <cellStyle name="Comma 3 2 3 2 2 4" xfId="13613" xr:uid="{00000000-0005-0000-0000-000057110000}"/>
    <cellStyle name="Comma 3 2 3 2 3" xfId="5953" xr:uid="{00000000-0005-0000-0000-000058110000}"/>
    <cellStyle name="Comma 3 2 3 2 3 2" xfId="10330" xr:uid="{00000000-0005-0000-0000-000059110000}"/>
    <cellStyle name="Comma 3 2 3 2 3 2 2" xfId="19083" xr:uid="{00000000-0005-0000-0000-00005A110000}"/>
    <cellStyle name="Comma 3 2 3 2 3 3" xfId="14707" xr:uid="{00000000-0005-0000-0000-00005B110000}"/>
    <cellStyle name="Comma 3 2 3 2 4" xfId="8142" xr:uid="{00000000-0005-0000-0000-00005C110000}"/>
    <cellStyle name="Comma 3 2 3 2 4 2" xfId="16895" xr:uid="{00000000-0005-0000-0000-00005D110000}"/>
    <cellStyle name="Comma 3 2 3 2 5" xfId="12519" xr:uid="{00000000-0005-0000-0000-00005E110000}"/>
    <cellStyle name="Comma 3 2 3 3" xfId="4310" xr:uid="{00000000-0005-0000-0000-00005F110000}"/>
    <cellStyle name="Comma 3 2 3 3 2" xfId="6499" xr:uid="{00000000-0005-0000-0000-000060110000}"/>
    <cellStyle name="Comma 3 2 3 3 2 2" xfId="10876" xr:uid="{00000000-0005-0000-0000-000061110000}"/>
    <cellStyle name="Comma 3 2 3 3 2 2 2" xfId="19629" xr:uid="{00000000-0005-0000-0000-000062110000}"/>
    <cellStyle name="Comma 3 2 3 3 2 3" xfId="15253" xr:uid="{00000000-0005-0000-0000-000063110000}"/>
    <cellStyle name="Comma 3 2 3 3 3" xfId="8688" xr:uid="{00000000-0005-0000-0000-000064110000}"/>
    <cellStyle name="Comma 3 2 3 3 3 2" xfId="17441" xr:uid="{00000000-0005-0000-0000-000065110000}"/>
    <cellStyle name="Comma 3 2 3 3 4" xfId="13065" xr:uid="{00000000-0005-0000-0000-000066110000}"/>
    <cellStyle name="Comma 3 2 3 4" xfId="5405" xr:uid="{00000000-0005-0000-0000-000067110000}"/>
    <cellStyle name="Comma 3 2 3 4 2" xfId="9782" xr:uid="{00000000-0005-0000-0000-000068110000}"/>
    <cellStyle name="Comma 3 2 3 4 2 2" xfId="18535" xr:uid="{00000000-0005-0000-0000-000069110000}"/>
    <cellStyle name="Comma 3 2 3 4 3" xfId="14159" xr:uid="{00000000-0005-0000-0000-00006A110000}"/>
    <cellStyle name="Comma 3 2 3 5" xfId="7594" xr:uid="{00000000-0005-0000-0000-00006B110000}"/>
    <cellStyle name="Comma 3 2 3 5 2" xfId="16347" xr:uid="{00000000-0005-0000-0000-00006C110000}"/>
    <cellStyle name="Comma 3 2 3 6" xfId="11971" xr:uid="{00000000-0005-0000-0000-00006D110000}"/>
    <cellStyle name="Comma 3 2 4" xfId="3488" xr:uid="{00000000-0005-0000-0000-00006E110000}"/>
    <cellStyle name="Comma 3 2 4 2" xfId="4584" xr:uid="{00000000-0005-0000-0000-00006F110000}"/>
    <cellStyle name="Comma 3 2 4 2 2" xfId="6773" xr:uid="{00000000-0005-0000-0000-000070110000}"/>
    <cellStyle name="Comma 3 2 4 2 2 2" xfId="11150" xr:uid="{00000000-0005-0000-0000-000071110000}"/>
    <cellStyle name="Comma 3 2 4 2 2 2 2" xfId="19903" xr:uid="{00000000-0005-0000-0000-000072110000}"/>
    <cellStyle name="Comma 3 2 4 2 2 3" xfId="15527" xr:uid="{00000000-0005-0000-0000-000073110000}"/>
    <cellStyle name="Comma 3 2 4 2 3" xfId="8962" xr:uid="{00000000-0005-0000-0000-000074110000}"/>
    <cellStyle name="Comma 3 2 4 2 3 2" xfId="17715" xr:uid="{00000000-0005-0000-0000-000075110000}"/>
    <cellStyle name="Comma 3 2 4 2 4" xfId="13339" xr:uid="{00000000-0005-0000-0000-000076110000}"/>
    <cellStyle name="Comma 3 2 4 3" xfId="5679" xr:uid="{00000000-0005-0000-0000-000077110000}"/>
    <cellStyle name="Comma 3 2 4 3 2" xfId="10056" xr:uid="{00000000-0005-0000-0000-000078110000}"/>
    <cellStyle name="Comma 3 2 4 3 2 2" xfId="18809" xr:uid="{00000000-0005-0000-0000-000079110000}"/>
    <cellStyle name="Comma 3 2 4 3 3" xfId="14433" xr:uid="{00000000-0005-0000-0000-00007A110000}"/>
    <cellStyle name="Comma 3 2 4 4" xfId="7868" xr:uid="{00000000-0005-0000-0000-00007B110000}"/>
    <cellStyle name="Comma 3 2 4 4 2" xfId="16621" xr:uid="{00000000-0005-0000-0000-00007C110000}"/>
    <cellStyle name="Comma 3 2 4 5" xfId="12245" xr:uid="{00000000-0005-0000-0000-00007D110000}"/>
    <cellStyle name="Comma 3 2 5" xfId="4036" xr:uid="{00000000-0005-0000-0000-00007E110000}"/>
    <cellStyle name="Comma 3 2 5 2" xfId="6225" xr:uid="{00000000-0005-0000-0000-00007F110000}"/>
    <cellStyle name="Comma 3 2 5 2 2" xfId="10602" xr:uid="{00000000-0005-0000-0000-000080110000}"/>
    <cellStyle name="Comma 3 2 5 2 2 2" xfId="19355" xr:uid="{00000000-0005-0000-0000-000081110000}"/>
    <cellStyle name="Comma 3 2 5 2 3" xfId="14979" xr:uid="{00000000-0005-0000-0000-000082110000}"/>
    <cellStyle name="Comma 3 2 5 3" xfId="8414" xr:uid="{00000000-0005-0000-0000-000083110000}"/>
    <cellStyle name="Comma 3 2 5 3 2" xfId="17167" xr:uid="{00000000-0005-0000-0000-000084110000}"/>
    <cellStyle name="Comma 3 2 5 4" xfId="12791" xr:uid="{00000000-0005-0000-0000-000085110000}"/>
    <cellStyle name="Comma 3 2 6" xfId="5131" xr:uid="{00000000-0005-0000-0000-000086110000}"/>
    <cellStyle name="Comma 3 2 6 2" xfId="9508" xr:uid="{00000000-0005-0000-0000-000087110000}"/>
    <cellStyle name="Comma 3 2 6 2 2" xfId="18261" xr:uid="{00000000-0005-0000-0000-000088110000}"/>
    <cellStyle name="Comma 3 2 6 3" xfId="13885" xr:uid="{00000000-0005-0000-0000-000089110000}"/>
    <cellStyle name="Comma 3 2 7" xfId="7320" xr:uid="{00000000-0005-0000-0000-00008A110000}"/>
    <cellStyle name="Comma 3 2 7 2" xfId="16073" xr:uid="{00000000-0005-0000-0000-00008B110000}"/>
    <cellStyle name="Comma 3 2 8" xfId="11697" xr:uid="{00000000-0005-0000-0000-00008C110000}"/>
    <cellStyle name="Comma 3 3" xfId="2992" xr:uid="{00000000-0005-0000-0000-00008D110000}"/>
    <cellStyle name="Comma 3 3 2" xfId="3268" xr:uid="{00000000-0005-0000-0000-00008E110000}"/>
    <cellStyle name="Comma 3 3 2 2" xfId="3821" xr:uid="{00000000-0005-0000-0000-00008F110000}"/>
    <cellStyle name="Comma 3 3 2 2 2" xfId="4917" xr:uid="{00000000-0005-0000-0000-000090110000}"/>
    <cellStyle name="Comma 3 3 2 2 2 2" xfId="7106" xr:uid="{00000000-0005-0000-0000-000091110000}"/>
    <cellStyle name="Comma 3 3 2 2 2 2 2" xfId="11483" xr:uid="{00000000-0005-0000-0000-000092110000}"/>
    <cellStyle name="Comma 3 3 2 2 2 2 2 2" xfId="20236" xr:uid="{00000000-0005-0000-0000-000093110000}"/>
    <cellStyle name="Comma 3 3 2 2 2 2 3" xfId="15860" xr:uid="{00000000-0005-0000-0000-000094110000}"/>
    <cellStyle name="Comma 3 3 2 2 2 3" xfId="9295" xr:uid="{00000000-0005-0000-0000-000095110000}"/>
    <cellStyle name="Comma 3 3 2 2 2 3 2" xfId="18048" xr:uid="{00000000-0005-0000-0000-000096110000}"/>
    <cellStyle name="Comma 3 3 2 2 2 4" xfId="13672" xr:uid="{00000000-0005-0000-0000-000097110000}"/>
    <cellStyle name="Comma 3 3 2 2 3" xfId="6012" xr:uid="{00000000-0005-0000-0000-000098110000}"/>
    <cellStyle name="Comma 3 3 2 2 3 2" xfId="10389" xr:uid="{00000000-0005-0000-0000-000099110000}"/>
    <cellStyle name="Comma 3 3 2 2 3 2 2" xfId="19142" xr:uid="{00000000-0005-0000-0000-00009A110000}"/>
    <cellStyle name="Comma 3 3 2 2 3 3" xfId="14766" xr:uid="{00000000-0005-0000-0000-00009B110000}"/>
    <cellStyle name="Comma 3 3 2 2 4" xfId="8201" xr:uid="{00000000-0005-0000-0000-00009C110000}"/>
    <cellStyle name="Comma 3 3 2 2 4 2" xfId="16954" xr:uid="{00000000-0005-0000-0000-00009D110000}"/>
    <cellStyle name="Comma 3 3 2 2 5" xfId="12578" xr:uid="{00000000-0005-0000-0000-00009E110000}"/>
    <cellStyle name="Comma 3 3 2 3" xfId="4369" xr:uid="{00000000-0005-0000-0000-00009F110000}"/>
    <cellStyle name="Comma 3 3 2 3 2" xfId="6558" xr:uid="{00000000-0005-0000-0000-0000A0110000}"/>
    <cellStyle name="Comma 3 3 2 3 2 2" xfId="10935" xr:uid="{00000000-0005-0000-0000-0000A1110000}"/>
    <cellStyle name="Comma 3 3 2 3 2 2 2" xfId="19688" xr:uid="{00000000-0005-0000-0000-0000A2110000}"/>
    <cellStyle name="Comma 3 3 2 3 2 3" xfId="15312" xr:uid="{00000000-0005-0000-0000-0000A3110000}"/>
    <cellStyle name="Comma 3 3 2 3 3" xfId="8747" xr:uid="{00000000-0005-0000-0000-0000A4110000}"/>
    <cellStyle name="Comma 3 3 2 3 3 2" xfId="17500" xr:uid="{00000000-0005-0000-0000-0000A5110000}"/>
    <cellStyle name="Comma 3 3 2 3 4" xfId="13124" xr:uid="{00000000-0005-0000-0000-0000A6110000}"/>
    <cellStyle name="Comma 3 3 2 4" xfId="5464" xr:uid="{00000000-0005-0000-0000-0000A7110000}"/>
    <cellStyle name="Comma 3 3 2 4 2" xfId="9841" xr:uid="{00000000-0005-0000-0000-0000A8110000}"/>
    <cellStyle name="Comma 3 3 2 4 2 2" xfId="18594" xr:uid="{00000000-0005-0000-0000-0000A9110000}"/>
    <cellStyle name="Comma 3 3 2 4 3" xfId="14218" xr:uid="{00000000-0005-0000-0000-0000AA110000}"/>
    <cellStyle name="Comma 3 3 2 5" xfId="7653" xr:uid="{00000000-0005-0000-0000-0000AB110000}"/>
    <cellStyle name="Comma 3 3 2 5 2" xfId="16406" xr:uid="{00000000-0005-0000-0000-0000AC110000}"/>
    <cellStyle name="Comma 3 3 2 6" xfId="12030" xr:uid="{00000000-0005-0000-0000-0000AD110000}"/>
    <cellStyle name="Comma 3 3 3" xfId="3547" xr:uid="{00000000-0005-0000-0000-0000AE110000}"/>
    <cellStyle name="Comma 3 3 3 2" xfId="4643" xr:uid="{00000000-0005-0000-0000-0000AF110000}"/>
    <cellStyle name="Comma 3 3 3 2 2" xfId="6832" xr:uid="{00000000-0005-0000-0000-0000B0110000}"/>
    <cellStyle name="Comma 3 3 3 2 2 2" xfId="11209" xr:uid="{00000000-0005-0000-0000-0000B1110000}"/>
    <cellStyle name="Comma 3 3 3 2 2 2 2" xfId="19962" xr:uid="{00000000-0005-0000-0000-0000B2110000}"/>
    <cellStyle name="Comma 3 3 3 2 2 3" xfId="15586" xr:uid="{00000000-0005-0000-0000-0000B3110000}"/>
    <cellStyle name="Comma 3 3 3 2 3" xfId="9021" xr:uid="{00000000-0005-0000-0000-0000B4110000}"/>
    <cellStyle name="Comma 3 3 3 2 3 2" xfId="17774" xr:uid="{00000000-0005-0000-0000-0000B5110000}"/>
    <cellStyle name="Comma 3 3 3 2 4" xfId="13398" xr:uid="{00000000-0005-0000-0000-0000B6110000}"/>
    <cellStyle name="Comma 3 3 3 3" xfId="5738" xr:uid="{00000000-0005-0000-0000-0000B7110000}"/>
    <cellStyle name="Comma 3 3 3 3 2" xfId="10115" xr:uid="{00000000-0005-0000-0000-0000B8110000}"/>
    <cellStyle name="Comma 3 3 3 3 2 2" xfId="18868" xr:uid="{00000000-0005-0000-0000-0000B9110000}"/>
    <cellStyle name="Comma 3 3 3 3 3" xfId="14492" xr:uid="{00000000-0005-0000-0000-0000BA110000}"/>
    <cellStyle name="Comma 3 3 3 4" xfId="7927" xr:uid="{00000000-0005-0000-0000-0000BB110000}"/>
    <cellStyle name="Comma 3 3 3 4 2" xfId="16680" xr:uid="{00000000-0005-0000-0000-0000BC110000}"/>
    <cellStyle name="Comma 3 3 3 5" xfId="12304" xr:uid="{00000000-0005-0000-0000-0000BD110000}"/>
    <cellStyle name="Comma 3 3 4" xfId="4095" xr:uid="{00000000-0005-0000-0000-0000BE110000}"/>
    <cellStyle name="Comma 3 3 4 2" xfId="6284" xr:uid="{00000000-0005-0000-0000-0000BF110000}"/>
    <cellStyle name="Comma 3 3 4 2 2" xfId="10661" xr:uid="{00000000-0005-0000-0000-0000C0110000}"/>
    <cellStyle name="Comma 3 3 4 2 2 2" xfId="19414" xr:uid="{00000000-0005-0000-0000-0000C1110000}"/>
    <cellStyle name="Comma 3 3 4 2 3" xfId="15038" xr:uid="{00000000-0005-0000-0000-0000C2110000}"/>
    <cellStyle name="Comma 3 3 4 3" xfId="8473" xr:uid="{00000000-0005-0000-0000-0000C3110000}"/>
    <cellStyle name="Comma 3 3 4 3 2" xfId="17226" xr:uid="{00000000-0005-0000-0000-0000C4110000}"/>
    <cellStyle name="Comma 3 3 4 4" xfId="12850" xr:uid="{00000000-0005-0000-0000-0000C5110000}"/>
    <cellStyle name="Comma 3 3 5" xfId="5190" xr:uid="{00000000-0005-0000-0000-0000C6110000}"/>
    <cellStyle name="Comma 3 3 5 2" xfId="9567" xr:uid="{00000000-0005-0000-0000-0000C7110000}"/>
    <cellStyle name="Comma 3 3 5 2 2" xfId="18320" xr:uid="{00000000-0005-0000-0000-0000C8110000}"/>
    <cellStyle name="Comma 3 3 5 3" xfId="13944" xr:uid="{00000000-0005-0000-0000-0000C9110000}"/>
    <cellStyle name="Comma 3 3 6" xfId="7379" xr:uid="{00000000-0005-0000-0000-0000CA110000}"/>
    <cellStyle name="Comma 3 3 6 2" xfId="16132" xr:uid="{00000000-0005-0000-0000-0000CB110000}"/>
    <cellStyle name="Comma 3 3 7" xfId="11756" xr:uid="{00000000-0005-0000-0000-0000CC110000}"/>
    <cellStyle name="Comma 3 4" xfId="2879" xr:uid="{00000000-0005-0000-0000-0000CD110000}"/>
    <cellStyle name="Comma 3 4 2" xfId="3158" xr:uid="{00000000-0005-0000-0000-0000CE110000}"/>
    <cellStyle name="Comma 3 4 2 2" xfId="3711" xr:uid="{00000000-0005-0000-0000-0000CF110000}"/>
    <cellStyle name="Comma 3 4 2 2 2" xfId="4807" xr:uid="{00000000-0005-0000-0000-0000D0110000}"/>
    <cellStyle name="Comma 3 4 2 2 2 2" xfId="6996" xr:uid="{00000000-0005-0000-0000-0000D1110000}"/>
    <cellStyle name="Comma 3 4 2 2 2 2 2" xfId="11373" xr:uid="{00000000-0005-0000-0000-0000D2110000}"/>
    <cellStyle name="Comma 3 4 2 2 2 2 2 2" xfId="20126" xr:uid="{00000000-0005-0000-0000-0000D3110000}"/>
    <cellStyle name="Comma 3 4 2 2 2 2 3" xfId="15750" xr:uid="{00000000-0005-0000-0000-0000D4110000}"/>
    <cellStyle name="Comma 3 4 2 2 2 3" xfId="9185" xr:uid="{00000000-0005-0000-0000-0000D5110000}"/>
    <cellStyle name="Comma 3 4 2 2 2 3 2" xfId="17938" xr:uid="{00000000-0005-0000-0000-0000D6110000}"/>
    <cellStyle name="Comma 3 4 2 2 2 4" xfId="13562" xr:uid="{00000000-0005-0000-0000-0000D7110000}"/>
    <cellStyle name="Comma 3 4 2 2 3" xfId="5902" xr:uid="{00000000-0005-0000-0000-0000D8110000}"/>
    <cellStyle name="Comma 3 4 2 2 3 2" xfId="10279" xr:uid="{00000000-0005-0000-0000-0000D9110000}"/>
    <cellStyle name="Comma 3 4 2 2 3 2 2" xfId="19032" xr:uid="{00000000-0005-0000-0000-0000DA110000}"/>
    <cellStyle name="Comma 3 4 2 2 3 3" xfId="14656" xr:uid="{00000000-0005-0000-0000-0000DB110000}"/>
    <cellStyle name="Comma 3 4 2 2 4" xfId="8091" xr:uid="{00000000-0005-0000-0000-0000DC110000}"/>
    <cellStyle name="Comma 3 4 2 2 4 2" xfId="16844" xr:uid="{00000000-0005-0000-0000-0000DD110000}"/>
    <cellStyle name="Comma 3 4 2 2 5" xfId="12468" xr:uid="{00000000-0005-0000-0000-0000DE110000}"/>
    <cellStyle name="Comma 3 4 2 3" xfId="4259" xr:uid="{00000000-0005-0000-0000-0000DF110000}"/>
    <cellStyle name="Comma 3 4 2 3 2" xfId="6448" xr:uid="{00000000-0005-0000-0000-0000E0110000}"/>
    <cellStyle name="Comma 3 4 2 3 2 2" xfId="10825" xr:uid="{00000000-0005-0000-0000-0000E1110000}"/>
    <cellStyle name="Comma 3 4 2 3 2 2 2" xfId="19578" xr:uid="{00000000-0005-0000-0000-0000E2110000}"/>
    <cellStyle name="Comma 3 4 2 3 2 3" xfId="15202" xr:uid="{00000000-0005-0000-0000-0000E3110000}"/>
    <cellStyle name="Comma 3 4 2 3 3" xfId="8637" xr:uid="{00000000-0005-0000-0000-0000E4110000}"/>
    <cellStyle name="Comma 3 4 2 3 3 2" xfId="17390" xr:uid="{00000000-0005-0000-0000-0000E5110000}"/>
    <cellStyle name="Comma 3 4 2 3 4" xfId="13014" xr:uid="{00000000-0005-0000-0000-0000E6110000}"/>
    <cellStyle name="Comma 3 4 2 4" xfId="5354" xr:uid="{00000000-0005-0000-0000-0000E7110000}"/>
    <cellStyle name="Comma 3 4 2 4 2" xfId="9731" xr:uid="{00000000-0005-0000-0000-0000E8110000}"/>
    <cellStyle name="Comma 3 4 2 4 2 2" xfId="18484" xr:uid="{00000000-0005-0000-0000-0000E9110000}"/>
    <cellStyle name="Comma 3 4 2 4 3" xfId="14108" xr:uid="{00000000-0005-0000-0000-0000EA110000}"/>
    <cellStyle name="Comma 3 4 2 5" xfId="7543" xr:uid="{00000000-0005-0000-0000-0000EB110000}"/>
    <cellStyle name="Comma 3 4 2 5 2" xfId="16296" xr:uid="{00000000-0005-0000-0000-0000EC110000}"/>
    <cellStyle name="Comma 3 4 2 6" xfId="11920" xr:uid="{00000000-0005-0000-0000-0000ED110000}"/>
    <cellStyle name="Comma 3 4 3" xfId="3437" xr:uid="{00000000-0005-0000-0000-0000EE110000}"/>
    <cellStyle name="Comma 3 4 3 2" xfId="4533" xr:uid="{00000000-0005-0000-0000-0000EF110000}"/>
    <cellStyle name="Comma 3 4 3 2 2" xfId="6722" xr:uid="{00000000-0005-0000-0000-0000F0110000}"/>
    <cellStyle name="Comma 3 4 3 2 2 2" xfId="11099" xr:uid="{00000000-0005-0000-0000-0000F1110000}"/>
    <cellStyle name="Comma 3 4 3 2 2 2 2" xfId="19852" xr:uid="{00000000-0005-0000-0000-0000F2110000}"/>
    <cellStyle name="Comma 3 4 3 2 2 3" xfId="15476" xr:uid="{00000000-0005-0000-0000-0000F3110000}"/>
    <cellStyle name="Comma 3 4 3 2 3" xfId="8911" xr:uid="{00000000-0005-0000-0000-0000F4110000}"/>
    <cellStyle name="Comma 3 4 3 2 3 2" xfId="17664" xr:uid="{00000000-0005-0000-0000-0000F5110000}"/>
    <cellStyle name="Comma 3 4 3 2 4" xfId="13288" xr:uid="{00000000-0005-0000-0000-0000F6110000}"/>
    <cellStyle name="Comma 3 4 3 3" xfId="5628" xr:uid="{00000000-0005-0000-0000-0000F7110000}"/>
    <cellStyle name="Comma 3 4 3 3 2" xfId="10005" xr:uid="{00000000-0005-0000-0000-0000F8110000}"/>
    <cellStyle name="Comma 3 4 3 3 2 2" xfId="18758" xr:uid="{00000000-0005-0000-0000-0000F9110000}"/>
    <cellStyle name="Comma 3 4 3 3 3" xfId="14382" xr:uid="{00000000-0005-0000-0000-0000FA110000}"/>
    <cellStyle name="Comma 3 4 3 4" xfId="7817" xr:uid="{00000000-0005-0000-0000-0000FB110000}"/>
    <cellStyle name="Comma 3 4 3 4 2" xfId="16570" xr:uid="{00000000-0005-0000-0000-0000FC110000}"/>
    <cellStyle name="Comma 3 4 3 5" xfId="12194" xr:uid="{00000000-0005-0000-0000-0000FD110000}"/>
    <cellStyle name="Comma 3 4 4" xfId="3985" xr:uid="{00000000-0005-0000-0000-0000FE110000}"/>
    <cellStyle name="Comma 3 4 4 2" xfId="6174" xr:uid="{00000000-0005-0000-0000-0000FF110000}"/>
    <cellStyle name="Comma 3 4 4 2 2" xfId="10551" xr:uid="{00000000-0005-0000-0000-000000120000}"/>
    <cellStyle name="Comma 3 4 4 2 2 2" xfId="19304" xr:uid="{00000000-0005-0000-0000-000001120000}"/>
    <cellStyle name="Comma 3 4 4 2 3" xfId="14928" xr:uid="{00000000-0005-0000-0000-000002120000}"/>
    <cellStyle name="Comma 3 4 4 3" xfId="8363" xr:uid="{00000000-0005-0000-0000-000003120000}"/>
    <cellStyle name="Comma 3 4 4 3 2" xfId="17116" xr:uid="{00000000-0005-0000-0000-000004120000}"/>
    <cellStyle name="Comma 3 4 4 4" xfId="12740" xr:uid="{00000000-0005-0000-0000-000005120000}"/>
    <cellStyle name="Comma 3 4 5" xfId="5080" xr:uid="{00000000-0005-0000-0000-000006120000}"/>
    <cellStyle name="Comma 3 4 5 2" xfId="9457" xr:uid="{00000000-0005-0000-0000-000007120000}"/>
    <cellStyle name="Comma 3 4 5 2 2" xfId="18210" xr:uid="{00000000-0005-0000-0000-000008120000}"/>
    <cellStyle name="Comma 3 4 5 3" xfId="13834" xr:uid="{00000000-0005-0000-0000-000009120000}"/>
    <cellStyle name="Comma 3 4 6" xfId="7269" xr:uid="{00000000-0005-0000-0000-00000A120000}"/>
    <cellStyle name="Comma 3 4 6 2" xfId="16022" xr:uid="{00000000-0005-0000-0000-00000B120000}"/>
    <cellStyle name="Comma 3 4 7" xfId="11646" xr:uid="{00000000-0005-0000-0000-00000C120000}"/>
    <cellStyle name="Comma 3 5" xfId="3108" xr:uid="{00000000-0005-0000-0000-00000D120000}"/>
    <cellStyle name="Comma 3 5 2" xfId="3662" xr:uid="{00000000-0005-0000-0000-00000E120000}"/>
    <cellStyle name="Comma 3 5 2 2" xfId="4758" xr:uid="{00000000-0005-0000-0000-00000F120000}"/>
    <cellStyle name="Comma 3 5 2 2 2" xfId="6947" xr:uid="{00000000-0005-0000-0000-000010120000}"/>
    <cellStyle name="Comma 3 5 2 2 2 2" xfId="11324" xr:uid="{00000000-0005-0000-0000-000011120000}"/>
    <cellStyle name="Comma 3 5 2 2 2 2 2" xfId="20077" xr:uid="{00000000-0005-0000-0000-000012120000}"/>
    <cellStyle name="Comma 3 5 2 2 2 3" xfId="15701" xr:uid="{00000000-0005-0000-0000-000013120000}"/>
    <cellStyle name="Comma 3 5 2 2 3" xfId="9136" xr:uid="{00000000-0005-0000-0000-000014120000}"/>
    <cellStyle name="Comma 3 5 2 2 3 2" xfId="17889" xr:uid="{00000000-0005-0000-0000-000015120000}"/>
    <cellStyle name="Comma 3 5 2 2 4" xfId="13513" xr:uid="{00000000-0005-0000-0000-000016120000}"/>
    <cellStyle name="Comma 3 5 2 3" xfId="5853" xr:uid="{00000000-0005-0000-0000-000017120000}"/>
    <cellStyle name="Comma 3 5 2 3 2" xfId="10230" xr:uid="{00000000-0005-0000-0000-000018120000}"/>
    <cellStyle name="Comma 3 5 2 3 2 2" xfId="18983" xr:uid="{00000000-0005-0000-0000-000019120000}"/>
    <cellStyle name="Comma 3 5 2 3 3" xfId="14607" xr:uid="{00000000-0005-0000-0000-00001A120000}"/>
    <cellStyle name="Comma 3 5 2 4" xfId="8042" xr:uid="{00000000-0005-0000-0000-00001B120000}"/>
    <cellStyle name="Comma 3 5 2 4 2" xfId="16795" xr:uid="{00000000-0005-0000-0000-00001C120000}"/>
    <cellStyle name="Comma 3 5 2 5" xfId="12419" xr:uid="{00000000-0005-0000-0000-00001D120000}"/>
    <cellStyle name="Comma 3 5 3" xfId="4210" xr:uid="{00000000-0005-0000-0000-00001E120000}"/>
    <cellStyle name="Comma 3 5 3 2" xfId="6399" xr:uid="{00000000-0005-0000-0000-00001F120000}"/>
    <cellStyle name="Comma 3 5 3 2 2" xfId="10776" xr:uid="{00000000-0005-0000-0000-000020120000}"/>
    <cellStyle name="Comma 3 5 3 2 2 2" xfId="19529" xr:uid="{00000000-0005-0000-0000-000021120000}"/>
    <cellStyle name="Comma 3 5 3 2 3" xfId="15153" xr:uid="{00000000-0005-0000-0000-000022120000}"/>
    <cellStyle name="Comma 3 5 3 3" xfId="8588" xr:uid="{00000000-0005-0000-0000-000023120000}"/>
    <cellStyle name="Comma 3 5 3 3 2" xfId="17341" xr:uid="{00000000-0005-0000-0000-000024120000}"/>
    <cellStyle name="Comma 3 5 3 4" xfId="12965" xr:uid="{00000000-0005-0000-0000-000025120000}"/>
    <cellStyle name="Comma 3 5 4" xfId="5305" xr:uid="{00000000-0005-0000-0000-000026120000}"/>
    <cellStyle name="Comma 3 5 4 2" xfId="9682" xr:uid="{00000000-0005-0000-0000-000027120000}"/>
    <cellStyle name="Comma 3 5 4 2 2" xfId="18435" xr:uid="{00000000-0005-0000-0000-000028120000}"/>
    <cellStyle name="Comma 3 5 4 3" xfId="14059" xr:uid="{00000000-0005-0000-0000-000029120000}"/>
    <cellStyle name="Comma 3 5 5" xfId="7494" xr:uid="{00000000-0005-0000-0000-00002A120000}"/>
    <cellStyle name="Comma 3 5 5 2" xfId="16247" xr:uid="{00000000-0005-0000-0000-00002B120000}"/>
    <cellStyle name="Comma 3 5 6" xfId="11871" xr:uid="{00000000-0005-0000-0000-00002C120000}"/>
    <cellStyle name="Comma 3 6" xfId="3387" xr:uid="{00000000-0005-0000-0000-00002D120000}"/>
    <cellStyle name="Comma 3 6 2" xfId="4484" xr:uid="{00000000-0005-0000-0000-00002E120000}"/>
    <cellStyle name="Comma 3 6 2 2" xfId="6673" xr:uid="{00000000-0005-0000-0000-00002F120000}"/>
    <cellStyle name="Comma 3 6 2 2 2" xfId="11050" xr:uid="{00000000-0005-0000-0000-000030120000}"/>
    <cellStyle name="Comma 3 6 2 2 2 2" xfId="19803" xr:uid="{00000000-0005-0000-0000-000031120000}"/>
    <cellStyle name="Comma 3 6 2 2 3" xfId="15427" xr:uid="{00000000-0005-0000-0000-000032120000}"/>
    <cellStyle name="Comma 3 6 2 3" xfId="8862" xr:uid="{00000000-0005-0000-0000-000033120000}"/>
    <cellStyle name="Comma 3 6 2 3 2" xfId="17615" xr:uid="{00000000-0005-0000-0000-000034120000}"/>
    <cellStyle name="Comma 3 6 2 4" xfId="13239" xr:uid="{00000000-0005-0000-0000-000035120000}"/>
    <cellStyle name="Comma 3 6 3" xfId="5579" xr:uid="{00000000-0005-0000-0000-000036120000}"/>
    <cellStyle name="Comma 3 6 3 2" xfId="9956" xr:uid="{00000000-0005-0000-0000-000037120000}"/>
    <cellStyle name="Comma 3 6 3 2 2" xfId="18709" xr:uid="{00000000-0005-0000-0000-000038120000}"/>
    <cellStyle name="Comma 3 6 3 3" xfId="14333" xr:uid="{00000000-0005-0000-0000-000039120000}"/>
    <cellStyle name="Comma 3 6 4" xfId="7768" xr:uid="{00000000-0005-0000-0000-00003A120000}"/>
    <cellStyle name="Comma 3 6 4 2" xfId="16521" xr:uid="{00000000-0005-0000-0000-00003B120000}"/>
    <cellStyle name="Comma 3 6 5" xfId="12145" xr:uid="{00000000-0005-0000-0000-00003C120000}"/>
    <cellStyle name="Comma 3 7" xfId="3937" xr:uid="{00000000-0005-0000-0000-00003D120000}"/>
    <cellStyle name="Comma 3 7 2" xfId="6126" xr:uid="{00000000-0005-0000-0000-00003E120000}"/>
    <cellStyle name="Comma 3 7 2 2" xfId="10503" xr:uid="{00000000-0005-0000-0000-00003F120000}"/>
    <cellStyle name="Comma 3 7 2 2 2" xfId="19256" xr:uid="{00000000-0005-0000-0000-000040120000}"/>
    <cellStyle name="Comma 3 7 2 3" xfId="14880" xr:uid="{00000000-0005-0000-0000-000041120000}"/>
    <cellStyle name="Comma 3 7 3" xfId="8315" xr:uid="{00000000-0005-0000-0000-000042120000}"/>
    <cellStyle name="Comma 3 7 3 2" xfId="17068" xr:uid="{00000000-0005-0000-0000-000043120000}"/>
    <cellStyle name="Comma 3 7 4" xfId="12692" xr:uid="{00000000-0005-0000-0000-000044120000}"/>
    <cellStyle name="Comma 3 8" xfId="5032" xr:uid="{00000000-0005-0000-0000-000045120000}"/>
    <cellStyle name="Comma 3 8 2" xfId="9409" xr:uid="{00000000-0005-0000-0000-000046120000}"/>
    <cellStyle name="Comma 3 8 2 2" xfId="18162" xr:uid="{00000000-0005-0000-0000-000047120000}"/>
    <cellStyle name="Comma 3 8 3" xfId="13786" xr:uid="{00000000-0005-0000-0000-000048120000}"/>
    <cellStyle name="Comma 3 9" xfId="7221" xr:uid="{00000000-0005-0000-0000-000049120000}"/>
    <cellStyle name="Comma 3 9 2" xfId="15974" xr:uid="{00000000-0005-0000-0000-00004A120000}"/>
    <cellStyle name="Comma 4" xfId="81" xr:uid="{00000000-0005-0000-0000-00004B120000}"/>
    <cellStyle name="Comma 4 10" xfId="11599" xr:uid="{00000000-0005-0000-0000-00004C120000}"/>
    <cellStyle name="Comma 4 2" xfId="2934" xr:uid="{00000000-0005-0000-0000-00004D120000}"/>
    <cellStyle name="Comma 4 2 2" xfId="3046" xr:uid="{00000000-0005-0000-0000-00004E120000}"/>
    <cellStyle name="Comma 4 2 2 2" xfId="3322" xr:uid="{00000000-0005-0000-0000-00004F120000}"/>
    <cellStyle name="Comma 4 2 2 2 2" xfId="3875" xr:uid="{00000000-0005-0000-0000-000050120000}"/>
    <cellStyle name="Comma 4 2 2 2 2 2" xfId="4971" xr:uid="{00000000-0005-0000-0000-000051120000}"/>
    <cellStyle name="Comma 4 2 2 2 2 2 2" xfId="7160" xr:uid="{00000000-0005-0000-0000-000052120000}"/>
    <cellStyle name="Comma 4 2 2 2 2 2 2 2" xfId="11537" xr:uid="{00000000-0005-0000-0000-000053120000}"/>
    <cellStyle name="Comma 4 2 2 2 2 2 2 2 2" xfId="20290" xr:uid="{00000000-0005-0000-0000-000054120000}"/>
    <cellStyle name="Comma 4 2 2 2 2 2 2 3" xfId="15914" xr:uid="{00000000-0005-0000-0000-000055120000}"/>
    <cellStyle name="Comma 4 2 2 2 2 2 3" xfId="9349" xr:uid="{00000000-0005-0000-0000-000056120000}"/>
    <cellStyle name="Comma 4 2 2 2 2 2 3 2" xfId="18102" xr:uid="{00000000-0005-0000-0000-000057120000}"/>
    <cellStyle name="Comma 4 2 2 2 2 2 4" xfId="13726" xr:uid="{00000000-0005-0000-0000-000058120000}"/>
    <cellStyle name="Comma 4 2 2 2 2 3" xfId="6066" xr:uid="{00000000-0005-0000-0000-000059120000}"/>
    <cellStyle name="Comma 4 2 2 2 2 3 2" xfId="10443" xr:uid="{00000000-0005-0000-0000-00005A120000}"/>
    <cellStyle name="Comma 4 2 2 2 2 3 2 2" xfId="19196" xr:uid="{00000000-0005-0000-0000-00005B120000}"/>
    <cellStyle name="Comma 4 2 2 2 2 3 3" xfId="14820" xr:uid="{00000000-0005-0000-0000-00005C120000}"/>
    <cellStyle name="Comma 4 2 2 2 2 4" xfId="8255" xr:uid="{00000000-0005-0000-0000-00005D120000}"/>
    <cellStyle name="Comma 4 2 2 2 2 4 2" xfId="17008" xr:uid="{00000000-0005-0000-0000-00005E120000}"/>
    <cellStyle name="Comma 4 2 2 2 2 5" xfId="12632" xr:uid="{00000000-0005-0000-0000-00005F120000}"/>
    <cellStyle name="Comma 4 2 2 2 3" xfId="4423" xr:uid="{00000000-0005-0000-0000-000060120000}"/>
    <cellStyle name="Comma 4 2 2 2 3 2" xfId="6612" xr:uid="{00000000-0005-0000-0000-000061120000}"/>
    <cellStyle name="Comma 4 2 2 2 3 2 2" xfId="10989" xr:uid="{00000000-0005-0000-0000-000062120000}"/>
    <cellStyle name="Comma 4 2 2 2 3 2 2 2" xfId="19742" xr:uid="{00000000-0005-0000-0000-000063120000}"/>
    <cellStyle name="Comma 4 2 2 2 3 2 3" xfId="15366" xr:uid="{00000000-0005-0000-0000-000064120000}"/>
    <cellStyle name="Comma 4 2 2 2 3 3" xfId="8801" xr:uid="{00000000-0005-0000-0000-000065120000}"/>
    <cellStyle name="Comma 4 2 2 2 3 3 2" xfId="17554" xr:uid="{00000000-0005-0000-0000-000066120000}"/>
    <cellStyle name="Comma 4 2 2 2 3 4" xfId="13178" xr:uid="{00000000-0005-0000-0000-000067120000}"/>
    <cellStyle name="Comma 4 2 2 2 4" xfId="5518" xr:uid="{00000000-0005-0000-0000-000068120000}"/>
    <cellStyle name="Comma 4 2 2 2 4 2" xfId="9895" xr:uid="{00000000-0005-0000-0000-000069120000}"/>
    <cellStyle name="Comma 4 2 2 2 4 2 2" xfId="18648" xr:uid="{00000000-0005-0000-0000-00006A120000}"/>
    <cellStyle name="Comma 4 2 2 2 4 3" xfId="14272" xr:uid="{00000000-0005-0000-0000-00006B120000}"/>
    <cellStyle name="Comma 4 2 2 2 5" xfId="7707" xr:uid="{00000000-0005-0000-0000-00006C120000}"/>
    <cellStyle name="Comma 4 2 2 2 5 2" xfId="16460" xr:uid="{00000000-0005-0000-0000-00006D120000}"/>
    <cellStyle name="Comma 4 2 2 2 6" xfId="12084" xr:uid="{00000000-0005-0000-0000-00006E120000}"/>
    <cellStyle name="Comma 4 2 2 3" xfId="3601" xr:uid="{00000000-0005-0000-0000-00006F120000}"/>
    <cellStyle name="Comma 4 2 2 3 2" xfId="4697" xr:uid="{00000000-0005-0000-0000-000070120000}"/>
    <cellStyle name="Comma 4 2 2 3 2 2" xfId="6886" xr:uid="{00000000-0005-0000-0000-000071120000}"/>
    <cellStyle name="Comma 4 2 2 3 2 2 2" xfId="11263" xr:uid="{00000000-0005-0000-0000-000072120000}"/>
    <cellStyle name="Comma 4 2 2 3 2 2 2 2" xfId="20016" xr:uid="{00000000-0005-0000-0000-000073120000}"/>
    <cellStyle name="Comma 4 2 2 3 2 2 3" xfId="15640" xr:uid="{00000000-0005-0000-0000-000074120000}"/>
    <cellStyle name="Comma 4 2 2 3 2 3" xfId="9075" xr:uid="{00000000-0005-0000-0000-000075120000}"/>
    <cellStyle name="Comma 4 2 2 3 2 3 2" xfId="17828" xr:uid="{00000000-0005-0000-0000-000076120000}"/>
    <cellStyle name="Comma 4 2 2 3 2 4" xfId="13452" xr:uid="{00000000-0005-0000-0000-000077120000}"/>
    <cellStyle name="Comma 4 2 2 3 3" xfId="5792" xr:uid="{00000000-0005-0000-0000-000078120000}"/>
    <cellStyle name="Comma 4 2 2 3 3 2" xfId="10169" xr:uid="{00000000-0005-0000-0000-000079120000}"/>
    <cellStyle name="Comma 4 2 2 3 3 2 2" xfId="18922" xr:uid="{00000000-0005-0000-0000-00007A120000}"/>
    <cellStyle name="Comma 4 2 2 3 3 3" xfId="14546" xr:uid="{00000000-0005-0000-0000-00007B120000}"/>
    <cellStyle name="Comma 4 2 2 3 4" xfId="7981" xr:uid="{00000000-0005-0000-0000-00007C120000}"/>
    <cellStyle name="Comma 4 2 2 3 4 2" xfId="16734" xr:uid="{00000000-0005-0000-0000-00007D120000}"/>
    <cellStyle name="Comma 4 2 2 3 5" xfId="12358" xr:uid="{00000000-0005-0000-0000-00007E120000}"/>
    <cellStyle name="Comma 4 2 2 4" xfId="4149" xr:uid="{00000000-0005-0000-0000-00007F120000}"/>
    <cellStyle name="Comma 4 2 2 4 2" xfId="6338" xr:uid="{00000000-0005-0000-0000-000080120000}"/>
    <cellStyle name="Comma 4 2 2 4 2 2" xfId="10715" xr:uid="{00000000-0005-0000-0000-000081120000}"/>
    <cellStyle name="Comma 4 2 2 4 2 2 2" xfId="19468" xr:uid="{00000000-0005-0000-0000-000082120000}"/>
    <cellStyle name="Comma 4 2 2 4 2 3" xfId="15092" xr:uid="{00000000-0005-0000-0000-000083120000}"/>
    <cellStyle name="Comma 4 2 2 4 3" xfId="8527" xr:uid="{00000000-0005-0000-0000-000084120000}"/>
    <cellStyle name="Comma 4 2 2 4 3 2" xfId="17280" xr:uid="{00000000-0005-0000-0000-000085120000}"/>
    <cellStyle name="Comma 4 2 2 4 4" xfId="12904" xr:uid="{00000000-0005-0000-0000-000086120000}"/>
    <cellStyle name="Comma 4 2 2 5" xfId="5244" xr:uid="{00000000-0005-0000-0000-000087120000}"/>
    <cellStyle name="Comma 4 2 2 5 2" xfId="9621" xr:uid="{00000000-0005-0000-0000-000088120000}"/>
    <cellStyle name="Comma 4 2 2 5 2 2" xfId="18374" xr:uid="{00000000-0005-0000-0000-000089120000}"/>
    <cellStyle name="Comma 4 2 2 5 3" xfId="13998" xr:uid="{00000000-0005-0000-0000-00008A120000}"/>
    <cellStyle name="Comma 4 2 2 6" xfId="7433" xr:uid="{00000000-0005-0000-0000-00008B120000}"/>
    <cellStyle name="Comma 4 2 2 6 2" xfId="16186" xr:uid="{00000000-0005-0000-0000-00008C120000}"/>
    <cellStyle name="Comma 4 2 2 7" xfId="11810" xr:uid="{00000000-0005-0000-0000-00008D120000}"/>
    <cellStyle name="Comma 4 2 3" xfId="3210" xr:uid="{00000000-0005-0000-0000-00008E120000}"/>
    <cellStyle name="Comma 4 2 3 2" xfId="3763" xr:uid="{00000000-0005-0000-0000-00008F120000}"/>
    <cellStyle name="Comma 4 2 3 2 2" xfId="4859" xr:uid="{00000000-0005-0000-0000-000090120000}"/>
    <cellStyle name="Comma 4 2 3 2 2 2" xfId="7048" xr:uid="{00000000-0005-0000-0000-000091120000}"/>
    <cellStyle name="Comma 4 2 3 2 2 2 2" xfId="11425" xr:uid="{00000000-0005-0000-0000-000092120000}"/>
    <cellStyle name="Comma 4 2 3 2 2 2 2 2" xfId="20178" xr:uid="{00000000-0005-0000-0000-000093120000}"/>
    <cellStyle name="Comma 4 2 3 2 2 2 3" xfId="15802" xr:uid="{00000000-0005-0000-0000-000094120000}"/>
    <cellStyle name="Comma 4 2 3 2 2 3" xfId="9237" xr:uid="{00000000-0005-0000-0000-000095120000}"/>
    <cellStyle name="Comma 4 2 3 2 2 3 2" xfId="17990" xr:uid="{00000000-0005-0000-0000-000096120000}"/>
    <cellStyle name="Comma 4 2 3 2 2 4" xfId="13614" xr:uid="{00000000-0005-0000-0000-000097120000}"/>
    <cellStyle name="Comma 4 2 3 2 3" xfId="5954" xr:uid="{00000000-0005-0000-0000-000098120000}"/>
    <cellStyle name="Comma 4 2 3 2 3 2" xfId="10331" xr:uid="{00000000-0005-0000-0000-000099120000}"/>
    <cellStyle name="Comma 4 2 3 2 3 2 2" xfId="19084" xr:uid="{00000000-0005-0000-0000-00009A120000}"/>
    <cellStyle name="Comma 4 2 3 2 3 3" xfId="14708" xr:uid="{00000000-0005-0000-0000-00009B120000}"/>
    <cellStyle name="Comma 4 2 3 2 4" xfId="8143" xr:uid="{00000000-0005-0000-0000-00009C120000}"/>
    <cellStyle name="Comma 4 2 3 2 4 2" xfId="16896" xr:uid="{00000000-0005-0000-0000-00009D120000}"/>
    <cellStyle name="Comma 4 2 3 2 5" xfId="12520" xr:uid="{00000000-0005-0000-0000-00009E120000}"/>
    <cellStyle name="Comma 4 2 3 3" xfId="4311" xr:uid="{00000000-0005-0000-0000-00009F120000}"/>
    <cellStyle name="Comma 4 2 3 3 2" xfId="6500" xr:uid="{00000000-0005-0000-0000-0000A0120000}"/>
    <cellStyle name="Comma 4 2 3 3 2 2" xfId="10877" xr:uid="{00000000-0005-0000-0000-0000A1120000}"/>
    <cellStyle name="Comma 4 2 3 3 2 2 2" xfId="19630" xr:uid="{00000000-0005-0000-0000-0000A2120000}"/>
    <cellStyle name="Comma 4 2 3 3 2 3" xfId="15254" xr:uid="{00000000-0005-0000-0000-0000A3120000}"/>
    <cellStyle name="Comma 4 2 3 3 3" xfId="8689" xr:uid="{00000000-0005-0000-0000-0000A4120000}"/>
    <cellStyle name="Comma 4 2 3 3 3 2" xfId="17442" xr:uid="{00000000-0005-0000-0000-0000A5120000}"/>
    <cellStyle name="Comma 4 2 3 3 4" xfId="13066" xr:uid="{00000000-0005-0000-0000-0000A6120000}"/>
    <cellStyle name="Comma 4 2 3 4" xfId="5406" xr:uid="{00000000-0005-0000-0000-0000A7120000}"/>
    <cellStyle name="Comma 4 2 3 4 2" xfId="9783" xr:uid="{00000000-0005-0000-0000-0000A8120000}"/>
    <cellStyle name="Comma 4 2 3 4 2 2" xfId="18536" xr:uid="{00000000-0005-0000-0000-0000A9120000}"/>
    <cellStyle name="Comma 4 2 3 4 3" xfId="14160" xr:uid="{00000000-0005-0000-0000-0000AA120000}"/>
    <cellStyle name="Comma 4 2 3 5" xfId="7595" xr:uid="{00000000-0005-0000-0000-0000AB120000}"/>
    <cellStyle name="Comma 4 2 3 5 2" xfId="16348" xr:uid="{00000000-0005-0000-0000-0000AC120000}"/>
    <cellStyle name="Comma 4 2 3 6" xfId="11972" xr:uid="{00000000-0005-0000-0000-0000AD120000}"/>
    <cellStyle name="Comma 4 2 4" xfId="3489" xr:uid="{00000000-0005-0000-0000-0000AE120000}"/>
    <cellStyle name="Comma 4 2 4 2" xfId="4585" xr:uid="{00000000-0005-0000-0000-0000AF120000}"/>
    <cellStyle name="Comma 4 2 4 2 2" xfId="6774" xr:uid="{00000000-0005-0000-0000-0000B0120000}"/>
    <cellStyle name="Comma 4 2 4 2 2 2" xfId="11151" xr:uid="{00000000-0005-0000-0000-0000B1120000}"/>
    <cellStyle name="Comma 4 2 4 2 2 2 2" xfId="19904" xr:uid="{00000000-0005-0000-0000-0000B2120000}"/>
    <cellStyle name="Comma 4 2 4 2 2 3" xfId="15528" xr:uid="{00000000-0005-0000-0000-0000B3120000}"/>
    <cellStyle name="Comma 4 2 4 2 3" xfId="8963" xr:uid="{00000000-0005-0000-0000-0000B4120000}"/>
    <cellStyle name="Comma 4 2 4 2 3 2" xfId="17716" xr:uid="{00000000-0005-0000-0000-0000B5120000}"/>
    <cellStyle name="Comma 4 2 4 2 4" xfId="13340" xr:uid="{00000000-0005-0000-0000-0000B6120000}"/>
    <cellStyle name="Comma 4 2 4 3" xfId="5680" xr:uid="{00000000-0005-0000-0000-0000B7120000}"/>
    <cellStyle name="Comma 4 2 4 3 2" xfId="10057" xr:uid="{00000000-0005-0000-0000-0000B8120000}"/>
    <cellStyle name="Comma 4 2 4 3 2 2" xfId="18810" xr:uid="{00000000-0005-0000-0000-0000B9120000}"/>
    <cellStyle name="Comma 4 2 4 3 3" xfId="14434" xr:uid="{00000000-0005-0000-0000-0000BA120000}"/>
    <cellStyle name="Comma 4 2 4 4" xfId="7869" xr:uid="{00000000-0005-0000-0000-0000BB120000}"/>
    <cellStyle name="Comma 4 2 4 4 2" xfId="16622" xr:uid="{00000000-0005-0000-0000-0000BC120000}"/>
    <cellStyle name="Comma 4 2 4 5" xfId="12246" xr:uid="{00000000-0005-0000-0000-0000BD120000}"/>
    <cellStyle name="Comma 4 2 5" xfId="4037" xr:uid="{00000000-0005-0000-0000-0000BE120000}"/>
    <cellStyle name="Comma 4 2 5 2" xfId="6226" xr:uid="{00000000-0005-0000-0000-0000BF120000}"/>
    <cellStyle name="Comma 4 2 5 2 2" xfId="10603" xr:uid="{00000000-0005-0000-0000-0000C0120000}"/>
    <cellStyle name="Comma 4 2 5 2 2 2" xfId="19356" xr:uid="{00000000-0005-0000-0000-0000C1120000}"/>
    <cellStyle name="Comma 4 2 5 2 3" xfId="14980" xr:uid="{00000000-0005-0000-0000-0000C2120000}"/>
    <cellStyle name="Comma 4 2 5 3" xfId="8415" xr:uid="{00000000-0005-0000-0000-0000C3120000}"/>
    <cellStyle name="Comma 4 2 5 3 2" xfId="17168" xr:uid="{00000000-0005-0000-0000-0000C4120000}"/>
    <cellStyle name="Comma 4 2 5 4" xfId="12792" xr:uid="{00000000-0005-0000-0000-0000C5120000}"/>
    <cellStyle name="Comma 4 2 6" xfId="5132" xr:uid="{00000000-0005-0000-0000-0000C6120000}"/>
    <cellStyle name="Comma 4 2 6 2" xfId="9509" xr:uid="{00000000-0005-0000-0000-0000C7120000}"/>
    <cellStyle name="Comma 4 2 6 2 2" xfId="18262" xr:uid="{00000000-0005-0000-0000-0000C8120000}"/>
    <cellStyle name="Comma 4 2 6 3" xfId="13886" xr:uid="{00000000-0005-0000-0000-0000C9120000}"/>
    <cellStyle name="Comma 4 2 7" xfId="7321" xr:uid="{00000000-0005-0000-0000-0000CA120000}"/>
    <cellStyle name="Comma 4 2 7 2" xfId="16074" xr:uid="{00000000-0005-0000-0000-0000CB120000}"/>
    <cellStyle name="Comma 4 2 8" xfId="11698" xr:uid="{00000000-0005-0000-0000-0000CC120000}"/>
    <cellStyle name="Comma 4 3" xfId="2993" xr:uid="{00000000-0005-0000-0000-0000CD120000}"/>
    <cellStyle name="Comma 4 3 2" xfId="3269" xr:uid="{00000000-0005-0000-0000-0000CE120000}"/>
    <cellStyle name="Comma 4 3 2 2" xfId="3822" xr:uid="{00000000-0005-0000-0000-0000CF120000}"/>
    <cellStyle name="Comma 4 3 2 2 2" xfId="4918" xr:uid="{00000000-0005-0000-0000-0000D0120000}"/>
    <cellStyle name="Comma 4 3 2 2 2 2" xfId="7107" xr:uid="{00000000-0005-0000-0000-0000D1120000}"/>
    <cellStyle name="Comma 4 3 2 2 2 2 2" xfId="11484" xr:uid="{00000000-0005-0000-0000-0000D2120000}"/>
    <cellStyle name="Comma 4 3 2 2 2 2 2 2" xfId="20237" xr:uid="{00000000-0005-0000-0000-0000D3120000}"/>
    <cellStyle name="Comma 4 3 2 2 2 2 3" xfId="15861" xr:uid="{00000000-0005-0000-0000-0000D4120000}"/>
    <cellStyle name="Comma 4 3 2 2 2 3" xfId="9296" xr:uid="{00000000-0005-0000-0000-0000D5120000}"/>
    <cellStyle name="Comma 4 3 2 2 2 3 2" xfId="18049" xr:uid="{00000000-0005-0000-0000-0000D6120000}"/>
    <cellStyle name="Comma 4 3 2 2 2 4" xfId="13673" xr:uid="{00000000-0005-0000-0000-0000D7120000}"/>
    <cellStyle name="Comma 4 3 2 2 3" xfId="6013" xr:uid="{00000000-0005-0000-0000-0000D8120000}"/>
    <cellStyle name="Comma 4 3 2 2 3 2" xfId="10390" xr:uid="{00000000-0005-0000-0000-0000D9120000}"/>
    <cellStyle name="Comma 4 3 2 2 3 2 2" xfId="19143" xr:uid="{00000000-0005-0000-0000-0000DA120000}"/>
    <cellStyle name="Comma 4 3 2 2 3 3" xfId="14767" xr:uid="{00000000-0005-0000-0000-0000DB120000}"/>
    <cellStyle name="Comma 4 3 2 2 4" xfId="8202" xr:uid="{00000000-0005-0000-0000-0000DC120000}"/>
    <cellStyle name="Comma 4 3 2 2 4 2" xfId="16955" xr:uid="{00000000-0005-0000-0000-0000DD120000}"/>
    <cellStyle name="Comma 4 3 2 2 5" xfId="12579" xr:uid="{00000000-0005-0000-0000-0000DE120000}"/>
    <cellStyle name="Comma 4 3 2 3" xfId="4370" xr:uid="{00000000-0005-0000-0000-0000DF120000}"/>
    <cellStyle name="Comma 4 3 2 3 2" xfId="6559" xr:uid="{00000000-0005-0000-0000-0000E0120000}"/>
    <cellStyle name="Comma 4 3 2 3 2 2" xfId="10936" xr:uid="{00000000-0005-0000-0000-0000E1120000}"/>
    <cellStyle name="Comma 4 3 2 3 2 2 2" xfId="19689" xr:uid="{00000000-0005-0000-0000-0000E2120000}"/>
    <cellStyle name="Comma 4 3 2 3 2 3" xfId="15313" xr:uid="{00000000-0005-0000-0000-0000E3120000}"/>
    <cellStyle name="Comma 4 3 2 3 3" xfId="8748" xr:uid="{00000000-0005-0000-0000-0000E4120000}"/>
    <cellStyle name="Comma 4 3 2 3 3 2" xfId="17501" xr:uid="{00000000-0005-0000-0000-0000E5120000}"/>
    <cellStyle name="Comma 4 3 2 3 4" xfId="13125" xr:uid="{00000000-0005-0000-0000-0000E6120000}"/>
    <cellStyle name="Comma 4 3 2 4" xfId="5465" xr:uid="{00000000-0005-0000-0000-0000E7120000}"/>
    <cellStyle name="Comma 4 3 2 4 2" xfId="9842" xr:uid="{00000000-0005-0000-0000-0000E8120000}"/>
    <cellStyle name="Comma 4 3 2 4 2 2" xfId="18595" xr:uid="{00000000-0005-0000-0000-0000E9120000}"/>
    <cellStyle name="Comma 4 3 2 4 3" xfId="14219" xr:uid="{00000000-0005-0000-0000-0000EA120000}"/>
    <cellStyle name="Comma 4 3 2 5" xfId="7654" xr:uid="{00000000-0005-0000-0000-0000EB120000}"/>
    <cellStyle name="Comma 4 3 2 5 2" xfId="16407" xr:uid="{00000000-0005-0000-0000-0000EC120000}"/>
    <cellStyle name="Comma 4 3 2 6" xfId="12031" xr:uid="{00000000-0005-0000-0000-0000ED120000}"/>
    <cellStyle name="Comma 4 3 3" xfId="3548" xr:uid="{00000000-0005-0000-0000-0000EE120000}"/>
    <cellStyle name="Comma 4 3 3 2" xfId="4644" xr:uid="{00000000-0005-0000-0000-0000EF120000}"/>
    <cellStyle name="Comma 4 3 3 2 2" xfId="6833" xr:uid="{00000000-0005-0000-0000-0000F0120000}"/>
    <cellStyle name="Comma 4 3 3 2 2 2" xfId="11210" xr:uid="{00000000-0005-0000-0000-0000F1120000}"/>
    <cellStyle name="Comma 4 3 3 2 2 2 2" xfId="19963" xr:uid="{00000000-0005-0000-0000-0000F2120000}"/>
    <cellStyle name="Comma 4 3 3 2 2 3" xfId="15587" xr:uid="{00000000-0005-0000-0000-0000F3120000}"/>
    <cellStyle name="Comma 4 3 3 2 3" xfId="9022" xr:uid="{00000000-0005-0000-0000-0000F4120000}"/>
    <cellStyle name="Comma 4 3 3 2 3 2" xfId="17775" xr:uid="{00000000-0005-0000-0000-0000F5120000}"/>
    <cellStyle name="Comma 4 3 3 2 4" xfId="13399" xr:uid="{00000000-0005-0000-0000-0000F6120000}"/>
    <cellStyle name="Comma 4 3 3 3" xfId="5739" xr:uid="{00000000-0005-0000-0000-0000F7120000}"/>
    <cellStyle name="Comma 4 3 3 3 2" xfId="10116" xr:uid="{00000000-0005-0000-0000-0000F8120000}"/>
    <cellStyle name="Comma 4 3 3 3 2 2" xfId="18869" xr:uid="{00000000-0005-0000-0000-0000F9120000}"/>
    <cellStyle name="Comma 4 3 3 3 3" xfId="14493" xr:uid="{00000000-0005-0000-0000-0000FA120000}"/>
    <cellStyle name="Comma 4 3 3 4" xfId="7928" xr:uid="{00000000-0005-0000-0000-0000FB120000}"/>
    <cellStyle name="Comma 4 3 3 4 2" xfId="16681" xr:uid="{00000000-0005-0000-0000-0000FC120000}"/>
    <cellStyle name="Comma 4 3 3 5" xfId="12305" xr:uid="{00000000-0005-0000-0000-0000FD120000}"/>
    <cellStyle name="Comma 4 3 4" xfId="4096" xr:uid="{00000000-0005-0000-0000-0000FE120000}"/>
    <cellStyle name="Comma 4 3 4 2" xfId="6285" xr:uid="{00000000-0005-0000-0000-0000FF120000}"/>
    <cellStyle name="Comma 4 3 4 2 2" xfId="10662" xr:uid="{00000000-0005-0000-0000-000000130000}"/>
    <cellStyle name="Comma 4 3 4 2 2 2" xfId="19415" xr:uid="{00000000-0005-0000-0000-000001130000}"/>
    <cellStyle name="Comma 4 3 4 2 3" xfId="15039" xr:uid="{00000000-0005-0000-0000-000002130000}"/>
    <cellStyle name="Comma 4 3 4 3" xfId="8474" xr:uid="{00000000-0005-0000-0000-000003130000}"/>
    <cellStyle name="Comma 4 3 4 3 2" xfId="17227" xr:uid="{00000000-0005-0000-0000-000004130000}"/>
    <cellStyle name="Comma 4 3 4 4" xfId="12851" xr:uid="{00000000-0005-0000-0000-000005130000}"/>
    <cellStyle name="Comma 4 3 5" xfId="5191" xr:uid="{00000000-0005-0000-0000-000006130000}"/>
    <cellStyle name="Comma 4 3 5 2" xfId="9568" xr:uid="{00000000-0005-0000-0000-000007130000}"/>
    <cellStyle name="Comma 4 3 5 2 2" xfId="18321" xr:uid="{00000000-0005-0000-0000-000008130000}"/>
    <cellStyle name="Comma 4 3 5 3" xfId="13945" xr:uid="{00000000-0005-0000-0000-000009130000}"/>
    <cellStyle name="Comma 4 3 6" xfId="7380" xr:uid="{00000000-0005-0000-0000-00000A130000}"/>
    <cellStyle name="Comma 4 3 6 2" xfId="16133" xr:uid="{00000000-0005-0000-0000-00000B130000}"/>
    <cellStyle name="Comma 4 3 7" xfId="11757" xr:uid="{00000000-0005-0000-0000-00000C130000}"/>
    <cellStyle name="Comma 4 4" xfId="2880" xr:uid="{00000000-0005-0000-0000-00000D130000}"/>
    <cellStyle name="Comma 4 4 2" xfId="3159" xr:uid="{00000000-0005-0000-0000-00000E130000}"/>
    <cellStyle name="Comma 4 4 2 2" xfId="3712" xr:uid="{00000000-0005-0000-0000-00000F130000}"/>
    <cellStyle name="Comma 4 4 2 2 2" xfId="4808" xr:uid="{00000000-0005-0000-0000-000010130000}"/>
    <cellStyle name="Comma 4 4 2 2 2 2" xfId="6997" xr:uid="{00000000-0005-0000-0000-000011130000}"/>
    <cellStyle name="Comma 4 4 2 2 2 2 2" xfId="11374" xr:uid="{00000000-0005-0000-0000-000012130000}"/>
    <cellStyle name="Comma 4 4 2 2 2 2 2 2" xfId="20127" xr:uid="{00000000-0005-0000-0000-000013130000}"/>
    <cellStyle name="Comma 4 4 2 2 2 2 3" xfId="15751" xr:uid="{00000000-0005-0000-0000-000014130000}"/>
    <cellStyle name="Comma 4 4 2 2 2 3" xfId="9186" xr:uid="{00000000-0005-0000-0000-000015130000}"/>
    <cellStyle name="Comma 4 4 2 2 2 3 2" xfId="17939" xr:uid="{00000000-0005-0000-0000-000016130000}"/>
    <cellStyle name="Comma 4 4 2 2 2 4" xfId="13563" xr:uid="{00000000-0005-0000-0000-000017130000}"/>
    <cellStyle name="Comma 4 4 2 2 3" xfId="5903" xr:uid="{00000000-0005-0000-0000-000018130000}"/>
    <cellStyle name="Comma 4 4 2 2 3 2" xfId="10280" xr:uid="{00000000-0005-0000-0000-000019130000}"/>
    <cellStyle name="Comma 4 4 2 2 3 2 2" xfId="19033" xr:uid="{00000000-0005-0000-0000-00001A130000}"/>
    <cellStyle name="Comma 4 4 2 2 3 3" xfId="14657" xr:uid="{00000000-0005-0000-0000-00001B130000}"/>
    <cellStyle name="Comma 4 4 2 2 4" xfId="8092" xr:uid="{00000000-0005-0000-0000-00001C130000}"/>
    <cellStyle name="Comma 4 4 2 2 4 2" xfId="16845" xr:uid="{00000000-0005-0000-0000-00001D130000}"/>
    <cellStyle name="Comma 4 4 2 2 5" xfId="12469" xr:uid="{00000000-0005-0000-0000-00001E130000}"/>
    <cellStyle name="Comma 4 4 2 3" xfId="4260" xr:uid="{00000000-0005-0000-0000-00001F130000}"/>
    <cellStyle name="Comma 4 4 2 3 2" xfId="6449" xr:uid="{00000000-0005-0000-0000-000020130000}"/>
    <cellStyle name="Comma 4 4 2 3 2 2" xfId="10826" xr:uid="{00000000-0005-0000-0000-000021130000}"/>
    <cellStyle name="Comma 4 4 2 3 2 2 2" xfId="19579" xr:uid="{00000000-0005-0000-0000-000022130000}"/>
    <cellStyle name="Comma 4 4 2 3 2 3" xfId="15203" xr:uid="{00000000-0005-0000-0000-000023130000}"/>
    <cellStyle name="Comma 4 4 2 3 3" xfId="8638" xr:uid="{00000000-0005-0000-0000-000024130000}"/>
    <cellStyle name="Comma 4 4 2 3 3 2" xfId="17391" xr:uid="{00000000-0005-0000-0000-000025130000}"/>
    <cellStyle name="Comma 4 4 2 3 4" xfId="13015" xr:uid="{00000000-0005-0000-0000-000026130000}"/>
    <cellStyle name="Comma 4 4 2 4" xfId="5355" xr:uid="{00000000-0005-0000-0000-000027130000}"/>
    <cellStyle name="Comma 4 4 2 4 2" xfId="9732" xr:uid="{00000000-0005-0000-0000-000028130000}"/>
    <cellStyle name="Comma 4 4 2 4 2 2" xfId="18485" xr:uid="{00000000-0005-0000-0000-000029130000}"/>
    <cellStyle name="Comma 4 4 2 4 3" xfId="14109" xr:uid="{00000000-0005-0000-0000-00002A130000}"/>
    <cellStyle name="Comma 4 4 2 5" xfId="7544" xr:uid="{00000000-0005-0000-0000-00002B130000}"/>
    <cellStyle name="Comma 4 4 2 5 2" xfId="16297" xr:uid="{00000000-0005-0000-0000-00002C130000}"/>
    <cellStyle name="Comma 4 4 2 6" xfId="11921" xr:uid="{00000000-0005-0000-0000-00002D130000}"/>
    <cellStyle name="Comma 4 4 3" xfId="3438" xr:uid="{00000000-0005-0000-0000-00002E130000}"/>
    <cellStyle name="Comma 4 4 3 2" xfId="4534" xr:uid="{00000000-0005-0000-0000-00002F130000}"/>
    <cellStyle name="Comma 4 4 3 2 2" xfId="6723" xr:uid="{00000000-0005-0000-0000-000030130000}"/>
    <cellStyle name="Comma 4 4 3 2 2 2" xfId="11100" xr:uid="{00000000-0005-0000-0000-000031130000}"/>
    <cellStyle name="Comma 4 4 3 2 2 2 2" xfId="19853" xr:uid="{00000000-0005-0000-0000-000032130000}"/>
    <cellStyle name="Comma 4 4 3 2 2 3" xfId="15477" xr:uid="{00000000-0005-0000-0000-000033130000}"/>
    <cellStyle name="Comma 4 4 3 2 3" xfId="8912" xr:uid="{00000000-0005-0000-0000-000034130000}"/>
    <cellStyle name="Comma 4 4 3 2 3 2" xfId="17665" xr:uid="{00000000-0005-0000-0000-000035130000}"/>
    <cellStyle name="Comma 4 4 3 2 4" xfId="13289" xr:uid="{00000000-0005-0000-0000-000036130000}"/>
    <cellStyle name="Comma 4 4 3 3" xfId="5629" xr:uid="{00000000-0005-0000-0000-000037130000}"/>
    <cellStyle name="Comma 4 4 3 3 2" xfId="10006" xr:uid="{00000000-0005-0000-0000-000038130000}"/>
    <cellStyle name="Comma 4 4 3 3 2 2" xfId="18759" xr:uid="{00000000-0005-0000-0000-000039130000}"/>
    <cellStyle name="Comma 4 4 3 3 3" xfId="14383" xr:uid="{00000000-0005-0000-0000-00003A130000}"/>
    <cellStyle name="Comma 4 4 3 4" xfId="7818" xr:uid="{00000000-0005-0000-0000-00003B130000}"/>
    <cellStyle name="Comma 4 4 3 4 2" xfId="16571" xr:uid="{00000000-0005-0000-0000-00003C130000}"/>
    <cellStyle name="Comma 4 4 3 5" xfId="12195" xr:uid="{00000000-0005-0000-0000-00003D130000}"/>
    <cellStyle name="Comma 4 4 4" xfId="3986" xr:uid="{00000000-0005-0000-0000-00003E130000}"/>
    <cellStyle name="Comma 4 4 4 2" xfId="6175" xr:uid="{00000000-0005-0000-0000-00003F130000}"/>
    <cellStyle name="Comma 4 4 4 2 2" xfId="10552" xr:uid="{00000000-0005-0000-0000-000040130000}"/>
    <cellStyle name="Comma 4 4 4 2 2 2" xfId="19305" xr:uid="{00000000-0005-0000-0000-000041130000}"/>
    <cellStyle name="Comma 4 4 4 2 3" xfId="14929" xr:uid="{00000000-0005-0000-0000-000042130000}"/>
    <cellStyle name="Comma 4 4 4 3" xfId="8364" xr:uid="{00000000-0005-0000-0000-000043130000}"/>
    <cellStyle name="Comma 4 4 4 3 2" xfId="17117" xr:uid="{00000000-0005-0000-0000-000044130000}"/>
    <cellStyle name="Comma 4 4 4 4" xfId="12741" xr:uid="{00000000-0005-0000-0000-000045130000}"/>
    <cellStyle name="Comma 4 4 5" xfId="5081" xr:uid="{00000000-0005-0000-0000-000046130000}"/>
    <cellStyle name="Comma 4 4 5 2" xfId="9458" xr:uid="{00000000-0005-0000-0000-000047130000}"/>
    <cellStyle name="Comma 4 4 5 2 2" xfId="18211" xr:uid="{00000000-0005-0000-0000-000048130000}"/>
    <cellStyle name="Comma 4 4 5 3" xfId="13835" xr:uid="{00000000-0005-0000-0000-000049130000}"/>
    <cellStyle name="Comma 4 4 6" xfId="7270" xr:uid="{00000000-0005-0000-0000-00004A130000}"/>
    <cellStyle name="Comma 4 4 6 2" xfId="16023" xr:uid="{00000000-0005-0000-0000-00004B130000}"/>
    <cellStyle name="Comma 4 4 7" xfId="11647" xr:uid="{00000000-0005-0000-0000-00004C130000}"/>
    <cellStyle name="Comma 4 5" xfId="3109" xr:uid="{00000000-0005-0000-0000-00004D130000}"/>
    <cellStyle name="Comma 4 5 2" xfId="3663" xr:uid="{00000000-0005-0000-0000-00004E130000}"/>
    <cellStyle name="Comma 4 5 2 2" xfId="4759" xr:uid="{00000000-0005-0000-0000-00004F130000}"/>
    <cellStyle name="Comma 4 5 2 2 2" xfId="6948" xr:uid="{00000000-0005-0000-0000-000050130000}"/>
    <cellStyle name="Comma 4 5 2 2 2 2" xfId="11325" xr:uid="{00000000-0005-0000-0000-000051130000}"/>
    <cellStyle name="Comma 4 5 2 2 2 2 2" xfId="20078" xr:uid="{00000000-0005-0000-0000-000052130000}"/>
    <cellStyle name="Comma 4 5 2 2 2 3" xfId="15702" xr:uid="{00000000-0005-0000-0000-000053130000}"/>
    <cellStyle name="Comma 4 5 2 2 3" xfId="9137" xr:uid="{00000000-0005-0000-0000-000054130000}"/>
    <cellStyle name="Comma 4 5 2 2 3 2" xfId="17890" xr:uid="{00000000-0005-0000-0000-000055130000}"/>
    <cellStyle name="Comma 4 5 2 2 4" xfId="13514" xr:uid="{00000000-0005-0000-0000-000056130000}"/>
    <cellStyle name="Comma 4 5 2 3" xfId="5854" xr:uid="{00000000-0005-0000-0000-000057130000}"/>
    <cellStyle name="Comma 4 5 2 3 2" xfId="10231" xr:uid="{00000000-0005-0000-0000-000058130000}"/>
    <cellStyle name="Comma 4 5 2 3 2 2" xfId="18984" xr:uid="{00000000-0005-0000-0000-000059130000}"/>
    <cellStyle name="Comma 4 5 2 3 3" xfId="14608" xr:uid="{00000000-0005-0000-0000-00005A130000}"/>
    <cellStyle name="Comma 4 5 2 4" xfId="8043" xr:uid="{00000000-0005-0000-0000-00005B130000}"/>
    <cellStyle name="Comma 4 5 2 4 2" xfId="16796" xr:uid="{00000000-0005-0000-0000-00005C130000}"/>
    <cellStyle name="Comma 4 5 2 5" xfId="12420" xr:uid="{00000000-0005-0000-0000-00005D130000}"/>
    <cellStyle name="Comma 4 5 3" xfId="4211" xr:uid="{00000000-0005-0000-0000-00005E130000}"/>
    <cellStyle name="Comma 4 5 3 2" xfId="6400" xr:uid="{00000000-0005-0000-0000-00005F130000}"/>
    <cellStyle name="Comma 4 5 3 2 2" xfId="10777" xr:uid="{00000000-0005-0000-0000-000060130000}"/>
    <cellStyle name="Comma 4 5 3 2 2 2" xfId="19530" xr:uid="{00000000-0005-0000-0000-000061130000}"/>
    <cellStyle name="Comma 4 5 3 2 3" xfId="15154" xr:uid="{00000000-0005-0000-0000-000062130000}"/>
    <cellStyle name="Comma 4 5 3 3" xfId="8589" xr:uid="{00000000-0005-0000-0000-000063130000}"/>
    <cellStyle name="Comma 4 5 3 3 2" xfId="17342" xr:uid="{00000000-0005-0000-0000-000064130000}"/>
    <cellStyle name="Comma 4 5 3 4" xfId="12966" xr:uid="{00000000-0005-0000-0000-000065130000}"/>
    <cellStyle name="Comma 4 5 4" xfId="5306" xr:uid="{00000000-0005-0000-0000-000066130000}"/>
    <cellStyle name="Comma 4 5 4 2" xfId="9683" xr:uid="{00000000-0005-0000-0000-000067130000}"/>
    <cellStyle name="Comma 4 5 4 2 2" xfId="18436" xr:uid="{00000000-0005-0000-0000-000068130000}"/>
    <cellStyle name="Comma 4 5 4 3" xfId="14060" xr:uid="{00000000-0005-0000-0000-000069130000}"/>
    <cellStyle name="Comma 4 5 5" xfId="7495" xr:uid="{00000000-0005-0000-0000-00006A130000}"/>
    <cellStyle name="Comma 4 5 5 2" xfId="16248" xr:uid="{00000000-0005-0000-0000-00006B130000}"/>
    <cellStyle name="Comma 4 5 6" xfId="11872" xr:uid="{00000000-0005-0000-0000-00006C130000}"/>
    <cellStyle name="Comma 4 6" xfId="3388" xr:uid="{00000000-0005-0000-0000-00006D130000}"/>
    <cellStyle name="Comma 4 6 2" xfId="4485" xr:uid="{00000000-0005-0000-0000-00006E130000}"/>
    <cellStyle name="Comma 4 6 2 2" xfId="6674" xr:uid="{00000000-0005-0000-0000-00006F130000}"/>
    <cellStyle name="Comma 4 6 2 2 2" xfId="11051" xr:uid="{00000000-0005-0000-0000-000070130000}"/>
    <cellStyle name="Comma 4 6 2 2 2 2" xfId="19804" xr:uid="{00000000-0005-0000-0000-000071130000}"/>
    <cellStyle name="Comma 4 6 2 2 3" xfId="15428" xr:uid="{00000000-0005-0000-0000-000072130000}"/>
    <cellStyle name="Comma 4 6 2 3" xfId="8863" xr:uid="{00000000-0005-0000-0000-000073130000}"/>
    <cellStyle name="Comma 4 6 2 3 2" xfId="17616" xr:uid="{00000000-0005-0000-0000-000074130000}"/>
    <cellStyle name="Comma 4 6 2 4" xfId="13240" xr:uid="{00000000-0005-0000-0000-000075130000}"/>
    <cellStyle name="Comma 4 6 3" xfId="5580" xr:uid="{00000000-0005-0000-0000-000076130000}"/>
    <cellStyle name="Comma 4 6 3 2" xfId="9957" xr:uid="{00000000-0005-0000-0000-000077130000}"/>
    <cellStyle name="Comma 4 6 3 2 2" xfId="18710" xr:uid="{00000000-0005-0000-0000-000078130000}"/>
    <cellStyle name="Comma 4 6 3 3" xfId="14334" xr:uid="{00000000-0005-0000-0000-000079130000}"/>
    <cellStyle name="Comma 4 6 4" xfId="7769" xr:uid="{00000000-0005-0000-0000-00007A130000}"/>
    <cellStyle name="Comma 4 6 4 2" xfId="16522" xr:uid="{00000000-0005-0000-0000-00007B130000}"/>
    <cellStyle name="Comma 4 6 5" xfId="12146" xr:uid="{00000000-0005-0000-0000-00007C130000}"/>
    <cellStyle name="Comma 4 7" xfId="3938" xr:uid="{00000000-0005-0000-0000-00007D130000}"/>
    <cellStyle name="Comma 4 7 2" xfId="6127" xr:uid="{00000000-0005-0000-0000-00007E130000}"/>
    <cellStyle name="Comma 4 7 2 2" xfId="10504" xr:uid="{00000000-0005-0000-0000-00007F130000}"/>
    <cellStyle name="Comma 4 7 2 2 2" xfId="19257" xr:uid="{00000000-0005-0000-0000-000080130000}"/>
    <cellStyle name="Comma 4 7 2 3" xfId="14881" xr:uid="{00000000-0005-0000-0000-000081130000}"/>
    <cellStyle name="Comma 4 7 3" xfId="8316" xr:uid="{00000000-0005-0000-0000-000082130000}"/>
    <cellStyle name="Comma 4 7 3 2" xfId="17069" xr:uid="{00000000-0005-0000-0000-000083130000}"/>
    <cellStyle name="Comma 4 7 4" xfId="12693" xr:uid="{00000000-0005-0000-0000-000084130000}"/>
    <cellStyle name="Comma 4 8" xfId="5033" xr:uid="{00000000-0005-0000-0000-000085130000}"/>
    <cellStyle name="Comma 4 8 2" xfId="9410" xr:uid="{00000000-0005-0000-0000-000086130000}"/>
    <cellStyle name="Comma 4 8 2 2" xfId="18163" xr:uid="{00000000-0005-0000-0000-000087130000}"/>
    <cellStyle name="Comma 4 8 3" xfId="13787" xr:uid="{00000000-0005-0000-0000-000088130000}"/>
    <cellStyle name="Comma 4 9" xfId="7222" xr:uid="{00000000-0005-0000-0000-000089130000}"/>
    <cellStyle name="Comma 4 9 2" xfId="15975" xr:uid="{00000000-0005-0000-0000-00008A130000}"/>
    <cellStyle name="Comma 5" xfId="82" xr:uid="{00000000-0005-0000-0000-00008B130000}"/>
    <cellStyle name="Comma 5 10" xfId="11600" xr:uid="{00000000-0005-0000-0000-00008C130000}"/>
    <cellStyle name="Comma 5 2" xfId="2935" xr:uid="{00000000-0005-0000-0000-00008D130000}"/>
    <cellStyle name="Comma 5 2 2" xfId="3047" xr:uid="{00000000-0005-0000-0000-00008E130000}"/>
    <cellStyle name="Comma 5 2 2 2" xfId="3323" xr:uid="{00000000-0005-0000-0000-00008F130000}"/>
    <cellStyle name="Comma 5 2 2 2 2" xfId="3876" xr:uid="{00000000-0005-0000-0000-000090130000}"/>
    <cellStyle name="Comma 5 2 2 2 2 2" xfId="4972" xr:uid="{00000000-0005-0000-0000-000091130000}"/>
    <cellStyle name="Comma 5 2 2 2 2 2 2" xfId="7161" xr:uid="{00000000-0005-0000-0000-000092130000}"/>
    <cellStyle name="Comma 5 2 2 2 2 2 2 2" xfId="11538" xr:uid="{00000000-0005-0000-0000-000093130000}"/>
    <cellStyle name="Comma 5 2 2 2 2 2 2 2 2" xfId="20291" xr:uid="{00000000-0005-0000-0000-000094130000}"/>
    <cellStyle name="Comma 5 2 2 2 2 2 2 3" xfId="15915" xr:uid="{00000000-0005-0000-0000-000095130000}"/>
    <cellStyle name="Comma 5 2 2 2 2 2 3" xfId="9350" xr:uid="{00000000-0005-0000-0000-000096130000}"/>
    <cellStyle name="Comma 5 2 2 2 2 2 3 2" xfId="18103" xr:uid="{00000000-0005-0000-0000-000097130000}"/>
    <cellStyle name="Comma 5 2 2 2 2 2 4" xfId="13727" xr:uid="{00000000-0005-0000-0000-000098130000}"/>
    <cellStyle name="Comma 5 2 2 2 2 3" xfId="6067" xr:uid="{00000000-0005-0000-0000-000099130000}"/>
    <cellStyle name="Comma 5 2 2 2 2 3 2" xfId="10444" xr:uid="{00000000-0005-0000-0000-00009A130000}"/>
    <cellStyle name="Comma 5 2 2 2 2 3 2 2" xfId="19197" xr:uid="{00000000-0005-0000-0000-00009B130000}"/>
    <cellStyle name="Comma 5 2 2 2 2 3 3" xfId="14821" xr:uid="{00000000-0005-0000-0000-00009C130000}"/>
    <cellStyle name="Comma 5 2 2 2 2 4" xfId="8256" xr:uid="{00000000-0005-0000-0000-00009D130000}"/>
    <cellStyle name="Comma 5 2 2 2 2 4 2" xfId="17009" xr:uid="{00000000-0005-0000-0000-00009E130000}"/>
    <cellStyle name="Comma 5 2 2 2 2 5" xfId="12633" xr:uid="{00000000-0005-0000-0000-00009F130000}"/>
    <cellStyle name="Comma 5 2 2 2 3" xfId="4424" xr:uid="{00000000-0005-0000-0000-0000A0130000}"/>
    <cellStyle name="Comma 5 2 2 2 3 2" xfId="6613" xr:uid="{00000000-0005-0000-0000-0000A1130000}"/>
    <cellStyle name="Comma 5 2 2 2 3 2 2" xfId="10990" xr:uid="{00000000-0005-0000-0000-0000A2130000}"/>
    <cellStyle name="Comma 5 2 2 2 3 2 2 2" xfId="19743" xr:uid="{00000000-0005-0000-0000-0000A3130000}"/>
    <cellStyle name="Comma 5 2 2 2 3 2 3" xfId="15367" xr:uid="{00000000-0005-0000-0000-0000A4130000}"/>
    <cellStyle name="Comma 5 2 2 2 3 3" xfId="8802" xr:uid="{00000000-0005-0000-0000-0000A5130000}"/>
    <cellStyle name="Comma 5 2 2 2 3 3 2" xfId="17555" xr:uid="{00000000-0005-0000-0000-0000A6130000}"/>
    <cellStyle name="Comma 5 2 2 2 3 4" xfId="13179" xr:uid="{00000000-0005-0000-0000-0000A7130000}"/>
    <cellStyle name="Comma 5 2 2 2 4" xfId="5519" xr:uid="{00000000-0005-0000-0000-0000A8130000}"/>
    <cellStyle name="Comma 5 2 2 2 4 2" xfId="9896" xr:uid="{00000000-0005-0000-0000-0000A9130000}"/>
    <cellStyle name="Comma 5 2 2 2 4 2 2" xfId="18649" xr:uid="{00000000-0005-0000-0000-0000AA130000}"/>
    <cellStyle name="Comma 5 2 2 2 4 3" xfId="14273" xr:uid="{00000000-0005-0000-0000-0000AB130000}"/>
    <cellStyle name="Comma 5 2 2 2 5" xfId="7708" xr:uid="{00000000-0005-0000-0000-0000AC130000}"/>
    <cellStyle name="Comma 5 2 2 2 5 2" xfId="16461" xr:uid="{00000000-0005-0000-0000-0000AD130000}"/>
    <cellStyle name="Comma 5 2 2 2 6" xfId="12085" xr:uid="{00000000-0005-0000-0000-0000AE130000}"/>
    <cellStyle name="Comma 5 2 2 3" xfId="3602" xr:uid="{00000000-0005-0000-0000-0000AF130000}"/>
    <cellStyle name="Comma 5 2 2 3 2" xfId="4698" xr:uid="{00000000-0005-0000-0000-0000B0130000}"/>
    <cellStyle name="Comma 5 2 2 3 2 2" xfId="6887" xr:uid="{00000000-0005-0000-0000-0000B1130000}"/>
    <cellStyle name="Comma 5 2 2 3 2 2 2" xfId="11264" xr:uid="{00000000-0005-0000-0000-0000B2130000}"/>
    <cellStyle name="Comma 5 2 2 3 2 2 2 2" xfId="20017" xr:uid="{00000000-0005-0000-0000-0000B3130000}"/>
    <cellStyle name="Comma 5 2 2 3 2 2 3" xfId="15641" xr:uid="{00000000-0005-0000-0000-0000B4130000}"/>
    <cellStyle name="Comma 5 2 2 3 2 3" xfId="9076" xr:uid="{00000000-0005-0000-0000-0000B5130000}"/>
    <cellStyle name="Comma 5 2 2 3 2 3 2" xfId="17829" xr:uid="{00000000-0005-0000-0000-0000B6130000}"/>
    <cellStyle name="Comma 5 2 2 3 2 4" xfId="13453" xr:uid="{00000000-0005-0000-0000-0000B7130000}"/>
    <cellStyle name="Comma 5 2 2 3 3" xfId="5793" xr:uid="{00000000-0005-0000-0000-0000B8130000}"/>
    <cellStyle name="Comma 5 2 2 3 3 2" xfId="10170" xr:uid="{00000000-0005-0000-0000-0000B9130000}"/>
    <cellStyle name="Comma 5 2 2 3 3 2 2" xfId="18923" xr:uid="{00000000-0005-0000-0000-0000BA130000}"/>
    <cellStyle name="Comma 5 2 2 3 3 3" xfId="14547" xr:uid="{00000000-0005-0000-0000-0000BB130000}"/>
    <cellStyle name="Comma 5 2 2 3 4" xfId="7982" xr:uid="{00000000-0005-0000-0000-0000BC130000}"/>
    <cellStyle name="Comma 5 2 2 3 4 2" xfId="16735" xr:uid="{00000000-0005-0000-0000-0000BD130000}"/>
    <cellStyle name="Comma 5 2 2 3 5" xfId="12359" xr:uid="{00000000-0005-0000-0000-0000BE130000}"/>
    <cellStyle name="Comma 5 2 2 4" xfId="4150" xr:uid="{00000000-0005-0000-0000-0000BF130000}"/>
    <cellStyle name="Comma 5 2 2 4 2" xfId="6339" xr:uid="{00000000-0005-0000-0000-0000C0130000}"/>
    <cellStyle name="Comma 5 2 2 4 2 2" xfId="10716" xr:uid="{00000000-0005-0000-0000-0000C1130000}"/>
    <cellStyle name="Comma 5 2 2 4 2 2 2" xfId="19469" xr:uid="{00000000-0005-0000-0000-0000C2130000}"/>
    <cellStyle name="Comma 5 2 2 4 2 3" xfId="15093" xr:uid="{00000000-0005-0000-0000-0000C3130000}"/>
    <cellStyle name="Comma 5 2 2 4 3" xfId="8528" xr:uid="{00000000-0005-0000-0000-0000C4130000}"/>
    <cellStyle name="Comma 5 2 2 4 3 2" xfId="17281" xr:uid="{00000000-0005-0000-0000-0000C5130000}"/>
    <cellStyle name="Comma 5 2 2 4 4" xfId="12905" xr:uid="{00000000-0005-0000-0000-0000C6130000}"/>
    <cellStyle name="Comma 5 2 2 5" xfId="5245" xr:uid="{00000000-0005-0000-0000-0000C7130000}"/>
    <cellStyle name="Comma 5 2 2 5 2" xfId="9622" xr:uid="{00000000-0005-0000-0000-0000C8130000}"/>
    <cellStyle name="Comma 5 2 2 5 2 2" xfId="18375" xr:uid="{00000000-0005-0000-0000-0000C9130000}"/>
    <cellStyle name="Comma 5 2 2 5 3" xfId="13999" xr:uid="{00000000-0005-0000-0000-0000CA130000}"/>
    <cellStyle name="Comma 5 2 2 6" xfId="7434" xr:uid="{00000000-0005-0000-0000-0000CB130000}"/>
    <cellStyle name="Comma 5 2 2 6 2" xfId="16187" xr:uid="{00000000-0005-0000-0000-0000CC130000}"/>
    <cellStyle name="Comma 5 2 2 7" xfId="11811" xr:uid="{00000000-0005-0000-0000-0000CD130000}"/>
    <cellStyle name="Comma 5 2 3" xfId="3211" xr:uid="{00000000-0005-0000-0000-0000CE130000}"/>
    <cellStyle name="Comma 5 2 3 2" xfId="3764" xr:uid="{00000000-0005-0000-0000-0000CF130000}"/>
    <cellStyle name="Comma 5 2 3 2 2" xfId="4860" xr:uid="{00000000-0005-0000-0000-0000D0130000}"/>
    <cellStyle name="Comma 5 2 3 2 2 2" xfId="7049" xr:uid="{00000000-0005-0000-0000-0000D1130000}"/>
    <cellStyle name="Comma 5 2 3 2 2 2 2" xfId="11426" xr:uid="{00000000-0005-0000-0000-0000D2130000}"/>
    <cellStyle name="Comma 5 2 3 2 2 2 2 2" xfId="20179" xr:uid="{00000000-0005-0000-0000-0000D3130000}"/>
    <cellStyle name="Comma 5 2 3 2 2 2 3" xfId="15803" xr:uid="{00000000-0005-0000-0000-0000D4130000}"/>
    <cellStyle name="Comma 5 2 3 2 2 3" xfId="9238" xr:uid="{00000000-0005-0000-0000-0000D5130000}"/>
    <cellStyle name="Comma 5 2 3 2 2 3 2" xfId="17991" xr:uid="{00000000-0005-0000-0000-0000D6130000}"/>
    <cellStyle name="Comma 5 2 3 2 2 4" xfId="13615" xr:uid="{00000000-0005-0000-0000-0000D7130000}"/>
    <cellStyle name="Comma 5 2 3 2 3" xfId="5955" xr:uid="{00000000-0005-0000-0000-0000D8130000}"/>
    <cellStyle name="Comma 5 2 3 2 3 2" xfId="10332" xr:uid="{00000000-0005-0000-0000-0000D9130000}"/>
    <cellStyle name="Comma 5 2 3 2 3 2 2" xfId="19085" xr:uid="{00000000-0005-0000-0000-0000DA130000}"/>
    <cellStyle name="Comma 5 2 3 2 3 3" xfId="14709" xr:uid="{00000000-0005-0000-0000-0000DB130000}"/>
    <cellStyle name="Comma 5 2 3 2 4" xfId="8144" xr:uid="{00000000-0005-0000-0000-0000DC130000}"/>
    <cellStyle name="Comma 5 2 3 2 4 2" xfId="16897" xr:uid="{00000000-0005-0000-0000-0000DD130000}"/>
    <cellStyle name="Comma 5 2 3 2 5" xfId="12521" xr:uid="{00000000-0005-0000-0000-0000DE130000}"/>
    <cellStyle name="Comma 5 2 3 3" xfId="4312" xr:uid="{00000000-0005-0000-0000-0000DF130000}"/>
    <cellStyle name="Comma 5 2 3 3 2" xfId="6501" xr:uid="{00000000-0005-0000-0000-0000E0130000}"/>
    <cellStyle name="Comma 5 2 3 3 2 2" xfId="10878" xr:uid="{00000000-0005-0000-0000-0000E1130000}"/>
    <cellStyle name="Comma 5 2 3 3 2 2 2" xfId="19631" xr:uid="{00000000-0005-0000-0000-0000E2130000}"/>
    <cellStyle name="Comma 5 2 3 3 2 3" xfId="15255" xr:uid="{00000000-0005-0000-0000-0000E3130000}"/>
    <cellStyle name="Comma 5 2 3 3 3" xfId="8690" xr:uid="{00000000-0005-0000-0000-0000E4130000}"/>
    <cellStyle name="Comma 5 2 3 3 3 2" xfId="17443" xr:uid="{00000000-0005-0000-0000-0000E5130000}"/>
    <cellStyle name="Comma 5 2 3 3 4" xfId="13067" xr:uid="{00000000-0005-0000-0000-0000E6130000}"/>
    <cellStyle name="Comma 5 2 3 4" xfId="5407" xr:uid="{00000000-0005-0000-0000-0000E7130000}"/>
    <cellStyle name="Comma 5 2 3 4 2" xfId="9784" xr:uid="{00000000-0005-0000-0000-0000E8130000}"/>
    <cellStyle name="Comma 5 2 3 4 2 2" xfId="18537" xr:uid="{00000000-0005-0000-0000-0000E9130000}"/>
    <cellStyle name="Comma 5 2 3 4 3" xfId="14161" xr:uid="{00000000-0005-0000-0000-0000EA130000}"/>
    <cellStyle name="Comma 5 2 3 5" xfId="7596" xr:uid="{00000000-0005-0000-0000-0000EB130000}"/>
    <cellStyle name="Comma 5 2 3 5 2" xfId="16349" xr:uid="{00000000-0005-0000-0000-0000EC130000}"/>
    <cellStyle name="Comma 5 2 3 6" xfId="11973" xr:uid="{00000000-0005-0000-0000-0000ED130000}"/>
    <cellStyle name="Comma 5 2 4" xfId="3490" xr:uid="{00000000-0005-0000-0000-0000EE130000}"/>
    <cellStyle name="Comma 5 2 4 2" xfId="4586" xr:uid="{00000000-0005-0000-0000-0000EF130000}"/>
    <cellStyle name="Comma 5 2 4 2 2" xfId="6775" xr:uid="{00000000-0005-0000-0000-0000F0130000}"/>
    <cellStyle name="Comma 5 2 4 2 2 2" xfId="11152" xr:uid="{00000000-0005-0000-0000-0000F1130000}"/>
    <cellStyle name="Comma 5 2 4 2 2 2 2" xfId="19905" xr:uid="{00000000-0005-0000-0000-0000F2130000}"/>
    <cellStyle name="Comma 5 2 4 2 2 3" xfId="15529" xr:uid="{00000000-0005-0000-0000-0000F3130000}"/>
    <cellStyle name="Comma 5 2 4 2 3" xfId="8964" xr:uid="{00000000-0005-0000-0000-0000F4130000}"/>
    <cellStyle name="Comma 5 2 4 2 3 2" xfId="17717" xr:uid="{00000000-0005-0000-0000-0000F5130000}"/>
    <cellStyle name="Comma 5 2 4 2 4" xfId="13341" xr:uid="{00000000-0005-0000-0000-0000F6130000}"/>
    <cellStyle name="Comma 5 2 4 3" xfId="5681" xr:uid="{00000000-0005-0000-0000-0000F7130000}"/>
    <cellStyle name="Comma 5 2 4 3 2" xfId="10058" xr:uid="{00000000-0005-0000-0000-0000F8130000}"/>
    <cellStyle name="Comma 5 2 4 3 2 2" xfId="18811" xr:uid="{00000000-0005-0000-0000-0000F9130000}"/>
    <cellStyle name="Comma 5 2 4 3 3" xfId="14435" xr:uid="{00000000-0005-0000-0000-0000FA130000}"/>
    <cellStyle name="Comma 5 2 4 4" xfId="7870" xr:uid="{00000000-0005-0000-0000-0000FB130000}"/>
    <cellStyle name="Comma 5 2 4 4 2" xfId="16623" xr:uid="{00000000-0005-0000-0000-0000FC130000}"/>
    <cellStyle name="Comma 5 2 4 5" xfId="12247" xr:uid="{00000000-0005-0000-0000-0000FD130000}"/>
    <cellStyle name="Comma 5 2 5" xfId="4038" xr:uid="{00000000-0005-0000-0000-0000FE130000}"/>
    <cellStyle name="Comma 5 2 5 2" xfId="6227" xr:uid="{00000000-0005-0000-0000-0000FF130000}"/>
    <cellStyle name="Comma 5 2 5 2 2" xfId="10604" xr:uid="{00000000-0005-0000-0000-000000140000}"/>
    <cellStyle name="Comma 5 2 5 2 2 2" xfId="19357" xr:uid="{00000000-0005-0000-0000-000001140000}"/>
    <cellStyle name="Comma 5 2 5 2 3" xfId="14981" xr:uid="{00000000-0005-0000-0000-000002140000}"/>
    <cellStyle name="Comma 5 2 5 3" xfId="8416" xr:uid="{00000000-0005-0000-0000-000003140000}"/>
    <cellStyle name="Comma 5 2 5 3 2" xfId="17169" xr:uid="{00000000-0005-0000-0000-000004140000}"/>
    <cellStyle name="Comma 5 2 5 4" xfId="12793" xr:uid="{00000000-0005-0000-0000-000005140000}"/>
    <cellStyle name="Comma 5 2 6" xfId="5133" xr:uid="{00000000-0005-0000-0000-000006140000}"/>
    <cellStyle name="Comma 5 2 6 2" xfId="9510" xr:uid="{00000000-0005-0000-0000-000007140000}"/>
    <cellStyle name="Comma 5 2 6 2 2" xfId="18263" xr:uid="{00000000-0005-0000-0000-000008140000}"/>
    <cellStyle name="Comma 5 2 6 3" xfId="13887" xr:uid="{00000000-0005-0000-0000-000009140000}"/>
    <cellStyle name="Comma 5 2 7" xfId="7322" xr:uid="{00000000-0005-0000-0000-00000A140000}"/>
    <cellStyle name="Comma 5 2 7 2" xfId="16075" xr:uid="{00000000-0005-0000-0000-00000B140000}"/>
    <cellStyle name="Comma 5 2 8" xfId="11699" xr:uid="{00000000-0005-0000-0000-00000C140000}"/>
    <cellStyle name="Comma 5 3" xfId="2994" xr:uid="{00000000-0005-0000-0000-00000D140000}"/>
    <cellStyle name="Comma 5 3 2" xfId="3270" xr:uid="{00000000-0005-0000-0000-00000E140000}"/>
    <cellStyle name="Comma 5 3 2 2" xfId="3823" xr:uid="{00000000-0005-0000-0000-00000F140000}"/>
    <cellStyle name="Comma 5 3 2 2 2" xfId="4919" xr:uid="{00000000-0005-0000-0000-000010140000}"/>
    <cellStyle name="Comma 5 3 2 2 2 2" xfId="7108" xr:uid="{00000000-0005-0000-0000-000011140000}"/>
    <cellStyle name="Comma 5 3 2 2 2 2 2" xfId="11485" xr:uid="{00000000-0005-0000-0000-000012140000}"/>
    <cellStyle name="Comma 5 3 2 2 2 2 2 2" xfId="20238" xr:uid="{00000000-0005-0000-0000-000013140000}"/>
    <cellStyle name="Comma 5 3 2 2 2 2 3" xfId="15862" xr:uid="{00000000-0005-0000-0000-000014140000}"/>
    <cellStyle name="Comma 5 3 2 2 2 3" xfId="9297" xr:uid="{00000000-0005-0000-0000-000015140000}"/>
    <cellStyle name="Comma 5 3 2 2 2 3 2" xfId="18050" xr:uid="{00000000-0005-0000-0000-000016140000}"/>
    <cellStyle name="Comma 5 3 2 2 2 4" xfId="13674" xr:uid="{00000000-0005-0000-0000-000017140000}"/>
    <cellStyle name="Comma 5 3 2 2 3" xfId="6014" xr:uid="{00000000-0005-0000-0000-000018140000}"/>
    <cellStyle name="Comma 5 3 2 2 3 2" xfId="10391" xr:uid="{00000000-0005-0000-0000-000019140000}"/>
    <cellStyle name="Comma 5 3 2 2 3 2 2" xfId="19144" xr:uid="{00000000-0005-0000-0000-00001A140000}"/>
    <cellStyle name="Comma 5 3 2 2 3 3" xfId="14768" xr:uid="{00000000-0005-0000-0000-00001B140000}"/>
    <cellStyle name="Comma 5 3 2 2 4" xfId="8203" xr:uid="{00000000-0005-0000-0000-00001C140000}"/>
    <cellStyle name="Comma 5 3 2 2 4 2" xfId="16956" xr:uid="{00000000-0005-0000-0000-00001D140000}"/>
    <cellStyle name="Comma 5 3 2 2 5" xfId="12580" xr:uid="{00000000-0005-0000-0000-00001E140000}"/>
    <cellStyle name="Comma 5 3 2 3" xfId="4371" xr:uid="{00000000-0005-0000-0000-00001F140000}"/>
    <cellStyle name="Comma 5 3 2 3 2" xfId="6560" xr:uid="{00000000-0005-0000-0000-000020140000}"/>
    <cellStyle name="Comma 5 3 2 3 2 2" xfId="10937" xr:uid="{00000000-0005-0000-0000-000021140000}"/>
    <cellStyle name="Comma 5 3 2 3 2 2 2" xfId="19690" xr:uid="{00000000-0005-0000-0000-000022140000}"/>
    <cellStyle name="Comma 5 3 2 3 2 3" xfId="15314" xr:uid="{00000000-0005-0000-0000-000023140000}"/>
    <cellStyle name="Comma 5 3 2 3 3" xfId="8749" xr:uid="{00000000-0005-0000-0000-000024140000}"/>
    <cellStyle name="Comma 5 3 2 3 3 2" xfId="17502" xr:uid="{00000000-0005-0000-0000-000025140000}"/>
    <cellStyle name="Comma 5 3 2 3 4" xfId="13126" xr:uid="{00000000-0005-0000-0000-000026140000}"/>
    <cellStyle name="Comma 5 3 2 4" xfId="5466" xr:uid="{00000000-0005-0000-0000-000027140000}"/>
    <cellStyle name="Comma 5 3 2 4 2" xfId="9843" xr:uid="{00000000-0005-0000-0000-000028140000}"/>
    <cellStyle name="Comma 5 3 2 4 2 2" xfId="18596" xr:uid="{00000000-0005-0000-0000-000029140000}"/>
    <cellStyle name="Comma 5 3 2 4 3" xfId="14220" xr:uid="{00000000-0005-0000-0000-00002A140000}"/>
    <cellStyle name="Comma 5 3 2 5" xfId="7655" xr:uid="{00000000-0005-0000-0000-00002B140000}"/>
    <cellStyle name="Comma 5 3 2 5 2" xfId="16408" xr:uid="{00000000-0005-0000-0000-00002C140000}"/>
    <cellStyle name="Comma 5 3 2 6" xfId="12032" xr:uid="{00000000-0005-0000-0000-00002D140000}"/>
    <cellStyle name="Comma 5 3 3" xfId="3549" xr:uid="{00000000-0005-0000-0000-00002E140000}"/>
    <cellStyle name="Comma 5 3 3 2" xfId="4645" xr:uid="{00000000-0005-0000-0000-00002F140000}"/>
    <cellStyle name="Comma 5 3 3 2 2" xfId="6834" xr:uid="{00000000-0005-0000-0000-000030140000}"/>
    <cellStyle name="Comma 5 3 3 2 2 2" xfId="11211" xr:uid="{00000000-0005-0000-0000-000031140000}"/>
    <cellStyle name="Comma 5 3 3 2 2 2 2" xfId="19964" xr:uid="{00000000-0005-0000-0000-000032140000}"/>
    <cellStyle name="Comma 5 3 3 2 2 3" xfId="15588" xr:uid="{00000000-0005-0000-0000-000033140000}"/>
    <cellStyle name="Comma 5 3 3 2 3" xfId="9023" xr:uid="{00000000-0005-0000-0000-000034140000}"/>
    <cellStyle name="Comma 5 3 3 2 3 2" xfId="17776" xr:uid="{00000000-0005-0000-0000-000035140000}"/>
    <cellStyle name="Comma 5 3 3 2 4" xfId="13400" xr:uid="{00000000-0005-0000-0000-000036140000}"/>
    <cellStyle name="Comma 5 3 3 3" xfId="5740" xr:uid="{00000000-0005-0000-0000-000037140000}"/>
    <cellStyle name="Comma 5 3 3 3 2" xfId="10117" xr:uid="{00000000-0005-0000-0000-000038140000}"/>
    <cellStyle name="Comma 5 3 3 3 2 2" xfId="18870" xr:uid="{00000000-0005-0000-0000-000039140000}"/>
    <cellStyle name="Comma 5 3 3 3 3" xfId="14494" xr:uid="{00000000-0005-0000-0000-00003A140000}"/>
    <cellStyle name="Comma 5 3 3 4" xfId="7929" xr:uid="{00000000-0005-0000-0000-00003B140000}"/>
    <cellStyle name="Comma 5 3 3 4 2" xfId="16682" xr:uid="{00000000-0005-0000-0000-00003C140000}"/>
    <cellStyle name="Comma 5 3 3 5" xfId="12306" xr:uid="{00000000-0005-0000-0000-00003D140000}"/>
    <cellStyle name="Comma 5 3 4" xfId="4097" xr:uid="{00000000-0005-0000-0000-00003E140000}"/>
    <cellStyle name="Comma 5 3 4 2" xfId="6286" xr:uid="{00000000-0005-0000-0000-00003F140000}"/>
    <cellStyle name="Comma 5 3 4 2 2" xfId="10663" xr:uid="{00000000-0005-0000-0000-000040140000}"/>
    <cellStyle name="Comma 5 3 4 2 2 2" xfId="19416" xr:uid="{00000000-0005-0000-0000-000041140000}"/>
    <cellStyle name="Comma 5 3 4 2 3" xfId="15040" xr:uid="{00000000-0005-0000-0000-000042140000}"/>
    <cellStyle name="Comma 5 3 4 3" xfId="8475" xr:uid="{00000000-0005-0000-0000-000043140000}"/>
    <cellStyle name="Comma 5 3 4 3 2" xfId="17228" xr:uid="{00000000-0005-0000-0000-000044140000}"/>
    <cellStyle name="Comma 5 3 4 4" xfId="12852" xr:uid="{00000000-0005-0000-0000-000045140000}"/>
    <cellStyle name="Comma 5 3 5" xfId="5192" xr:uid="{00000000-0005-0000-0000-000046140000}"/>
    <cellStyle name="Comma 5 3 5 2" xfId="9569" xr:uid="{00000000-0005-0000-0000-000047140000}"/>
    <cellStyle name="Comma 5 3 5 2 2" xfId="18322" xr:uid="{00000000-0005-0000-0000-000048140000}"/>
    <cellStyle name="Comma 5 3 5 3" xfId="13946" xr:uid="{00000000-0005-0000-0000-000049140000}"/>
    <cellStyle name="Comma 5 3 6" xfId="7381" xr:uid="{00000000-0005-0000-0000-00004A140000}"/>
    <cellStyle name="Comma 5 3 6 2" xfId="16134" xr:uid="{00000000-0005-0000-0000-00004B140000}"/>
    <cellStyle name="Comma 5 3 7" xfId="11758" xr:uid="{00000000-0005-0000-0000-00004C140000}"/>
    <cellStyle name="Comma 5 4" xfId="2881" xr:uid="{00000000-0005-0000-0000-00004D140000}"/>
    <cellStyle name="Comma 5 4 2" xfId="3160" xr:uid="{00000000-0005-0000-0000-00004E140000}"/>
    <cellStyle name="Comma 5 4 2 2" xfId="3713" xr:uid="{00000000-0005-0000-0000-00004F140000}"/>
    <cellStyle name="Comma 5 4 2 2 2" xfId="4809" xr:uid="{00000000-0005-0000-0000-000050140000}"/>
    <cellStyle name="Comma 5 4 2 2 2 2" xfId="6998" xr:uid="{00000000-0005-0000-0000-000051140000}"/>
    <cellStyle name="Comma 5 4 2 2 2 2 2" xfId="11375" xr:uid="{00000000-0005-0000-0000-000052140000}"/>
    <cellStyle name="Comma 5 4 2 2 2 2 2 2" xfId="20128" xr:uid="{00000000-0005-0000-0000-000053140000}"/>
    <cellStyle name="Comma 5 4 2 2 2 2 3" xfId="15752" xr:uid="{00000000-0005-0000-0000-000054140000}"/>
    <cellStyle name="Comma 5 4 2 2 2 3" xfId="9187" xr:uid="{00000000-0005-0000-0000-000055140000}"/>
    <cellStyle name="Comma 5 4 2 2 2 3 2" xfId="17940" xr:uid="{00000000-0005-0000-0000-000056140000}"/>
    <cellStyle name="Comma 5 4 2 2 2 4" xfId="13564" xr:uid="{00000000-0005-0000-0000-000057140000}"/>
    <cellStyle name="Comma 5 4 2 2 3" xfId="5904" xr:uid="{00000000-0005-0000-0000-000058140000}"/>
    <cellStyle name="Comma 5 4 2 2 3 2" xfId="10281" xr:uid="{00000000-0005-0000-0000-000059140000}"/>
    <cellStyle name="Comma 5 4 2 2 3 2 2" xfId="19034" xr:uid="{00000000-0005-0000-0000-00005A140000}"/>
    <cellStyle name="Comma 5 4 2 2 3 3" xfId="14658" xr:uid="{00000000-0005-0000-0000-00005B140000}"/>
    <cellStyle name="Comma 5 4 2 2 4" xfId="8093" xr:uid="{00000000-0005-0000-0000-00005C140000}"/>
    <cellStyle name="Comma 5 4 2 2 4 2" xfId="16846" xr:uid="{00000000-0005-0000-0000-00005D140000}"/>
    <cellStyle name="Comma 5 4 2 2 5" xfId="12470" xr:uid="{00000000-0005-0000-0000-00005E140000}"/>
    <cellStyle name="Comma 5 4 2 3" xfId="4261" xr:uid="{00000000-0005-0000-0000-00005F140000}"/>
    <cellStyle name="Comma 5 4 2 3 2" xfId="6450" xr:uid="{00000000-0005-0000-0000-000060140000}"/>
    <cellStyle name="Comma 5 4 2 3 2 2" xfId="10827" xr:uid="{00000000-0005-0000-0000-000061140000}"/>
    <cellStyle name="Comma 5 4 2 3 2 2 2" xfId="19580" xr:uid="{00000000-0005-0000-0000-000062140000}"/>
    <cellStyle name="Comma 5 4 2 3 2 3" xfId="15204" xr:uid="{00000000-0005-0000-0000-000063140000}"/>
    <cellStyle name="Comma 5 4 2 3 3" xfId="8639" xr:uid="{00000000-0005-0000-0000-000064140000}"/>
    <cellStyle name="Comma 5 4 2 3 3 2" xfId="17392" xr:uid="{00000000-0005-0000-0000-000065140000}"/>
    <cellStyle name="Comma 5 4 2 3 4" xfId="13016" xr:uid="{00000000-0005-0000-0000-000066140000}"/>
    <cellStyle name="Comma 5 4 2 4" xfId="5356" xr:uid="{00000000-0005-0000-0000-000067140000}"/>
    <cellStyle name="Comma 5 4 2 4 2" xfId="9733" xr:uid="{00000000-0005-0000-0000-000068140000}"/>
    <cellStyle name="Comma 5 4 2 4 2 2" xfId="18486" xr:uid="{00000000-0005-0000-0000-000069140000}"/>
    <cellStyle name="Comma 5 4 2 4 3" xfId="14110" xr:uid="{00000000-0005-0000-0000-00006A140000}"/>
    <cellStyle name="Comma 5 4 2 5" xfId="7545" xr:uid="{00000000-0005-0000-0000-00006B140000}"/>
    <cellStyle name="Comma 5 4 2 5 2" xfId="16298" xr:uid="{00000000-0005-0000-0000-00006C140000}"/>
    <cellStyle name="Comma 5 4 2 6" xfId="11922" xr:uid="{00000000-0005-0000-0000-00006D140000}"/>
    <cellStyle name="Comma 5 4 3" xfId="3439" xr:uid="{00000000-0005-0000-0000-00006E140000}"/>
    <cellStyle name="Comma 5 4 3 2" xfId="4535" xr:uid="{00000000-0005-0000-0000-00006F140000}"/>
    <cellStyle name="Comma 5 4 3 2 2" xfId="6724" xr:uid="{00000000-0005-0000-0000-000070140000}"/>
    <cellStyle name="Comma 5 4 3 2 2 2" xfId="11101" xr:uid="{00000000-0005-0000-0000-000071140000}"/>
    <cellStyle name="Comma 5 4 3 2 2 2 2" xfId="19854" xr:uid="{00000000-0005-0000-0000-000072140000}"/>
    <cellStyle name="Comma 5 4 3 2 2 3" xfId="15478" xr:uid="{00000000-0005-0000-0000-000073140000}"/>
    <cellStyle name="Comma 5 4 3 2 3" xfId="8913" xr:uid="{00000000-0005-0000-0000-000074140000}"/>
    <cellStyle name="Comma 5 4 3 2 3 2" xfId="17666" xr:uid="{00000000-0005-0000-0000-000075140000}"/>
    <cellStyle name="Comma 5 4 3 2 4" xfId="13290" xr:uid="{00000000-0005-0000-0000-000076140000}"/>
    <cellStyle name="Comma 5 4 3 3" xfId="5630" xr:uid="{00000000-0005-0000-0000-000077140000}"/>
    <cellStyle name="Comma 5 4 3 3 2" xfId="10007" xr:uid="{00000000-0005-0000-0000-000078140000}"/>
    <cellStyle name="Comma 5 4 3 3 2 2" xfId="18760" xr:uid="{00000000-0005-0000-0000-000079140000}"/>
    <cellStyle name="Comma 5 4 3 3 3" xfId="14384" xr:uid="{00000000-0005-0000-0000-00007A140000}"/>
    <cellStyle name="Comma 5 4 3 4" xfId="7819" xr:uid="{00000000-0005-0000-0000-00007B140000}"/>
    <cellStyle name="Comma 5 4 3 4 2" xfId="16572" xr:uid="{00000000-0005-0000-0000-00007C140000}"/>
    <cellStyle name="Comma 5 4 3 5" xfId="12196" xr:uid="{00000000-0005-0000-0000-00007D140000}"/>
    <cellStyle name="Comma 5 4 4" xfId="3987" xr:uid="{00000000-0005-0000-0000-00007E140000}"/>
    <cellStyle name="Comma 5 4 4 2" xfId="6176" xr:uid="{00000000-0005-0000-0000-00007F140000}"/>
    <cellStyle name="Comma 5 4 4 2 2" xfId="10553" xr:uid="{00000000-0005-0000-0000-000080140000}"/>
    <cellStyle name="Comma 5 4 4 2 2 2" xfId="19306" xr:uid="{00000000-0005-0000-0000-000081140000}"/>
    <cellStyle name="Comma 5 4 4 2 3" xfId="14930" xr:uid="{00000000-0005-0000-0000-000082140000}"/>
    <cellStyle name="Comma 5 4 4 3" xfId="8365" xr:uid="{00000000-0005-0000-0000-000083140000}"/>
    <cellStyle name="Comma 5 4 4 3 2" xfId="17118" xr:uid="{00000000-0005-0000-0000-000084140000}"/>
    <cellStyle name="Comma 5 4 4 4" xfId="12742" xr:uid="{00000000-0005-0000-0000-000085140000}"/>
    <cellStyle name="Comma 5 4 5" xfId="5082" xr:uid="{00000000-0005-0000-0000-000086140000}"/>
    <cellStyle name="Comma 5 4 5 2" xfId="9459" xr:uid="{00000000-0005-0000-0000-000087140000}"/>
    <cellStyle name="Comma 5 4 5 2 2" xfId="18212" xr:uid="{00000000-0005-0000-0000-000088140000}"/>
    <cellStyle name="Comma 5 4 5 3" xfId="13836" xr:uid="{00000000-0005-0000-0000-000089140000}"/>
    <cellStyle name="Comma 5 4 6" xfId="7271" xr:uid="{00000000-0005-0000-0000-00008A140000}"/>
    <cellStyle name="Comma 5 4 6 2" xfId="16024" xr:uid="{00000000-0005-0000-0000-00008B140000}"/>
    <cellStyle name="Comma 5 4 7" xfId="11648" xr:uid="{00000000-0005-0000-0000-00008C140000}"/>
    <cellStyle name="Comma 5 5" xfId="3110" xr:uid="{00000000-0005-0000-0000-00008D140000}"/>
    <cellStyle name="Comma 5 5 2" xfId="3664" xr:uid="{00000000-0005-0000-0000-00008E140000}"/>
    <cellStyle name="Comma 5 5 2 2" xfId="4760" xr:uid="{00000000-0005-0000-0000-00008F140000}"/>
    <cellStyle name="Comma 5 5 2 2 2" xfId="6949" xr:uid="{00000000-0005-0000-0000-000090140000}"/>
    <cellStyle name="Comma 5 5 2 2 2 2" xfId="11326" xr:uid="{00000000-0005-0000-0000-000091140000}"/>
    <cellStyle name="Comma 5 5 2 2 2 2 2" xfId="20079" xr:uid="{00000000-0005-0000-0000-000092140000}"/>
    <cellStyle name="Comma 5 5 2 2 2 3" xfId="15703" xr:uid="{00000000-0005-0000-0000-000093140000}"/>
    <cellStyle name="Comma 5 5 2 2 3" xfId="9138" xr:uid="{00000000-0005-0000-0000-000094140000}"/>
    <cellStyle name="Comma 5 5 2 2 3 2" xfId="17891" xr:uid="{00000000-0005-0000-0000-000095140000}"/>
    <cellStyle name="Comma 5 5 2 2 4" xfId="13515" xr:uid="{00000000-0005-0000-0000-000096140000}"/>
    <cellStyle name="Comma 5 5 2 3" xfId="5855" xr:uid="{00000000-0005-0000-0000-000097140000}"/>
    <cellStyle name="Comma 5 5 2 3 2" xfId="10232" xr:uid="{00000000-0005-0000-0000-000098140000}"/>
    <cellStyle name="Comma 5 5 2 3 2 2" xfId="18985" xr:uid="{00000000-0005-0000-0000-000099140000}"/>
    <cellStyle name="Comma 5 5 2 3 3" xfId="14609" xr:uid="{00000000-0005-0000-0000-00009A140000}"/>
    <cellStyle name="Comma 5 5 2 4" xfId="8044" xr:uid="{00000000-0005-0000-0000-00009B140000}"/>
    <cellStyle name="Comma 5 5 2 4 2" xfId="16797" xr:uid="{00000000-0005-0000-0000-00009C140000}"/>
    <cellStyle name="Comma 5 5 2 5" xfId="12421" xr:uid="{00000000-0005-0000-0000-00009D140000}"/>
    <cellStyle name="Comma 5 5 3" xfId="4212" xr:uid="{00000000-0005-0000-0000-00009E140000}"/>
    <cellStyle name="Comma 5 5 3 2" xfId="6401" xr:uid="{00000000-0005-0000-0000-00009F140000}"/>
    <cellStyle name="Comma 5 5 3 2 2" xfId="10778" xr:uid="{00000000-0005-0000-0000-0000A0140000}"/>
    <cellStyle name="Comma 5 5 3 2 2 2" xfId="19531" xr:uid="{00000000-0005-0000-0000-0000A1140000}"/>
    <cellStyle name="Comma 5 5 3 2 3" xfId="15155" xr:uid="{00000000-0005-0000-0000-0000A2140000}"/>
    <cellStyle name="Comma 5 5 3 3" xfId="8590" xr:uid="{00000000-0005-0000-0000-0000A3140000}"/>
    <cellStyle name="Comma 5 5 3 3 2" xfId="17343" xr:uid="{00000000-0005-0000-0000-0000A4140000}"/>
    <cellStyle name="Comma 5 5 3 4" xfId="12967" xr:uid="{00000000-0005-0000-0000-0000A5140000}"/>
    <cellStyle name="Comma 5 5 4" xfId="5307" xr:uid="{00000000-0005-0000-0000-0000A6140000}"/>
    <cellStyle name="Comma 5 5 4 2" xfId="9684" xr:uid="{00000000-0005-0000-0000-0000A7140000}"/>
    <cellStyle name="Comma 5 5 4 2 2" xfId="18437" xr:uid="{00000000-0005-0000-0000-0000A8140000}"/>
    <cellStyle name="Comma 5 5 4 3" xfId="14061" xr:uid="{00000000-0005-0000-0000-0000A9140000}"/>
    <cellStyle name="Comma 5 5 5" xfId="7496" xr:uid="{00000000-0005-0000-0000-0000AA140000}"/>
    <cellStyle name="Comma 5 5 5 2" xfId="16249" xr:uid="{00000000-0005-0000-0000-0000AB140000}"/>
    <cellStyle name="Comma 5 5 6" xfId="11873" xr:uid="{00000000-0005-0000-0000-0000AC140000}"/>
    <cellStyle name="Comma 5 6" xfId="3389" xr:uid="{00000000-0005-0000-0000-0000AD140000}"/>
    <cellStyle name="Comma 5 6 2" xfId="4486" xr:uid="{00000000-0005-0000-0000-0000AE140000}"/>
    <cellStyle name="Comma 5 6 2 2" xfId="6675" xr:uid="{00000000-0005-0000-0000-0000AF140000}"/>
    <cellStyle name="Comma 5 6 2 2 2" xfId="11052" xr:uid="{00000000-0005-0000-0000-0000B0140000}"/>
    <cellStyle name="Comma 5 6 2 2 2 2" xfId="19805" xr:uid="{00000000-0005-0000-0000-0000B1140000}"/>
    <cellStyle name="Comma 5 6 2 2 3" xfId="15429" xr:uid="{00000000-0005-0000-0000-0000B2140000}"/>
    <cellStyle name="Comma 5 6 2 3" xfId="8864" xr:uid="{00000000-0005-0000-0000-0000B3140000}"/>
    <cellStyle name="Comma 5 6 2 3 2" xfId="17617" xr:uid="{00000000-0005-0000-0000-0000B4140000}"/>
    <cellStyle name="Comma 5 6 2 4" xfId="13241" xr:uid="{00000000-0005-0000-0000-0000B5140000}"/>
    <cellStyle name="Comma 5 6 3" xfId="5581" xr:uid="{00000000-0005-0000-0000-0000B6140000}"/>
    <cellStyle name="Comma 5 6 3 2" xfId="9958" xr:uid="{00000000-0005-0000-0000-0000B7140000}"/>
    <cellStyle name="Comma 5 6 3 2 2" xfId="18711" xr:uid="{00000000-0005-0000-0000-0000B8140000}"/>
    <cellStyle name="Comma 5 6 3 3" xfId="14335" xr:uid="{00000000-0005-0000-0000-0000B9140000}"/>
    <cellStyle name="Comma 5 6 4" xfId="7770" xr:uid="{00000000-0005-0000-0000-0000BA140000}"/>
    <cellStyle name="Comma 5 6 4 2" xfId="16523" xr:uid="{00000000-0005-0000-0000-0000BB140000}"/>
    <cellStyle name="Comma 5 6 5" xfId="12147" xr:uid="{00000000-0005-0000-0000-0000BC140000}"/>
    <cellStyle name="Comma 5 7" xfId="3939" xr:uid="{00000000-0005-0000-0000-0000BD140000}"/>
    <cellStyle name="Comma 5 7 2" xfId="6128" xr:uid="{00000000-0005-0000-0000-0000BE140000}"/>
    <cellStyle name="Comma 5 7 2 2" xfId="10505" xr:uid="{00000000-0005-0000-0000-0000BF140000}"/>
    <cellStyle name="Comma 5 7 2 2 2" xfId="19258" xr:uid="{00000000-0005-0000-0000-0000C0140000}"/>
    <cellStyle name="Comma 5 7 2 3" xfId="14882" xr:uid="{00000000-0005-0000-0000-0000C1140000}"/>
    <cellStyle name="Comma 5 7 3" xfId="8317" xr:uid="{00000000-0005-0000-0000-0000C2140000}"/>
    <cellStyle name="Comma 5 7 3 2" xfId="17070" xr:uid="{00000000-0005-0000-0000-0000C3140000}"/>
    <cellStyle name="Comma 5 7 4" xfId="12694" xr:uid="{00000000-0005-0000-0000-0000C4140000}"/>
    <cellStyle name="Comma 5 8" xfId="5034" xr:uid="{00000000-0005-0000-0000-0000C5140000}"/>
    <cellStyle name="Comma 5 8 2" xfId="9411" xr:uid="{00000000-0005-0000-0000-0000C6140000}"/>
    <cellStyle name="Comma 5 8 2 2" xfId="18164" xr:uid="{00000000-0005-0000-0000-0000C7140000}"/>
    <cellStyle name="Comma 5 8 3" xfId="13788" xr:uid="{00000000-0005-0000-0000-0000C8140000}"/>
    <cellStyle name="Comma 5 9" xfId="7223" xr:uid="{00000000-0005-0000-0000-0000C9140000}"/>
    <cellStyle name="Comma 5 9 2" xfId="15976" xr:uid="{00000000-0005-0000-0000-0000CA140000}"/>
    <cellStyle name="Comma 6" xfId="2922" xr:uid="{00000000-0005-0000-0000-0000CB140000}"/>
    <cellStyle name="Comma 6 2" xfId="3034" xr:uid="{00000000-0005-0000-0000-0000CC140000}"/>
    <cellStyle name="Comma 6 2 2" xfId="3310" xr:uid="{00000000-0005-0000-0000-0000CD140000}"/>
    <cellStyle name="Comma 6 2 2 2" xfId="3863" xr:uid="{00000000-0005-0000-0000-0000CE140000}"/>
    <cellStyle name="Comma 6 2 2 2 2" xfId="4959" xr:uid="{00000000-0005-0000-0000-0000CF140000}"/>
    <cellStyle name="Comma 6 2 2 2 2 2" xfId="7148" xr:uid="{00000000-0005-0000-0000-0000D0140000}"/>
    <cellStyle name="Comma 6 2 2 2 2 2 2" xfId="11525" xr:uid="{00000000-0005-0000-0000-0000D1140000}"/>
    <cellStyle name="Comma 6 2 2 2 2 2 2 2" xfId="20278" xr:uid="{00000000-0005-0000-0000-0000D2140000}"/>
    <cellStyle name="Comma 6 2 2 2 2 2 3" xfId="15902" xr:uid="{00000000-0005-0000-0000-0000D3140000}"/>
    <cellStyle name="Comma 6 2 2 2 2 3" xfId="9337" xr:uid="{00000000-0005-0000-0000-0000D4140000}"/>
    <cellStyle name="Comma 6 2 2 2 2 3 2" xfId="18090" xr:uid="{00000000-0005-0000-0000-0000D5140000}"/>
    <cellStyle name="Comma 6 2 2 2 2 4" xfId="13714" xr:uid="{00000000-0005-0000-0000-0000D6140000}"/>
    <cellStyle name="Comma 6 2 2 2 3" xfId="6054" xr:uid="{00000000-0005-0000-0000-0000D7140000}"/>
    <cellStyle name="Comma 6 2 2 2 3 2" xfId="10431" xr:uid="{00000000-0005-0000-0000-0000D8140000}"/>
    <cellStyle name="Comma 6 2 2 2 3 2 2" xfId="19184" xr:uid="{00000000-0005-0000-0000-0000D9140000}"/>
    <cellStyle name="Comma 6 2 2 2 3 3" xfId="14808" xr:uid="{00000000-0005-0000-0000-0000DA140000}"/>
    <cellStyle name="Comma 6 2 2 2 4" xfId="8243" xr:uid="{00000000-0005-0000-0000-0000DB140000}"/>
    <cellStyle name="Comma 6 2 2 2 4 2" xfId="16996" xr:uid="{00000000-0005-0000-0000-0000DC140000}"/>
    <cellStyle name="Comma 6 2 2 2 5" xfId="12620" xr:uid="{00000000-0005-0000-0000-0000DD140000}"/>
    <cellStyle name="Comma 6 2 2 3" xfId="4411" xr:uid="{00000000-0005-0000-0000-0000DE140000}"/>
    <cellStyle name="Comma 6 2 2 3 2" xfId="6600" xr:uid="{00000000-0005-0000-0000-0000DF140000}"/>
    <cellStyle name="Comma 6 2 2 3 2 2" xfId="10977" xr:uid="{00000000-0005-0000-0000-0000E0140000}"/>
    <cellStyle name="Comma 6 2 2 3 2 2 2" xfId="19730" xr:uid="{00000000-0005-0000-0000-0000E1140000}"/>
    <cellStyle name="Comma 6 2 2 3 2 3" xfId="15354" xr:uid="{00000000-0005-0000-0000-0000E2140000}"/>
    <cellStyle name="Comma 6 2 2 3 3" xfId="8789" xr:uid="{00000000-0005-0000-0000-0000E3140000}"/>
    <cellStyle name="Comma 6 2 2 3 3 2" xfId="17542" xr:uid="{00000000-0005-0000-0000-0000E4140000}"/>
    <cellStyle name="Comma 6 2 2 3 4" xfId="13166" xr:uid="{00000000-0005-0000-0000-0000E5140000}"/>
    <cellStyle name="Comma 6 2 2 4" xfId="5506" xr:uid="{00000000-0005-0000-0000-0000E6140000}"/>
    <cellStyle name="Comma 6 2 2 4 2" xfId="9883" xr:uid="{00000000-0005-0000-0000-0000E7140000}"/>
    <cellStyle name="Comma 6 2 2 4 2 2" xfId="18636" xr:uid="{00000000-0005-0000-0000-0000E8140000}"/>
    <cellStyle name="Comma 6 2 2 4 3" xfId="14260" xr:uid="{00000000-0005-0000-0000-0000E9140000}"/>
    <cellStyle name="Comma 6 2 2 5" xfId="7695" xr:uid="{00000000-0005-0000-0000-0000EA140000}"/>
    <cellStyle name="Comma 6 2 2 5 2" xfId="16448" xr:uid="{00000000-0005-0000-0000-0000EB140000}"/>
    <cellStyle name="Comma 6 2 2 6" xfId="12072" xr:uid="{00000000-0005-0000-0000-0000EC140000}"/>
    <cellStyle name="Comma 6 2 3" xfId="3589" xr:uid="{00000000-0005-0000-0000-0000ED140000}"/>
    <cellStyle name="Comma 6 2 3 2" xfId="4685" xr:uid="{00000000-0005-0000-0000-0000EE140000}"/>
    <cellStyle name="Comma 6 2 3 2 2" xfId="6874" xr:uid="{00000000-0005-0000-0000-0000EF140000}"/>
    <cellStyle name="Comma 6 2 3 2 2 2" xfId="11251" xr:uid="{00000000-0005-0000-0000-0000F0140000}"/>
    <cellStyle name="Comma 6 2 3 2 2 2 2" xfId="20004" xr:uid="{00000000-0005-0000-0000-0000F1140000}"/>
    <cellStyle name="Comma 6 2 3 2 2 3" xfId="15628" xr:uid="{00000000-0005-0000-0000-0000F2140000}"/>
    <cellStyle name="Comma 6 2 3 2 3" xfId="9063" xr:uid="{00000000-0005-0000-0000-0000F3140000}"/>
    <cellStyle name="Comma 6 2 3 2 3 2" xfId="17816" xr:uid="{00000000-0005-0000-0000-0000F4140000}"/>
    <cellStyle name="Comma 6 2 3 2 4" xfId="13440" xr:uid="{00000000-0005-0000-0000-0000F5140000}"/>
    <cellStyle name="Comma 6 2 3 3" xfId="5780" xr:uid="{00000000-0005-0000-0000-0000F6140000}"/>
    <cellStyle name="Comma 6 2 3 3 2" xfId="10157" xr:uid="{00000000-0005-0000-0000-0000F7140000}"/>
    <cellStyle name="Comma 6 2 3 3 2 2" xfId="18910" xr:uid="{00000000-0005-0000-0000-0000F8140000}"/>
    <cellStyle name="Comma 6 2 3 3 3" xfId="14534" xr:uid="{00000000-0005-0000-0000-0000F9140000}"/>
    <cellStyle name="Comma 6 2 3 4" xfId="7969" xr:uid="{00000000-0005-0000-0000-0000FA140000}"/>
    <cellStyle name="Comma 6 2 3 4 2" xfId="16722" xr:uid="{00000000-0005-0000-0000-0000FB140000}"/>
    <cellStyle name="Comma 6 2 3 5" xfId="12346" xr:uid="{00000000-0005-0000-0000-0000FC140000}"/>
    <cellStyle name="Comma 6 2 4" xfId="4137" xr:uid="{00000000-0005-0000-0000-0000FD140000}"/>
    <cellStyle name="Comma 6 2 4 2" xfId="6326" xr:uid="{00000000-0005-0000-0000-0000FE140000}"/>
    <cellStyle name="Comma 6 2 4 2 2" xfId="10703" xr:uid="{00000000-0005-0000-0000-0000FF140000}"/>
    <cellStyle name="Comma 6 2 4 2 2 2" xfId="19456" xr:uid="{00000000-0005-0000-0000-000000150000}"/>
    <cellStyle name="Comma 6 2 4 2 3" xfId="15080" xr:uid="{00000000-0005-0000-0000-000001150000}"/>
    <cellStyle name="Comma 6 2 4 3" xfId="8515" xr:uid="{00000000-0005-0000-0000-000002150000}"/>
    <cellStyle name="Comma 6 2 4 3 2" xfId="17268" xr:uid="{00000000-0005-0000-0000-000003150000}"/>
    <cellStyle name="Comma 6 2 4 4" xfId="12892" xr:uid="{00000000-0005-0000-0000-000004150000}"/>
    <cellStyle name="Comma 6 2 5" xfId="5232" xr:uid="{00000000-0005-0000-0000-000005150000}"/>
    <cellStyle name="Comma 6 2 5 2" xfId="9609" xr:uid="{00000000-0005-0000-0000-000006150000}"/>
    <cellStyle name="Comma 6 2 5 2 2" xfId="18362" xr:uid="{00000000-0005-0000-0000-000007150000}"/>
    <cellStyle name="Comma 6 2 5 3" xfId="13986" xr:uid="{00000000-0005-0000-0000-000008150000}"/>
    <cellStyle name="Comma 6 2 6" xfId="7421" xr:uid="{00000000-0005-0000-0000-000009150000}"/>
    <cellStyle name="Comma 6 2 6 2" xfId="16174" xr:uid="{00000000-0005-0000-0000-00000A150000}"/>
    <cellStyle name="Comma 6 2 7" xfId="11798" xr:uid="{00000000-0005-0000-0000-00000B150000}"/>
    <cellStyle name="Comma 6 3" xfId="3198" xr:uid="{00000000-0005-0000-0000-00000C150000}"/>
    <cellStyle name="Comma 6 3 2" xfId="3751" xr:uid="{00000000-0005-0000-0000-00000D150000}"/>
    <cellStyle name="Comma 6 3 2 2" xfId="4847" xr:uid="{00000000-0005-0000-0000-00000E150000}"/>
    <cellStyle name="Comma 6 3 2 2 2" xfId="7036" xr:uid="{00000000-0005-0000-0000-00000F150000}"/>
    <cellStyle name="Comma 6 3 2 2 2 2" xfId="11413" xr:uid="{00000000-0005-0000-0000-000010150000}"/>
    <cellStyle name="Comma 6 3 2 2 2 2 2" xfId="20166" xr:uid="{00000000-0005-0000-0000-000011150000}"/>
    <cellStyle name="Comma 6 3 2 2 2 3" xfId="15790" xr:uid="{00000000-0005-0000-0000-000012150000}"/>
    <cellStyle name="Comma 6 3 2 2 3" xfId="9225" xr:uid="{00000000-0005-0000-0000-000013150000}"/>
    <cellStyle name="Comma 6 3 2 2 3 2" xfId="17978" xr:uid="{00000000-0005-0000-0000-000014150000}"/>
    <cellStyle name="Comma 6 3 2 2 4" xfId="13602" xr:uid="{00000000-0005-0000-0000-000015150000}"/>
    <cellStyle name="Comma 6 3 2 3" xfId="5942" xr:uid="{00000000-0005-0000-0000-000016150000}"/>
    <cellStyle name="Comma 6 3 2 3 2" xfId="10319" xr:uid="{00000000-0005-0000-0000-000017150000}"/>
    <cellStyle name="Comma 6 3 2 3 2 2" xfId="19072" xr:uid="{00000000-0005-0000-0000-000018150000}"/>
    <cellStyle name="Comma 6 3 2 3 3" xfId="14696" xr:uid="{00000000-0005-0000-0000-000019150000}"/>
    <cellStyle name="Comma 6 3 2 4" xfId="8131" xr:uid="{00000000-0005-0000-0000-00001A150000}"/>
    <cellStyle name="Comma 6 3 2 4 2" xfId="16884" xr:uid="{00000000-0005-0000-0000-00001B150000}"/>
    <cellStyle name="Comma 6 3 2 5" xfId="12508" xr:uid="{00000000-0005-0000-0000-00001C150000}"/>
    <cellStyle name="Comma 6 3 3" xfId="4299" xr:uid="{00000000-0005-0000-0000-00001D150000}"/>
    <cellStyle name="Comma 6 3 3 2" xfId="6488" xr:uid="{00000000-0005-0000-0000-00001E150000}"/>
    <cellStyle name="Comma 6 3 3 2 2" xfId="10865" xr:uid="{00000000-0005-0000-0000-00001F150000}"/>
    <cellStyle name="Comma 6 3 3 2 2 2" xfId="19618" xr:uid="{00000000-0005-0000-0000-000020150000}"/>
    <cellStyle name="Comma 6 3 3 2 3" xfId="15242" xr:uid="{00000000-0005-0000-0000-000021150000}"/>
    <cellStyle name="Comma 6 3 3 3" xfId="8677" xr:uid="{00000000-0005-0000-0000-000022150000}"/>
    <cellStyle name="Comma 6 3 3 3 2" xfId="17430" xr:uid="{00000000-0005-0000-0000-000023150000}"/>
    <cellStyle name="Comma 6 3 3 4" xfId="13054" xr:uid="{00000000-0005-0000-0000-000024150000}"/>
    <cellStyle name="Comma 6 3 4" xfId="5394" xr:uid="{00000000-0005-0000-0000-000025150000}"/>
    <cellStyle name="Comma 6 3 4 2" xfId="9771" xr:uid="{00000000-0005-0000-0000-000026150000}"/>
    <cellStyle name="Comma 6 3 4 2 2" xfId="18524" xr:uid="{00000000-0005-0000-0000-000027150000}"/>
    <cellStyle name="Comma 6 3 4 3" xfId="14148" xr:uid="{00000000-0005-0000-0000-000028150000}"/>
    <cellStyle name="Comma 6 3 5" xfId="7583" xr:uid="{00000000-0005-0000-0000-000029150000}"/>
    <cellStyle name="Comma 6 3 5 2" xfId="16336" xr:uid="{00000000-0005-0000-0000-00002A150000}"/>
    <cellStyle name="Comma 6 3 6" xfId="11960" xr:uid="{00000000-0005-0000-0000-00002B150000}"/>
    <cellStyle name="Comma 6 4" xfId="3477" xr:uid="{00000000-0005-0000-0000-00002C150000}"/>
    <cellStyle name="Comma 6 4 2" xfId="4573" xr:uid="{00000000-0005-0000-0000-00002D150000}"/>
    <cellStyle name="Comma 6 4 2 2" xfId="6762" xr:uid="{00000000-0005-0000-0000-00002E150000}"/>
    <cellStyle name="Comma 6 4 2 2 2" xfId="11139" xr:uid="{00000000-0005-0000-0000-00002F150000}"/>
    <cellStyle name="Comma 6 4 2 2 2 2" xfId="19892" xr:uid="{00000000-0005-0000-0000-000030150000}"/>
    <cellStyle name="Comma 6 4 2 2 3" xfId="15516" xr:uid="{00000000-0005-0000-0000-000031150000}"/>
    <cellStyle name="Comma 6 4 2 3" xfId="8951" xr:uid="{00000000-0005-0000-0000-000032150000}"/>
    <cellStyle name="Comma 6 4 2 3 2" xfId="17704" xr:uid="{00000000-0005-0000-0000-000033150000}"/>
    <cellStyle name="Comma 6 4 2 4" xfId="13328" xr:uid="{00000000-0005-0000-0000-000034150000}"/>
    <cellStyle name="Comma 6 4 3" xfId="5668" xr:uid="{00000000-0005-0000-0000-000035150000}"/>
    <cellStyle name="Comma 6 4 3 2" xfId="10045" xr:uid="{00000000-0005-0000-0000-000036150000}"/>
    <cellStyle name="Comma 6 4 3 2 2" xfId="18798" xr:uid="{00000000-0005-0000-0000-000037150000}"/>
    <cellStyle name="Comma 6 4 3 3" xfId="14422" xr:uid="{00000000-0005-0000-0000-000038150000}"/>
    <cellStyle name="Comma 6 4 4" xfId="7857" xr:uid="{00000000-0005-0000-0000-000039150000}"/>
    <cellStyle name="Comma 6 4 4 2" xfId="16610" xr:uid="{00000000-0005-0000-0000-00003A150000}"/>
    <cellStyle name="Comma 6 4 5" xfId="12234" xr:uid="{00000000-0005-0000-0000-00003B150000}"/>
    <cellStyle name="Comma 6 5" xfId="4025" xr:uid="{00000000-0005-0000-0000-00003C150000}"/>
    <cellStyle name="Comma 6 5 2" xfId="6214" xr:uid="{00000000-0005-0000-0000-00003D150000}"/>
    <cellStyle name="Comma 6 5 2 2" xfId="10591" xr:uid="{00000000-0005-0000-0000-00003E150000}"/>
    <cellStyle name="Comma 6 5 2 2 2" xfId="19344" xr:uid="{00000000-0005-0000-0000-00003F150000}"/>
    <cellStyle name="Comma 6 5 2 3" xfId="14968" xr:uid="{00000000-0005-0000-0000-000040150000}"/>
    <cellStyle name="Comma 6 5 3" xfId="8403" xr:uid="{00000000-0005-0000-0000-000041150000}"/>
    <cellStyle name="Comma 6 5 3 2" xfId="17156" xr:uid="{00000000-0005-0000-0000-000042150000}"/>
    <cellStyle name="Comma 6 5 4" xfId="12780" xr:uid="{00000000-0005-0000-0000-000043150000}"/>
    <cellStyle name="Comma 6 6" xfId="5120" xr:uid="{00000000-0005-0000-0000-000044150000}"/>
    <cellStyle name="Comma 6 6 2" xfId="9497" xr:uid="{00000000-0005-0000-0000-000045150000}"/>
    <cellStyle name="Comma 6 6 2 2" xfId="18250" xr:uid="{00000000-0005-0000-0000-000046150000}"/>
    <cellStyle name="Comma 6 6 3" xfId="13874" xr:uid="{00000000-0005-0000-0000-000047150000}"/>
    <cellStyle name="Comma 6 7" xfId="7309" xr:uid="{00000000-0005-0000-0000-000048150000}"/>
    <cellStyle name="Comma 6 7 2" xfId="16062" xr:uid="{00000000-0005-0000-0000-000049150000}"/>
    <cellStyle name="Comma 6 8" xfId="11686" xr:uid="{00000000-0005-0000-0000-00004A150000}"/>
    <cellStyle name="Comma 7" xfId="2974" xr:uid="{00000000-0005-0000-0000-00004B150000}"/>
    <cellStyle name="Comma 7 2" xfId="3086" xr:uid="{00000000-0005-0000-0000-00004C150000}"/>
    <cellStyle name="Comma 7 2 2" xfId="3362" xr:uid="{00000000-0005-0000-0000-00004D150000}"/>
    <cellStyle name="Comma 7 2 2 2" xfId="3915" xr:uid="{00000000-0005-0000-0000-00004E150000}"/>
    <cellStyle name="Comma 7 2 2 2 2" xfId="5011" xr:uid="{00000000-0005-0000-0000-00004F150000}"/>
    <cellStyle name="Comma 7 2 2 2 2 2" xfId="7200" xr:uid="{00000000-0005-0000-0000-000050150000}"/>
    <cellStyle name="Comma 7 2 2 2 2 2 2" xfId="11577" xr:uid="{00000000-0005-0000-0000-000051150000}"/>
    <cellStyle name="Comma 7 2 2 2 2 2 2 2" xfId="20330" xr:uid="{00000000-0005-0000-0000-000052150000}"/>
    <cellStyle name="Comma 7 2 2 2 2 2 3" xfId="15954" xr:uid="{00000000-0005-0000-0000-000053150000}"/>
    <cellStyle name="Comma 7 2 2 2 2 3" xfId="9389" xr:uid="{00000000-0005-0000-0000-000054150000}"/>
    <cellStyle name="Comma 7 2 2 2 2 3 2" xfId="18142" xr:uid="{00000000-0005-0000-0000-000055150000}"/>
    <cellStyle name="Comma 7 2 2 2 2 4" xfId="13766" xr:uid="{00000000-0005-0000-0000-000056150000}"/>
    <cellStyle name="Comma 7 2 2 2 3" xfId="6106" xr:uid="{00000000-0005-0000-0000-000057150000}"/>
    <cellStyle name="Comma 7 2 2 2 3 2" xfId="10483" xr:uid="{00000000-0005-0000-0000-000058150000}"/>
    <cellStyle name="Comma 7 2 2 2 3 2 2" xfId="19236" xr:uid="{00000000-0005-0000-0000-000059150000}"/>
    <cellStyle name="Comma 7 2 2 2 3 3" xfId="14860" xr:uid="{00000000-0005-0000-0000-00005A150000}"/>
    <cellStyle name="Comma 7 2 2 2 4" xfId="8295" xr:uid="{00000000-0005-0000-0000-00005B150000}"/>
    <cellStyle name="Comma 7 2 2 2 4 2" xfId="17048" xr:uid="{00000000-0005-0000-0000-00005C150000}"/>
    <cellStyle name="Comma 7 2 2 2 5" xfId="12672" xr:uid="{00000000-0005-0000-0000-00005D150000}"/>
    <cellStyle name="Comma 7 2 2 3" xfId="4463" xr:uid="{00000000-0005-0000-0000-00005E150000}"/>
    <cellStyle name="Comma 7 2 2 3 2" xfId="6652" xr:uid="{00000000-0005-0000-0000-00005F150000}"/>
    <cellStyle name="Comma 7 2 2 3 2 2" xfId="11029" xr:uid="{00000000-0005-0000-0000-000060150000}"/>
    <cellStyle name="Comma 7 2 2 3 2 2 2" xfId="19782" xr:uid="{00000000-0005-0000-0000-000061150000}"/>
    <cellStyle name="Comma 7 2 2 3 2 3" xfId="15406" xr:uid="{00000000-0005-0000-0000-000062150000}"/>
    <cellStyle name="Comma 7 2 2 3 3" xfId="8841" xr:uid="{00000000-0005-0000-0000-000063150000}"/>
    <cellStyle name="Comma 7 2 2 3 3 2" xfId="17594" xr:uid="{00000000-0005-0000-0000-000064150000}"/>
    <cellStyle name="Comma 7 2 2 3 4" xfId="13218" xr:uid="{00000000-0005-0000-0000-000065150000}"/>
    <cellStyle name="Comma 7 2 2 4" xfId="5558" xr:uid="{00000000-0005-0000-0000-000066150000}"/>
    <cellStyle name="Comma 7 2 2 4 2" xfId="9935" xr:uid="{00000000-0005-0000-0000-000067150000}"/>
    <cellStyle name="Comma 7 2 2 4 2 2" xfId="18688" xr:uid="{00000000-0005-0000-0000-000068150000}"/>
    <cellStyle name="Comma 7 2 2 4 3" xfId="14312" xr:uid="{00000000-0005-0000-0000-000069150000}"/>
    <cellStyle name="Comma 7 2 2 5" xfId="7747" xr:uid="{00000000-0005-0000-0000-00006A150000}"/>
    <cellStyle name="Comma 7 2 2 5 2" xfId="16500" xr:uid="{00000000-0005-0000-0000-00006B150000}"/>
    <cellStyle name="Comma 7 2 2 6" xfId="12124" xr:uid="{00000000-0005-0000-0000-00006C150000}"/>
    <cellStyle name="Comma 7 2 3" xfId="3641" xr:uid="{00000000-0005-0000-0000-00006D150000}"/>
    <cellStyle name="Comma 7 2 3 2" xfId="4737" xr:uid="{00000000-0005-0000-0000-00006E150000}"/>
    <cellStyle name="Comma 7 2 3 2 2" xfId="6926" xr:uid="{00000000-0005-0000-0000-00006F150000}"/>
    <cellStyle name="Comma 7 2 3 2 2 2" xfId="11303" xr:uid="{00000000-0005-0000-0000-000070150000}"/>
    <cellStyle name="Comma 7 2 3 2 2 2 2" xfId="20056" xr:uid="{00000000-0005-0000-0000-000071150000}"/>
    <cellStyle name="Comma 7 2 3 2 2 3" xfId="15680" xr:uid="{00000000-0005-0000-0000-000072150000}"/>
    <cellStyle name="Comma 7 2 3 2 3" xfId="9115" xr:uid="{00000000-0005-0000-0000-000073150000}"/>
    <cellStyle name="Comma 7 2 3 2 3 2" xfId="17868" xr:uid="{00000000-0005-0000-0000-000074150000}"/>
    <cellStyle name="Comma 7 2 3 2 4" xfId="13492" xr:uid="{00000000-0005-0000-0000-000075150000}"/>
    <cellStyle name="Comma 7 2 3 3" xfId="5832" xr:uid="{00000000-0005-0000-0000-000076150000}"/>
    <cellStyle name="Comma 7 2 3 3 2" xfId="10209" xr:uid="{00000000-0005-0000-0000-000077150000}"/>
    <cellStyle name="Comma 7 2 3 3 2 2" xfId="18962" xr:uid="{00000000-0005-0000-0000-000078150000}"/>
    <cellStyle name="Comma 7 2 3 3 3" xfId="14586" xr:uid="{00000000-0005-0000-0000-000079150000}"/>
    <cellStyle name="Comma 7 2 3 4" xfId="8021" xr:uid="{00000000-0005-0000-0000-00007A150000}"/>
    <cellStyle name="Comma 7 2 3 4 2" xfId="16774" xr:uid="{00000000-0005-0000-0000-00007B150000}"/>
    <cellStyle name="Comma 7 2 3 5" xfId="12398" xr:uid="{00000000-0005-0000-0000-00007C150000}"/>
    <cellStyle name="Comma 7 2 4" xfId="4189" xr:uid="{00000000-0005-0000-0000-00007D150000}"/>
    <cellStyle name="Comma 7 2 4 2" xfId="6378" xr:uid="{00000000-0005-0000-0000-00007E150000}"/>
    <cellStyle name="Comma 7 2 4 2 2" xfId="10755" xr:uid="{00000000-0005-0000-0000-00007F150000}"/>
    <cellStyle name="Comma 7 2 4 2 2 2" xfId="19508" xr:uid="{00000000-0005-0000-0000-000080150000}"/>
    <cellStyle name="Comma 7 2 4 2 3" xfId="15132" xr:uid="{00000000-0005-0000-0000-000081150000}"/>
    <cellStyle name="Comma 7 2 4 3" xfId="8567" xr:uid="{00000000-0005-0000-0000-000082150000}"/>
    <cellStyle name="Comma 7 2 4 3 2" xfId="17320" xr:uid="{00000000-0005-0000-0000-000083150000}"/>
    <cellStyle name="Comma 7 2 4 4" xfId="12944" xr:uid="{00000000-0005-0000-0000-000084150000}"/>
    <cellStyle name="Comma 7 2 5" xfId="5284" xr:uid="{00000000-0005-0000-0000-000085150000}"/>
    <cellStyle name="Comma 7 2 5 2" xfId="9661" xr:uid="{00000000-0005-0000-0000-000086150000}"/>
    <cellStyle name="Comma 7 2 5 2 2" xfId="18414" xr:uid="{00000000-0005-0000-0000-000087150000}"/>
    <cellStyle name="Comma 7 2 5 3" xfId="14038" xr:uid="{00000000-0005-0000-0000-000088150000}"/>
    <cellStyle name="Comma 7 2 6" xfId="7473" xr:uid="{00000000-0005-0000-0000-000089150000}"/>
    <cellStyle name="Comma 7 2 6 2" xfId="16226" xr:uid="{00000000-0005-0000-0000-00008A150000}"/>
    <cellStyle name="Comma 7 2 7" xfId="11850" xr:uid="{00000000-0005-0000-0000-00008B150000}"/>
    <cellStyle name="Comma 7 3" xfId="3250" xr:uid="{00000000-0005-0000-0000-00008C150000}"/>
    <cellStyle name="Comma 7 3 2" xfId="3803" xr:uid="{00000000-0005-0000-0000-00008D150000}"/>
    <cellStyle name="Comma 7 3 2 2" xfId="4899" xr:uid="{00000000-0005-0000-0000-00008E150000}"/>
    <cellStyle name="Comma 7 3 2 2 2" xfId="7088" xr:uid="{00000000-0005-0000-0000-00008F150000}"/>
    <cellStyle name="Comma 7 3 2 2 2 2" xfId="11465" xr:uid="{00000000-0005-0000-0000-000090150000}"/>
    <cellStyle name="Comma 7 3 2 2 2 2 2" xfId="20218" xr:uid="{00000000-0005-0000-0000-000091150000}"/>
    <cellStyle name="Comma 7 3 2 2 2 3" xfId="15842" xr:uid="{00000000-0005-0000-0000-000092150000}"/>
    <cellStyle name="Comma 7 3 2 2 3" xfId="9277" xr:uid="{00000000-0005-0000-0000-000093150000}"/>
    <cellStyle name="Comma 7 3 2 2 3 2" xfId="18030" xr:uid="{00000000-0005-0000-0000-000094150000}"/>
    <cellStyle name="Comma 7 3 2 2 4" xfId="13654" xr:uid="{00000000-0005-0000-0000-000095150000}"/>
    <cellStyle name="Comma 7 3 2 3" xfId="5994" xr:uid="{00000000-0005-0000-0000-000096150000}"/>
    <cellStyle name="Comma 7 3 2 3 2" xfId="10371" xr:uid="{00000000-0005-0000-0000-000097150000}"/>
    <cellStyle name="Comma 7 3 2 3 2 2" xfId="19124" xr:uid="{00000000-0005-0000-0000-000098150000}"/>
    <cellStyle name="Comma 7 3 2 3 3" xfId="14748" xr:uid="{00000000-0005-0000-0000-000099150000}"/>
    <cellStyle name="Comma 7 3 2 4" xfId="8183" xr:uid="{00000000-0005-0000-0000-00009A150000}"/>
    <cellStyle name="Comma 7 3 2 4 2" xfId="16936" xr:uid="{00000000-0005-0000-0000-00009B150000}"/>
    <cellStyle name="Comma 7 3 2 5" xfId="12560" xr:uid="{00000000-0005-0000-0000-00009C150000}"/>
    <cellStyle name="Comma 7 3 3" xfId="4351" xr:uid="{00000000-0005-0000-0000-00009D150000}"/>
    <cellStyle name="Comma 7 3 3 2" xfId="6540" xr:uid="{00000000-0005-0000-0000-00009E150000}"/>
    <cellStyle name="Comma 7 3 3 2 2" xfId="10917" xr:uid="{00000000-0005-0000-0000-00009F150000}"/>
    <cellStyle name="Comma 7 3 3 2 2 2" xfId="19670" xr:uid="{00000000-0005-0000-0000-0000A0150000}"/>
    <cellStyle name="Comma 7 3 3 2 3" xfId="15294" xr:uid="{00000000-0005-0000-0000-0000A1150000}"/>
    <cellStyle name="Comma 7 3 3 3" xfId="8729" xr:uid="{00000000-0005-0000-0000-0000A2150000}"/>
    <cellStyle name="Comma 7 3 3 3 2" xfId="17482" xr:uid="{00000000-0005-0000-0000-0000A3150000}"/>
    <cellStyle name="Comma 7 3 3 4" xfId="13106" xr:uid="{00000000-0005-0000-0000-0000A4150000}"/>
    <cellStyle name="Comma 7 3 4" xfId="5446" xr:uid="{00000000-0005-0000-0000-0000A5150000}"/>
    <cellStyle name="Comma 7 3 4 2" xfId="9823" xr:uid="{00000000-0005-0000-0000-0000A6150000}"/>
    <cellStyle name="Comma 7 3 4 2 2" xfId="18576" xr:uid="{00000000-0005-0000-0000-0000A7150000}"/>
    <cellStyle name="Comma 7 3 4 3" xfId="14200" xr:uid="{00000000-0005-0000-0000-0000A8150000}"/>
    <cellStyle name="Comma 7 3 5" xfId="7635" xr:uid="{00000000-0005-0000-0000-0000A9150000}"/>
    <cellStyle name="Comma 7 3 5 2" xfId="16388" xr:uid="{00000000-0005-0000-0000-0000AA150000}"/>
    <cellStyle name="Comma 7 3 6" xfId="12012" xr:uid="{00000000-0005-0000-0000-0000AB150000}"/>
    <cellStyle name="Comma 7 4" xfId="3529" xr:uid="{00000000-0005-0000-0000-0000AC150000}"/>
    <cellStyle name="Comma 7 4 2" xfId="4625" xr:uid="{00000000-0005-0000-0000-0000AD150000}"/>
    <cellStyle name="Comma 7 4 2 2" xfId="6814" xr:uid="{00000000-0005-0000-0000-0000AE150000}"/>
    <cellStyle name="Comma 7 4 2 2 2" xfId="11191" xr:uid="{00000000-0005-0000-0000-0000AF150000}"/>
    <cellStyle name="Comma 7 4 2 2 2 2" xfId="19944" xr:uid="{00000000-0005-0000-0000-0000B0150000}"/>
    <cellStyle name="Comma 7 4 2 2 3" xfId="15568" xr:uid="{00000000-0005-0000-0000-0000B1150000}"/>
    <cellStyle name="Comma 7 4 2 3" xfId="9003" xr:uid="{00000000-0005-0000-0000-0000B2150000}"/>
    <cellStyle name="Comma 7 4 2 3 2" xfId="17756" xr:uid="{00000000-0005-0000-0000-0000B3150000}"/>
    <cellStyle name="Comma 7 4 2 4" xfId="13380" xr:uid="{00000000-0005-0000-0000-0000B4150000}"/>
    <cellStyle name="Comma 7 4 3" xfId="5720" xr:uid="{00000000-0005-0000-0000-0000B5150000}"/>
    <cellStyle name="Comma 7 4 3 2" xfId="10097" xr:uid="{00000000-0005-0000-0000-0000B6150000}"/>
    <cellStyle name="Comma 7 4 3 2 2" xfId="18850" xr:uid="{00000000-0005-0000-0000-0000B7150000}"/>
    <cellStyle name="Comma 7 4 3 3" xfId="14474" xr:uid="{00000000-0005-0000-0000-0000B8150000}"/>
    <cellStyle name="Comma 7 4 4" xfId="7909" xr:uid="{00000000-0005-0000-0000-0000B9150000}"/>
    <cellStyle name="Comma 7 4 4 2" xfId="16662" xr:uid="{00000000-0005-0000-0000-0000BA150000}"/>
    <cellStyle name="Comma 7 4 5" xfId="12286" xr:uid="{00000000-0005-0000-0000-0000BB150000}"/>
    <cellStyle name="Comma 7 5" xfId="4077" xr:uid="{00000000-0005-0000-0000-0000BC150000}"/>
    <cellStyle name="Comma 7 5 2" xfId="6266" xr:uid="{00000000-0005-0000-0000-0000BD150000}"/>
    <cellStyle name="Comma 7 5 2 2" xfId="10643" xr:uid="{00000000-0005-0000-0000-0000BE150000}"/>
    <cellStyle name="Comma 7 5 2 2 2" xfId="19396" xr:uid="{00000000-0005-0000-0000-0000BF150000}"/>
    <cellStyle name="Comma 7 5 2 3" xfId="15020" xr:uid="{00000000-0005-0000-0000-0000C0150000}"/>
    <cellStyle name="Comma 7 5 3" xfId="8455" xr:uid="{00000000-0005-0000-0000-0000C1150000}"/>
    <cellStyle name="Comma 7 5 3 2" xfId="17208" xr:uid="{00000000-0005-0000-0000-0000C2150000}"/>
    <cellStyle name="Comma 7 5 4" xfId="12832" xr:uid="{00000000-0005-0000-0000-0000C3150000}"/>
    <cellStyle name="Comma 7 6" xfId="5172" xr:uid="{00000000-0005-0000-0000-0000C4150000}"/>
    <cellStyle name="Comma 7 6 2" xfId="9549" xr:uid="{00000000-0005-0000-0000-0000C5150000}"/>
    <cellStyle name="Comma 7 6 2 2" xfId="18302" xr:uid="{00000000-0005-0000-0000-0000C6150000}"/>
    <cellStyle name="Comma 7 6 3" xfId="13926" xr:uid="{00000000-0005-0000-0000-0000C7150000}"/>
    <cellStyle name="Comma 7 7" xfId="7361" xr:uid="{00000000-0005-0000-0000-0000C8150000}"/>
    <cellStyle name="Comma 7 7 2" xfId="16114" xr:uid="{00000000-0005-0000-0000-0000C9150000}"/>
    <cellStyle name="Comma 7 8" xfId="11738" xr:uid="{00000000-0005-0000-0000-0000CA150000}"/>
    <cellStyle name="Comma 8" xfId="2936" xr:uid="{00000000-0005-0000-0000-0000CB150000}"/>
    <cellStyle name="Comma 8 2" xfId="3048" xr:uid="{00000000-0005-0000-0000-0000CC150000}"/>
    <cellStyle name="Comma 8 2 2" xfId="3324" xr:uid="{00000000-0005-0000-0000-0000CD150000}"/>
    <cellStyle name="Comma 8 2 2 2" xfId="3877" xr:uid="{00000000-0005-0000-0000-0000CE150000}"/>
    <cellStyle name="Comma 8 2 2 2 2" xfId="4973" xr:uid="{00000000-0005-0000-0000-0000CF150000}"/>
    <cellStyle name="Comma 8 2 2 2 2 2" xfId="7162" xr:uid="{00000000-0005-0000-0000-0000D0150000}"/>
    <cellStyle name="Comma 8 2 2 2 2 2 2" xfId="11539" xr:uid="{00000000-0005-0000-0000-0000D1150000}"/>
    <cellStyle name="Comma 8 2 2 2 2 2 2 2" xfId="20292" xr:uid="{00000000-0005-0000-0000-0000D2150000}"/>
    <cellStyle name="Comma 8 2 2 2 2 2 3" xfId="15916" xr:uid="{00000000-0005-0000-0000-0000D3150000}"/>
    <cellStyle name="Comma 8 2 2 2 2 3" xfId="9351" xr:uid="{00000000-0005-0000-0000-0000D4150000}"/>
    <cellStyle name="Comma 8 2 2 2 2 3 2" xfId="18104" xr:uid="{00000000-0005-0000-0000-0000D5150000}"/>
    <cellStyle name="Comma 8 2 2 2 2 4" xfId="13728" xr:uid="{00000000-0005-0000-0000-0000D6150000}"/>
    <cellStyle name="Comma 8 2 2 2 3" xfId="6068" xr:uid="{00000000-0005-0000-0000-0000D7150000}"/>
    <cellStyle name="Comma 8 2 2 2 3 2" xfId="10445" xr:uid="{00000000-0005-0000-0000-0000D8150000}"/>
    <cellStyle name="Comma 8 2 2 2 3 2 2" xfId="19198" xr:uid="{00000000-0005-0000-0000-0000D9150000}"/>
    <cellStyle name="Comma 8 2 2 2 3 3" xfId="14822" xr:uid="{00000000-0005-0000-0000-0000DA150000}"/>
    <cellStyle name="Comma 8 2 2 2 4" xfId="8257" xr:uid="{00000000-0005-0000-0000-0000DB150000}"/>
    <cellStyle name="Comma 8 2 2 2 4 2" xfId="17010" xr:uid="{00000000-0005-0000-0000-0000DC150000}"/>
    <cellStyle name="Comma 8 2 2 2 5" xfId="12634" xr:uid="{00000000-0005-0000-0000-0000DD150000}"/>
    <cellStyle name="Comma 8 2 2 3" xfId="4425" xr:uid="{00000000-0005-0000-0000-0000DE150000}"/>
    <cellStyle name="Comma 8 2 2 3 2" xfId="6614" xr:uid="{00000000-0005-0000-0000-0000DF150000}"/>
    <cellStyle name="Comma 8 2 2 3 2 2" xfId="10991" xr:uid="{00000000-0005-0000-0000-0000E0150000}"/>
    <cellStyle name="Comma 8 2 2 3 2 2 2" xfId="19744" xr:uid="{00000000-0005-0000-0000-0000E1150000}"/>
    <cellStyle name="Comma 8 2 2 3 2 3" xfId="15368" xr:uid="{00000000-0005-0000-0000-0000E2150000}"/>
    <cellStyle name="Comma 8 2 2 3 3" xfId="8803" xr:uid="{00000000-0005-0000-0000-0000E3150000}"/>
    <cellStyle name="Comma 8 2 2 3 3 2" xfId="17556" xr:uid="{00000000-0005-0000-0000-0000E4150000}"/>
    <cellStyle name="Comma 8 2 2 3 4" xfId="13180" xr:uid="{00000000-0005-0000-0000-0000E5150000}"/>
    <cellStyle name="Comma 8 2 2 4" xfId="5520" xr:uid="{00000000-0005-0000-0000-0000E6150000}"/>
    <cellStyle name="Comma 8 2 2 4 2" xfId="9897" xr:uid="{00000000-0005-0000-0000-0000E7150000}"/>
    <cellStyle name="Comma 8 2 2 4 2 2" xfId="18650" xr:uid="{00000000-0005-0000-0000-0000E8150000}"/>
    <cellStyle name="Comma 8 2 2 4 3" xfId="14274" xr:uid="{00000000-0005-0000-0000-0000E9150000}"/>
    <cellStyle name="Comma 8 2 2 5" xfId="7709" xr:uid="{00000000-0005-0000-0000-0000EA150000}"/>
    <cellStyle name="Comma 8 2 2 5 2" xfId="16462" xr:uid="{00000000-0005-0000-0000-0000EB150000}"/>
    <cellStyle name="Comma 8 2 2 6" xfId="12086" xr:uid="{00000000-0005-0000-0000-0000EC150000}"/>
    <cellStyle name="Comma 8 2 3" xfId="3603" xr:uid="{00000000-0005-0000-0000-0000ED150000}"/>
    <cellStyle name="Comma 8 2 3 2" xfId="4699" xr:uid="{00000000-0005-0000-0000-0000EE150000}"/>
    <cellStyle name="Comma 8 2 3 2 2" xfId="6888" xr:uid="{00000000-0005-0000-0000-0000EF150000}"/>
    <cellStyle name="Comma 8 2 3 2 2 2" xfId="11265" xr:uid="{00000000-0005-0000-0000-0000F0150000}"/>
    <cellStyle name="Comma 8 2 3 2 2 2 2" xfId="20018" xr:uid="{00000000-0005-0000-0000-0000F1150000}"/>
    <cellStyle name="Comma 8 2 3 2 2 3" xfId="15642" xr:uid="{00000000-0005-0000-0000-0000F2150000}"/>
    <cellStyle name="Comma 8 2 3 2 3" xfId="9077" xr:uid="{00000000-0005-0000-0000-0000F3150000}"/>
    <cellStyle name="Comma 8 2 3 2 3 2" xfId="17830" xr:uid="{00000000-0005-0000-0000-0000F4150000}"/>
    <cellStyle name="Comma 8 2 3 2 4" xfId="13454" xr:uid="{00000000-0005-0000-0000-0000F5150000}"/>
    <cellStyle name="Comma 8 2 3 3" xfId="5794" xr:uid="{00000000-0005-0000-0000-0000F6150000}"/>
    <cellStyle name="Comma 8 2 3 3 2" xfId="10171" xr:uid="{00000000-0005-0000-0000-0000F7150000}"/>
    <cellStyle name="Comma 8 2 3 3 2 2" xfId="18924" xr:uid="{00000000-0005-0000-0000-0000F8150000}"/>
    <cellStyle name="Comma 8 2 3 3 3" xfId="14548" xr:uid="{00000000-0005-0000-0000-0000F9150000}"/>
    <cellStyle name="Comma 8 2 3 4" xfId="7983" xr:uid="{00000000-0005-0000-0000-0000FA150000}"/>
    <cellStyle name="Comma 8 2 3 4 2" xfId="16736" xr:uid="{00000000-0005-0000-0000-0000FB150000}"/>
    <cellStyle name="Comma 8 2 3 5" xfId="12360" xr:uid="{00000000-0005-0000-0000-0000FC150000}"/>
    <cellStyle name="Comma 8 2 4" xfId="4151" xr:uid="{00000000-0005-0000-0000-0000FD150000}"/>
    <cellStyle name="Comma 8 2 4 2" xfId="6340" xr:uid="{00000000-0005-0000-0000-0000FE150000}"/>
    <cellStyle name="Comma 8 2 4 2 2" xfId="10717" xr:uid="{00000000-0005-0000-0000-0000FF150000}"/>
    <cellStyle name="Comma 8 2 4 2 2 2" xfId="19470" xr:uid="{00000000-0005-0000-0000-000000160000}"/>
    <cellStyle name="Comma 8 2 4 2 3" xfId="15094" xr:uid="{00000000-0005-0000-0000-000001160000}"/>
    <cellStyle name="Comma 8 2 4 3" xfId="8529" xr:uid="{00000000-0005-0000-0000-000002160000}"/>
    <cellStyle name="Comma 8 2 4 3 2" xfId="17282" xr:uid="{00000000-0005-0000-0000-000003160000}"/>
    <cellStyle name="Comma 8 2 4 4" xfId="12906" xr:uid="{00000000-0005-0000-0000-000004160000}"/>
    <cellStyle name="Comma 8 2 5" xfId="5246" xr:uid="{00000000-0005-0000-0000-000005160000}"/>
    <cellStyle name="Comma 8 2 5 2" xfId="9623" xr:uid="{00000000-0005-0000-0000-000006160000}"/>
    <cellStyle name="Comma 8 2 5 2 2" xfId="18376" xr:uid="{00000000-0005-0000-0000-000007160000}"/>
    <cellStyle name="Comma 8 2 5 3" xfId="14000" xr:uid="{00000000-0005-0000-0000-000008160000}"/>
    <cellStyle name="Comma 8 2 6" xfId="7435" xr:uid="{00000000-0005-0000-0000-000009160000}"/>
    <cellStyle name="Comma 8 2 6 2" xfId="16188" xr:uid="{00000000-0005-0000-0000-00000A160000}"/>
    <cellStyle name="Comma 8 2 7" xfId="11812" xr:uid="{00000000-0005-0000-0000-00000B160000}"/>
    <cellStyle name="Comma 8 3" xfId="3212" xr:uid="{00000000-0005-0000-0000-00000C160000}"/>
    <cellStyle name="Comma 8 3 2" xfId="3765" xr:uid="{00000000-0005-0000-0000-00000D160000}"/>
    <cellStyle name="Comma 8 3 2 2" xfId="4861" xr:uid="{00000000-0005-0000-0000-00000E160000}"/>
    <cellStyle name="Comma 8 3 2 2 2" xfId="7050" xr:uid="{00000000-0005-0000-0000-00000F160000}"/>
    <cellStyle name="Comma 8 3 2 2 2 2" xfId="11427" xr:uid="{00000000-0005-0000-0000-000010160000}"/>
    <cellStyle name="Comma 8 3 2 2 2 2 2" xfId="20180" xr:uid="{00000000-0005-0000-0000-000011160000}"/>
    <cellStyle name="Comma 8 3 2 2 2 3" xfId="15804" xr:uid="{00000000-0005-0000-0000-000012160000}"/>
    <cellStyle name="Comma 8 3 2 2 3" xfId="9239" xr:uid="{00000000-0005-0000-0000-000013160000}"/>
    <cellStyle name="Comma 8 3 2 2 3 2" xfId="17992" xr:uid="{00000000-0005-0000-0000-000014160000}"/>
    <cellStyle name="Comma 8 3 2 2 4" xfId="13616" xr:uid="{00000000-0005-0000-0000-000015160000}"/>
    <cellStyle name="Comma 8 3 2 3" xfId="5956" xr:uid="{00000000-0005-0000-0000-000016160000}"/>
    <cellStyle name="Comma 8 3 2 3 2" xfId="10333" xr:uid="{00000000-0005-0000-0000-000017160000}"/>
    <cellStyle name="Comma 8 3 2 3 2 2" xfId="19086" xr:uid="{00000000-0005-0000-0000-000018160000}"/>
    <cellStyle name="Comma 8 3 2 3 3" xfId="14710" xr:uid="{00000000-0005-0000-0000-000019160000}"/>
    <cellStyle name="Comma 8 3 2 4" xfId="8145" xr:uid="{00000000-0005-0000-0000-00001A160000}"/>
    <cellStyle name="Comma 8 3 2 4 2" xfId="16898" xr:uid="{00000000-0005-0000-0000-00001B160000}"/>
    <cellStyle name="Comma 8 3 2 5" xfId="12522" xr:uid="{00000000-0005-0000-0000-00001C160000}"/>
    <cellStyle name="Comma 8 3 3" xfId="4313" xr:uid="{00000000-0005-0000-0000-00001D160000}"/>
    <cellStyle name="Comma 8 3 3 2" xfId="6502" xr:uid="{00000000-0005-0000-0000-00001E160000}"/>
    <cellStyle name="Comma 8 3 3 2 2" xfId="10879" xr:uid="{00000000-0005-0000-0000-00001F160000}"/>
    <cellStyle name="Comma 8 3 3 2 2 2" xfId="19632" xr:uid="{00000000-0005-0000-0000-000020160000}"/>
    <cellStyle name="Comma 8 3 3 2 3" xfId="15256" xr:uid="{00000000-0005-0000-0000-000021160000}"/>
    <cellStyle name="Comma 8 3 3 3" xfId="8691" xr:uid="{00000000-0005-0000-0000-000022160000}"/>
    <cellStyle name="Comma 8 3 3 3 2" xfId="17444" xr:uid="{00000000-0005-0000-0000-000023160000}"/>
    <cellStyle name="Comma 8 3 3 4" xfId="13068" xr:uid="{00000000-0005-0000-0000-000024160000}"/>
    <cellStyle name="Comma 8 3 4" xfId="5408" xr:uid="{00000000-0005-0000-0000-000025160000}"/>
    <cellStyle name="Comma 8 3 4 2" xfId="9785" xr:uid="{00000000-0005-0000-0000-000026160000}"/>
    <cellStyle name="Comma 8 3 4 2 2" xfId="18538" xr:uid="{00000000-0005-0000-0000-000027160000}"/>
    <cellStyle name="Comma 8 3 4 3" xfId="14162" xr:uid="{00000000-0005-0000-0000-000028160000}"/>
    <cellStyle name="Comma 8 3 5" xfId="7597" xr:uid="{00000000-0005-0000-0000-000029160000}"/>
    <cellStyle name="Comma 8 3 5 2" xfId="16350" xr:uid="{00000000-0005-0000-0000-00002A160000}"/>
    <cellStyle name="Comma 8 3 6" xfId="11974" xr:uid="{00000000-0005-0000-0000-00002B160000}"/>
    <cellStyle name="Comma 8 4" xfId="3491" xr:uid="{00000000-0005-0000-0000-00002C160000}"/>
    <cellStyle name="Comma 8 4 2" xfId="4587" xr:uid="{00000000-0005-0000-0000-00002D160000}"/>
    <cellStyle name="Comma 8 4 2 2" xfId="6776" xr:uid="{00000000-0005-0000-0000-00002E160000}"/>
    <cellStyle name="Comma 8 4 2 2 2" xfId="11153" xr:uid="{00000000-0005-0000-0000-00002F160000}"/>
    <cellStyle name="Comma 8 4 2 2 2 2" xfId="19906" xr:uid="{00000000-0005-0000-0000-000030160000}"/>
    <cellStyle name="Comma 8 4 2 2 3" xfId="15530" xr:uid="{00000000-0005-0000-0000-000031160000}"/>
    <cellStyle name="Comma 8 4 2 3" xfId="8965" xr:uid="{00000000-0005-0000-0000-000032160000}"/>
    <cellStyle name="Comma 8 4 2 3 2" xfId="17718" xr:uid="{00000000-0005-0000-0000-000033160000}"/>
    <cellStyle name="Comma 8 4 2 4" xfId="13342" xr:uid="{00000000-0005-0000-0000-000034160000}"/>
    <cellStyle name="Comma 8 4 3" xfId="5682" xr:uid="{00000000-0005-0000-0000-000035160000}"/>
    <cellStyle name="Comma 8 4 3 2" xfId="10059" xr:uid="{00000000-0005-0000-0000-000036160000}"/>
    <cellStyle name="Comma 8 4 3 2 2" xfId="18812" xr:uid="{00000000-0005-0000-0000-000037160000}"/>
    <cellStyle name="Comma 8 4 3 3" xfId="14436" xr:uid="{00000000-0005-0000-0000-000038160000}"/>
    <cellStyle name="Comma 8 4 4" xfId="7871" xr:uid="{00000000-0005-0000-0000-000039160000}"/>
    <cellStyle name="Comma 8 4 4 2" xfId="16624" xr:uid="{00000000-0005-0000-0000-00003A160000}"/>
    <cellStyle name="Comma 8 4 5" xfId="12248" xr:uid="{00000000-0005-0000-0000-00003B160000}"/>
    <cellStyle name="Comma 8 5" xfId="4039" xr:uid="{00000000-0005-0000-0000-00003C160000}"/>
    <cellStyle name="Comma 8 5 2" xfId="6228" xr:uid="{00000000-0005-0000-0000-00003D160000}"/>
    <cellStyle name="Comma 8 5 2 2" xfId="10605" xr:uid="{00000000-0005-0000-0000-00003E160000}"/>
    <cellStyle name="Comma 8 5 2 2 2" xfId="19358" xr:uid="{00000000-0005-0000-0000-00003F160000}"/>
    <cellStyle name="Comma 8 5 2 3" xfId="14982" xr:uid="{00000000-0005-0000-0000-000040160000}"/>
    <cellStyle name="Comma 8 5 3" xfId="8417" xr:uid="{00000000-0005-0000-0000-000041160000}"/>
    <cellStyle name="Comma 8 5 3 2" xfId="17170" xr:uid="{00000000-0005-0000-0000-000042160000}"/>
    <cellStyle name="Comma 8 5 4" xfId="12794" xr:uid="{00000000-0005-0000-0000-000043160000}"/>
    <cellStyle name="Comma 8 6" xfId="5134" xr:uid="{00000000-0005-0000-0000-000044160000}"/>
    <cellStyle name="Comma 8 6 2" xfId="9511" xr:uid="{00000000-0005-0000-0000-000045160000}"/>
    <cellStyle name="Comma 8 6 2 2" xfId="18264" xr:uid="{00000000-0005-0000-0000-000046160000}"/>
    <cellStyle name="Comma 8 6 3" xfId="13888" xr:uid="{00000000-0005-0000-0000-000047160000}"/>
    <cellStyle name="Comma 8 7" xfId="7323" xr:uid="{00000000-0005-0000-0000-000048160000}"/>
    <cellStyle name="Comma 8 7 2" xfId="16076" xr:uid="{00000000-0005-0000-0000-000049160000}"/>
    <cellStyle name="Comma 8 8" xfId="11700" xr:uid="{00000000-0005-0000-0000-00004A160000}"/>
    <cellStyle name="Comma 9" xfId="2977" xr:uid="{00000000-0005-0000-0000-00004B160000}"/>
    <cellStyle name="Comma 9 2" xfId="3089" xr:uid="{00000000-0005-0000-0000-00004C160000}"/>
    <cellStyle name="Comma 9 2 2" xfId="3365" xr:uid="{00000000-0005-0000-0000-00004D160000}"/>
    <cellStyle name="Comma 9 2 2 2" xfId="3918" xr:uid="{00000000-0005-0000-0000-00004E160000}"/>
    <cellStyle name="Comma 9 2 2 2 2" xfId="5014" xr:uid="{00000000-0005-0000-0000-00004F160000}"/>
    <cellStyle name="Comma 9 2 2 2 2 2" xfId="7203" xr:uid="{00000000-0005-0000-0000-000050160000}"/>
    <cellStyle name="Comma 9 2 2 2 2 2 2" xfId="11580" xr:uid="{00000000-0005-0000-0000-000051160000}"/>
    <cellStyle name="Comma 9 2 2 2 2 2 2 2" xfId="20333" xr:uid="{00000000-0005-0000-0000-000052160000}"/>
    <cellStyle name="Comma 9 2 2 2 2 2 3" xfId="15957" xr:uid="{00000000-0005-0000-0000-000053160000}"/>
    <cellStyle name="Comma 9 2 2 2 2 3" xfId="9392" xr:uid="{00000000-0005-0000-0000-000054160000}"/>
    <cellStyle name="Comma 9 2 2 2 2 3 2" xfId="18145" xr:uid="{00000000-0005-0000-0000-000055160000}"/>
    <cellStyle name="Comma 9 2 2 2 2 4" xfId="13769" xr:uid="{00000000-0005-0000-0000-000056160000}"/>
    <cellStyle name="Comma 9 2 2 2 3" xfId="6109" xr:uid="{00000000-0005-0000-0000-000057160000}"/>
    <cellStyle name="Comma 9 2 2 2 3 2" xfId="10486" xr:uid="{00000000-0005-0000-0000-000058160000}"/>
    <cellStyle name="Comma 9 2 2 2 3 2 2" xfId="19239" xr:uid="{00000000-0005-0000-0000-000059160000}"/>
    <cellStyle name="Comma 9 2 2 2 3 3" xfId="14863" xr:uid="{00000000-0005-0000-0000-00005A160000}"/>
    <cellStyle name="Comma 9 2 2 2 4" xfId="8298" xr:uid="{00000000-0005-0000-0000-00005B160000}"/>
    <cellStyle name="Comma 9 2 2 2 4 2" xfId="17051" xr:uid="{00000000-0005-0000-0000-00005C160000}"/>
    <cellStyle name="Comma 9 2 2 2 5" xfId="12675" xr:uid="{00000000-0005-0000-0000-00005D160000}"/>
    <cellStyle name="Comma 9 2 2 3" xfId="4466" xr:uid="{00000000-0005-0000-0000-00005E160000}"/>
    <cellStyle name="Comma 9 2 2 3 2" xfId="6655" xr:uid="{00000000-0005-0000-0000-00005F160000}"/>
    <cellStyle name="Comma 9 2 2 3 2 2" xfId="11032" xr:uid="{00000000-0005-0000-0000-000060160000}"/>
    <cellStyle name="Comma 9 2 2 3 2 2 2" xfId="19785" xr:uid="{00000000-0005-0000-0000-000061160000}"/>
    <cellStyle name="Comma 9 2 2 3 2 3" xfId="15409" xr:uid="{00000000-0005-0000-0000-000062160000}"/>
    <cellStyle name="Comma 9 2 2 3 3" xfId="8844" xr:uid="{00000000-0005-0000-0000-000063160000}"/>
    <cellStyle name="Comma 9 2 2 3 3 2" xfId="17597" xr:uid="{00000000-0005-0000-0000-000064160000}"/>
    <cellStyle name="Comma 9 2 2 3 4" xfId="13221" xr:uid="{00000000-0005-0000-0000-000065160000}"/>
    <cellStyle name="Comma 9 2 2 4" xfId="5561" xr:uid="{00000000-0005-0000-0000-000066160000}"/>
    <cellStyle name="Comma 9 2 2 4 2" xfId="9938" xr:uid="{00000000-0005-0000-0000-000067160000}"/>
    <cellStyle name="Comma 9 2 2 4 2 2" xfId="18691" xr:uid="{00000000-0005-0000-0000-000068160000}"/>
    <cellStyle name="Comma 9 2 2 4 3" xfId="14315" xr:uid="{00000000-0005-0000-0000-000069160000}"/>
    <cellStyle name="Comma 9 2 2 5" xfId="7750" xr:uid="{00000000-0005-0000-0000-00006A160000}"/>
    <cellStyle name="Comma 9 2 2 5 2" xfId="16503" xr:uid="{00000000-0005-0000-0000-00006B160000}"/>
    <cellStyle name="Comma 9 2 2 6" xfId="12127" xr:uid="{00000000-0005-0000-0000-00006C160000}"/>
    <cellStyle name="Comma 9 2 3" xfId="3644" xr:uid="{00000000-0005-0000-0000-00006D160000}"/>
    <cellStyle name="Comma 9 2 3 2" xfId="4740" xr:uid="{00000000-0005-0000-0000-00006E160000}"/>
    <cellStyle name="Comma 9 2 3 2 2" xfId="6929" xr:uid="{00000000-0005-0000-0000-00006F160000}"/>
    <cellStyle name="Comma 9 2 3 2 2 2" xfId="11306" xr:uid="{00000000-0005-0000-0000-000070160000}"/>
    <cellStyle name="Comma 9 2 3 2 2 2 2" xfId="20059" xr:uid="{00000000-0005-0000-0000-000071160000}"/>
    <cellStyle name="Comma 9 2 3 2 2 3" xfId="15683" xr:uid="{00000000-0005-0000-0000-000072160000}"/>
    <cellStyle name="Comma 9 2 3 2 3" xfId="9118" xr:uid="{00000000-0005-0000-0000-000073160000}"/>
    <cellStyle name="Comma 9 2 3 2 3 2" xfId="17871" xr:uid="{00000000-0005-0000-0000-000074160000}"/>
    <cellStyle name="Comma 9 2 3 2 4" xfId="13495" xr:uid="{00000000-0005-0000-0000-000075160000}"/>
    <cellStyle name="Comma 9 2 3 3" xfId="5835" xr:uid="{00000000-0005-0000-0000-000076160000}"/>
    <cellStyle name="Comma 9 2 3 3 2" xfId="10212" xr:uid="{00000000-0005-0000-0000-000077160000}"/>
    <cellStyle name="Comma 9 2 3 3 2 2" xfId="18965" xr:uid="{00000000-0005-0000-0000-000078160000}"/>
    <cellStyle name="Comma 9 2 3 3 3" xfId="14589" xr:uid="{00000000-0005-0000-0000-000079160000}"/>
    <cellStyle name="Comma 9 2 3 4" xfId="8024" xr:uid="{00000000-0005-0000-0000-00007A160000}"/>
    <cellStyle name="Comma 9 2 3 4 2" xfId="16777" xr:uid="{00000000-0005-0000-0000-00007B160000}"/>
    <cellStyle name="Comma 9 2 3 5" xfId="12401" xr:uid="{00000000-0005-0000-0000-00007C160000}"/>
    <cellStyle name="Comma 9 2 4" xfId="4192" xr:uid="{00000000-0005-0000-0000-00007D160000}"/>
    <cellStyle name="Comma 9 2 4 2" xfId="6381" xr:uid="{00000000-0005-0000-0000-00007E160000}"/>
    <cellStyle name="Comma 9 2 4 2 2" xfId="10758" xr:uid="{00000000-0005-0000-0000-00007F160000}"/>
    <cellStyle name="Comma 9 2 4 2 2 2" xfId="19511" xr:uid="{00000000-0005-0000-0000-000080160000}"/>
    <cellStyle name="Comma 9 2 4 2 3" xfId="15135" xr:uid="{00000000-0005-0000-0000-000081160000}"/>
    <cellStyle name="Comma 9 2 4 3" xfId="8570" xr:uid="{00000000-0005-0000-0000-000082160000}"/>
    <cellStyle name="Comma 9 2 4 3 2" xfId="17323" xr:uid="{00000000-0005-0000-0000-000083160000}"/>
    <cellStyle name="Comma 9 2 4 4" xfId="12947" xr:uid="{00000000-0005-0000-0000-000084160000}"/>
    <cellStyle name="Comma 9 2 5" xfId="5287" xr:uid="{00000000-0005-0000-0000-000085160000}"/>
    <cellStyle name="Comma 9 2 5 2" xfId="9664" xr:uid="{00000000-0005-0000-0000-000086160000}"/>
    <cellStyle name="Comma 9 2 5 2 2" xfId="18417" xr:uid="{00000000-0005-0000-0000-000087160000}"/>
    <cellStyle name="Comma 9 2 5 3" xfId="14041" xr:uid="{00000000-0005-0000-0000-000088160000}"/>
    <cellStyle name="Comma 9 2 6" xfId="7476" xr:uid="{00000000-0005-0000-0000-000089160000}"/>
    <cellStyle name="Comma 9 2 6 2" xfId="16229" xr:uid="{00000000-0005-0000-0000-00008A160000}"/>
    <cellStyle name="Comma 9 2 7" xfId="11853" xr:uid="{00000000-0005-0000-0000-00008B160000}"/>
    <cellStyle name="Comma 9 3" xfId="3253" xr:uid="{00000000-0005-0000-0000-00008C160000}"/>
    <cellStyle name="Comma 9 3 2" xfId="3806" xr:uid="{00000000-0005-0000-0000-00008D160000}"/>
    <cellStyle name="Comma 9 3 2 2" xfId="4902" xr:uid="{00000000-0005-0000-0000-00008E160000}"/>
    <cellStyle name="Comma 9 3 2 2 2" xfId="7091" xr:uid="{00000000-0005-0000-0000-00008F160000}"/>
    <cellStyle name="Comma 9 3 2 2 2 2" xfId="11468" xr:uid="{00000000-0005-0000-0000-000090160000}"/>
    <cellStyle name="Comma 9 3 2 2 2 2 2" xfId="20221" xr:uid="{00000000-0005-0000-0000-000091160000}"/>
    <cellStyle name="Comma 9 3 2 2 2 3" xfId="15845" xr:uid="{00000000-0005-0000-0000-000092160000}"/>
    <cellStyle name="Comma 9 3 2 2 3" xfId="9280" xr:uid="{00000000-0005-0000-0000-000093160000}"/>
    <cellStyle name="Comma 9 3 2 2 3 2" xfId="18033" xr:uid="{00000000-0005-0000-0000-000094160000}"/>
    <cellStyle name="Comma 9 3 2 2 4" xfId="13657" xr:uid="{00000000-0005-0000-0000-000095160000}"/>
    <cellStyle name="Comma 9 3 2 3" xfId="5997" xr:uid="{00000000-0005-0000-0000-000096160000}"/>
    <cellStyle name="Comma 9 3 2 3 2" xfId="10374" xr:uid="{00000000-0005-0000-0000-000097160000}"/>
    <cellStyle name="Comma 9 3 2 3 2 2" xfId="19127" xr:uid="{00000000-0005-0000-0000-000098160000}"/>
    <cellStyle name="Comma 9 3 2 3 3" xfId="14751" xr:uid="{00000000-0005-0000-0000-000099160000}"/>
    <cellStyle name="Comma 9 3 2 4" xfId="8186" xr:uid="{00000000-0005-0000-0000-00009A160000}"/>
    <cellStyle name="Comma 9 3 2 4 2" xfId="16939" xr:uid="{00000000-0005-0000-0000-00009B160000}"/>
    <cellStyle name="Comma 9 3 2 5" xfId="12563" xr:uid="{00000000-0005-0000-0000-00009C160000}"/>
    <cellStyle name="Comma 9 3 3" xfId="4354" xr:uid="{00000000-0005-0000-0000-00009D160000}"/>
    <cellStyle name="Comma 9 3 3 2" xfId="6543" xr:uid="{00000000-0005-0000-0000-00009E160000}"/>
    <cellStyle name="Comma 9 3 3 2 2" xfId="10920" xr:uid="{00000000-0005-0000-0000-00009F160000}"/>
    <cellStyle name="Comma 9 3 3 2 2 2" xfId="19673" xr:uid="{00000000-0005-0000-0000-0000A0160000}"/>
    <cellStyle name="Comma 9 3 3 2 3" xfId="15297" xr:uid="{00000000-0005-0000-0000-0000A1160000}"/>
    <cellStyle name="Comma 9 3 3 3" xfId="8732" xr:uid="{00000000-0005-0000-0000-0000A2160000}"/>
    <cellStyle name="Comma 9 3 3 3 2" xfId="17485" xr:uid="{00000000-0005-0000-0000-0000A3160000}"/>
    <cellStyle name="Comma 9 3 3 4" xfId="13109" xr:uid="{00000000-0005-0000-0000-0000A4160000}"/>
    <cellStyle name="Comma 9 3 4" xfId="5449" xr:uid="{00000000-0005-0000-0000-0000A5160000}"/>
    <cellStyle name="Comma 9 3 4 2" xfId="9826" xr:uid="{00000000-0005-0000-0000-0000A6160000}"/>
    <cellStyle name="Comma 9 3 4 2 2" xfId="18579" xr:uid="{00000000-0005-0000-0000-0000A7160000}"/>
    <cellStyle name="Comma 9 3 4 3" xfId="14203" xr:uid="{00000000-0005-0000-0000-0000A8160000}"/>
    <cellStyle name="Comma 9 3 5" xfId="7638" xr:uid="{00000000-0005-0000-0000-0000A9160000}"/>
    <cellStyle name="Comma 9 3 5 2" xfId="16391" xr:uid="{00000000-0005-0000-0000-0000AA160000}"/>
    <cellStyle name="Comma 9 3 6" xfId="12015" xr:uid="{00000000-0005-0000-0000-0000AB160000}"/>
    <cellStyle name="Comma 9 4" xfId="3532" xr:uid="{00000000-0005-0000-0000-0000AC160000}"/>
    <cellStyle name="Comma 9 4 2" xfId="4628" xr:uid="{00000000-0005-0000-0000-0000AD160000}"/>
    <cellStyle name="Comma 9 4 2 2" xfId="6817" xr:uid="{00000000-0005-0000-0000-0000AE160000}"/>
    <cellStyle name="Comma 9 4 2 2 2" xfId="11194" xr:uid="{00000000-0005-0000-0000-0000AF160000}"/>
    <cellStyle name="Comma 9 4 2 2 2 2" xfId="19947" xr:uid="{00000000-0005-0000-0000-0000B0160000}"/>
    <cellStyle name="Comma 9 4 2 2 3" xfId="15571" xr:uid="{00000000-0005-0000-0000-0000B1160000}"/>
    <cellStyle name="Comma 9 4 2 3" xfId="9006" xr:uid="{00000000-0005-0000-0000-0000B2160000}"/>
    <cellStyle name="Comma 9 4 2 3 2" xfId="17759" xr:uid="{00000000-0005-0000-0000-0000B3160000}"/>
    <cellStyle name="Comma 9 4 2 4" xfId="13383" xr:uid="{00000000-0005-0000-0000-0000B4160000}"/>
    <cellStyle name="Comma 9 4 3" xfId="5723" xr:uid="{00000000-0005-0000-0000-0000B5160000}"/>
    <cellStyle name="Comma 9 4 3 2" xfId="10100" xr:uid="{00000000-0005-0000-0000-0000B6160000}"/>
    <cellStyle name="Comma 9 4 3 2 2" xfId="18853" xr:uid="{00000000-0005-0000-0000-0000B7160000}"/>
    <cellStyle name="Comma 9 4 3 3" xfId="14477" xr:uid="{00000000-0005-0000-0000-0000B8160000}"/>
    <cellStyle name="Comma 9 4 4" xfId="7912" xr:uid="{00000000-0005-0000-0000-0000B9160000}"/>
    <cellStyle name="Comma 9 4 4 2" xfId="16665" xr:uid="{00000000-0005-0000-0000-0000BA160000}"/>
    <cellStyle name="Comma 9 4 5" xfId="12289" xr:uid="{00000000-0005-0000-0000-0000BB160000}"/>
    <cellStyle name="Comma 9 5" xfId="4080" xr:uid="{00000000-0005-0000-0000-0000BC160000}"/>
    <cellStyle name="Comma 9 5 2" xfId="6269" xr:uid="{00000000-0005-0000-0000-0000BD160000}"/>
    <cellStyle name="Comma 9 5 2 2" xfId="10646" xr:uid="{00000000-0005-0000-0000-0000BE160000}"/>
    <cellStyle name="Comma 9 5 2 2 2" xfId="19399" xr:uid="{00000000-0005-0000-0000-0000BF160000}"/>
    <cellStyle name="Comma 9 5 2 3" xfId="15023" xr:uid="{00000000-0005-0000-0000-0000C0160000}"/>
    <cellStyle name="Comma 9 5 3" xfId="8458" xr:uid="{00000000-0005-0000-0000-0000C1160000}"/>
    <cellStyle name="Comma 9 5 3 2" xfId="17211" xr:uid="{00000000-0005-0000-0000-0000C2160000}"/>
    <cellStyle name="Comma 9 5 4" xfId="12835" xr:uid="{00000000-0005-0000-0000-0000C3160000}"/>
    <cellStyle name="Comma 9 6" xfId="5175" xr:uid="{00000000-0005-0000-0000-0000C4160000}"/>
    <cellStyle name="Comma 9 6 2" xfId="9552" xr:uid="{00000000-0005-0000-0000-0000C5160000}"/>
    <cellStyle name="Comma 9 6 2 2" xfId="18305" xr:uid="{00000000-0005-0000-0000-0000C6160000}"/>
    <cellStyle name="Comma 9 6 3" xfId="13929" xr:uid="{00000000-0005-0000-0000-0000C7160000}"/>
    <cellStyle name="Comma 9 7" xfId="7364" xr:uid="{00000000-0005-0000-0000-0000C8160000}"/>
    <cellStyle name="Comma 9 7 2" xfId="16117" xr:uid="{00000000-0005-0000-0000-0000C9160000}"/>
    <cellStyle name="Comma 9 8" xfId="11741" xr:uid="{00000000-0005-0000-0000-0000CA160000}"/>
    <cellStyle name="Currency" xfId="83" xr:uid="{00000000-0005-0000-0000-0000CB160000}"/>
    <cellStyle name="Currency [0]" xfId="84" xr:uid="{00000000-0005-0000-0000-0000CC160000}"/>
    <cellStyle name="Currency [0] 2" xfId="85" xr:uid="{00000000-0005-0000-0000-0000CD160000}"/>
    <cellStyle name="Currency [0] 2 2" xfId="86" xr:uid="{00000000-0005-0000-0000-0000CE160000}"/>
    <cellStyle name="Currency [0] 2 2 2" xfId="87" xr:uid="{00000000-0005-0000-0000-0000CF160000}"/>
    <cellStyle name="Currency [0] 2 2 2 2" xfId="88" xr:uid="{00000000-0005-0000-0000-0000D0160000}"/>
    <cellStyle name="Currency [0] 2 2 3" xfId="89" xr:uid="{00000000-0005-0000-0000-0000D1160000}"/>
    <cellStyle name="Currency [0] 2 2 3 2" xfId="90" xr:uid="{00000000-0005-0000-0000-0000D2160000}"/>
    <cellStyle name="Currency [0] 2 2 4" xfId="91" xr:uid="{00000000-0005-0000-0000-0000D3160000}"/>
    <cellStyle name="Currency [0] 2 2 4 2" xfId="92" xr:uid="{00000000-0005-0000-0000-0000D4160000}"/>
    <cellStyle name="Currency [0] 2 2 5" xfId="93" xr:uid="{00000000-0005-0000-0000-0000D5160000}"/>
    <cellStyle name="Currency [0] 2 3" xfId="94" xr:uid="{00000000-0005-0000-0000-0000D6160000}"/>
    <cellStyle name="Currency [0] 2 3 2" xfId="95" xr:uid="{00000000-0005-0000-0000-0000D7160000}"/>
    <cellStyle name="Currency [0] 2 4" xfId="96" xr:uid="{00000000-0005-0000-0000-0000D8160000}"/>
    <cellStyle name="Currency [0] 2 4 2" xfId="97" xr:uid="{00000000-0005-0000-0000-0000D9160000}"/>
    <cellStyle name="Currency [0] 2 5" xfId="98" xr:uid="{00000000-0005-0000-0000-0000DA160000}"/>
    <cellStyle name="Currency [0] 2 5 2" xfId="99" xr:uid="{00000000-0005-0000-0000-0000DB160000}"/>
    <cellStyle name="Currency [0] 2 6" xfId="100" xr:uid="{00000000-0005-0000-0000-0000DC160000}"/>
    <cellStyle name="Currency [0] 3" xfId="101" xr:uid="{00000000-0005-0000-0000-0000DD160000}"/>
    <cellStyle name="Currency [0] 3 2" xfId="102" xr:uid="{00000000-0005-0000-0000-0000DE160000}"/>
    <cellStyle name="Currency [0] 3 2 2" xfId="103" xr:uid="{00000000-0005-0000-0000-0000DF160000}"/>
    <cellStyle name="Currency [0] 3 3" xfId="104" xr:uid="{00000000-0005-0000-0000-0000E0160000}"/>
    <cellStyle name="Currency [0] 3 3 2" xfId="105" xr:uid="{00000000-0005-0000-0000-0000E1160000}"/>
    <cellStyle name="Currency [0] 3 4" xfId="106" xr:uid="{00000000-0005-0000-0000-0000E2160000}"/>
    <cellStyle name="Currency [0] 3 4 2" xfId="107" xr:uid="{00000000-0005-0000-0000-0000E3160000}"/>
    <cellStyle name="Currency [0] 3 5" xfId="108" xr:uid="{00000000-0005-0000-0000-0000E4160000}"/>
    <cellStyle name="Currency [0] 4" xfId="109" xr:uid="{00000000-0005-0000-0000-0000E5160000}"/>
    <cellStyle name="Currency [0] 4 2" xfId="110" xr:uid="{00000000-0005-0000-0000-0000E6160000}"/>
    <cellStyle name="Currency [0] 5" xfId="111" xr:uid="{00000000-0005-0000-0000-0000E7160000}"/>
    <cellStyle name="Currency [0] 5 2" xfId="112" xr:uid="{00000000-0005-0000-0000-0000E8160000}"/>
    <cellStyle name="Currency [0] 6" xfId="113" xr:uid="{00000000-0005-0000-0000-0000E9160000}"/>
    <cellStyle name="Currency [0] 6 2" xfId="114" xr:uid="{00000000-0005-0000-0000-0000EA160000}"/>
    <cellStyle name="Currency [0] 7" xfId="115" xr:uid="{00000000-0005-0000-0000-0000EB160000}"/>
    <cellStyle name="Currency 10" xfId="116" xr:uid="{00000000-0005-0000-0000-0000EC160000}"/>
    <cellStyle name="Currency 10 2" xfId="117" xr:uid="{00000000-0005-0000-0000-0000ED160000}"/>
    <cellStyle name="Currency 11" xfId="118" xr:uid="{00000000-0005-0000-0000-0000EE160000}"/>
    <cellStyle name="Currency 11 2" xfId="119" xr:uid="{00000000-0005-0000-0000-0000EF160000}"/>
    <cellStyle name="Currency 12" xfId="120" xr:uid="{00000000-0005-0000-0000-0000F0160000}"/>
    <cellStyle name="Currency 12 2" xfId="121" xr:uid="{00000000-0005-0000-0000-0000F1160000}"/>
    <cellStyle name="Currency 13" xfId="122" xr:uid="{00000000-0005-0000-0000-0000F2160000}"/>
    <cellStyle name="Currency 13 2" xfId="123" xr:uid="{00000000-0005-0000-0000-0000F3160000}"/>
    <cellStyle name="Currency 14" xfId="124" xr:uid="{00000000-0005-0000-0000-0000F4160000}"/>
    <cellStyle name="Currency 15" xfId="125" xr:uid="{00000000-0005-0000-0000-0000F5160000}"/>
    <cellStyle name="Currency 2" xfId="126" xr:uid="{00000000-0005-0000-0000-0000F6160000}"/>
    <cellStyle name="Currency 2 2" xfId="127" xr:uid="{00000000-0005-0000-0000-0000F7160000}"/>
    <cellStyle name="Currency 2 2 2" xfId="128" xr:uid="{00000000-0005-0000-0000-0000F8160000}"/>
    <cellStyle name="Currency 2 2 2 2" xfId="129" xr:uid="{00000000-0005-0000-0000-0000F9160000}"/>
    <cellStyle name="Currency 2 2 3" xfId="130" xr:uid="{00000000-0005-0000-0000-0000FA160000}"/>
    <cellStyle name="Currency 2 2 3 2" xfId="131" xr:uid="{00000000-0005-0000-0000-0000FB160000}"/>
    <cellStyle name="Currency 2 2 4" xfId="132" xr:uid="{00000000-0005-0000-0000-0000FC160000}"/>
    <cellStyle name="Currency 2 2 4 2" xfId="133" xr:uid="{00000000-0005-0000-0000-0000FD160000}"/>
    <cellStyle name="Currency 2 2 5" xfId="134" xr:uid="{00000000-0005-0000-0000-0000FE160000}"/>
    <cellStyle name="Currency 2 3" xfId="135" xr:uid="{00000000-0005-0000-0000-0000FF160000}"/>
    <cellStyle name="Currency 2 3 2" xfId="136" xr:uid="{00000000-0005-0000-0000-000000170000}"/>
    <cellStyle name="Currency 2 4" xfId="137" xr:uid="{00000000-0005-0000-0000-000001170000}"/>
    <cellStyle name="Currency 2 4 2" xfId="138" xr:uid="{00000000-0005-0000-0000-000002170000}"/>
    <cellStyle name="Currency 2 5" xfId="139" xr:uid="{00000000-0005-0000-0000-000003170000}"/>
    <cellStyle name="Currency 2 5 2" xfId="140" xr:uid="{00000000-0005-0000-0000-000004170000}"/>
    <cellStyle name="Currency 2 6" xfId="141" xr:uid="{00000000-0005-0000-0000-000005170000}"/>
    <cellStyle name="Currency 3" xfId="142" xr:uid="{00000000-0005-0000-0000-000006170000}"/>
    <cellStyle name="Currency 3 2" xfId="143" xr:uid="{00000000-0005-0000-0000-000007170000}"/>
    <cellStyle name="Currency 3 2 2" xfId="144" xr:uid="{00000000-0005-0000-0000-000008170000}"/>
    <cellStyle name="Currency 3 3" xfId="145" xr:uid="{00000000-0005-0000-0000-000009170000}"/>
    <cellStyle name="Currency 3 3 2" xfId="146" xr:uid="{00000000-0005-0000-0000-00000A170000}"/>
    <cellStyle name="Currency 3 4" xfId="147" xr:uid="{00000000-0005-0000-0000-00000B170000}"/>
    <cellStyle name="Currency 3 4 2" xfId="148" xr:uid="{00000000-0005-0000-0000-00000C170000}"/>
    <cellStyle name="Currency 3 5" xfId="149" xr:uid="{00000000-0005-0000-0000-00000D170000}"/>
    <cellStyle name="Currency 4" xfId="150" xr:uid="{00000000-0005-0000-0000-00000E170000}"/>
    <cellStyle name="Currency 4 2" xfId="151" xr:uid="{00000000-0005-0000-0000-00000F170000}"/>
    <cellStyle name="Currency 4 2 2" xfId="152" xr:uid="{00000000-0005-0000-0000-000010170000}"/>
    <cellStyle name="Currency 4 3" xfId="153" xr:uid="{00000000-0005-0000-0000-000011170000}"/>
    <cellStyle name="Currency 4 3 2" xfId="154" xr:uid="{00000000-0005-0000-0000-000012170000}"/>
    <cellStyle name="Currency 4 4" xfId="155" xr:uid="{00000000-0005-0000-0000-000013170000}"/>
    <cellStyle name="Currency 4 4 2" xfId="156" xr:uid="{00000000-0005-0000-0000-000014170000}"/>
    <cellStyle name="Currency 4 5" xfId="157" xr:uid="{00000000-0005-0000-0000-000015170000}"/>
    <cellStyle name="Currency 5" xfId="158" xr:uid="{00000000-0005-0000-0000-000016170000}"/>
    <cellStyle name="Currency 5 2" xfId="159" xr:uid="{00000000-0005-0000-0000-000017170000}"/>
    <cellStyle name="Currency 5 2 2" xfId="160" xr:uid="{00000000-0005-0000-0000-000018170000}"/>
    <cellStyle name="Currency 5 3" xfId="161" xr:uid="{00000000-0005-0000-0000-000019170000}"/>
    <cellStyle name="Currency 5 3 2" xfId="162" xr:uid="{00000000-0005-0000-0000-00001A170000}"/>
    <cellStyle name="Currency 5 4" xfId="163" xr:uid="{00000000-0005-0000-0000-00001B170000}"/>
    <cellStyle name="Currency 5 4 2" xfId="164" xr:uid="{00000000-0005-0000-0000-00001C170000}"/>
    <cellStyle name="Currency 5 5" xfId="165" xr:uid="{00000000-0005-0000-0000-00001D170000}"/>
    <cellStyle name="Currency 6" xfId="166" xr:uid="{00000000-0005-0000-0000-00001E170000}"/>
    <cellStyle name="Currency 6 2" xfId="167" xr:uid="{00000000-0005-0000-0000-00001F170000}"/>
    <cellStyle name="Currency 7" xfId="168" xr:uid="{00000000-0005-0000-0000-000020170000}"/>
    <cellStyle name="Currency 7 2" xfId="169" xr:uid="{00000000-0005-0000-0000-000021170000}"/>
    <cellStyle name="Currency 8" xfId="170" xr:uid="{00000000-0005-0000-0000-000022170000}"/>
    <cellStyle name="Currency 8 2" xfId="171" xr:uid="{00000000-0005-0000-0000-000023170000}"/>
    <cellStyle name="Currency 9" xfId="172" xr:uid="{00000000-0005-0000-0000-000024170000}"/>
    <cellStyle name="Currency 9 2" xfId="173" xr:uid="{00000000-0005-0000-0000-000025170000}"/>
    <cellStyle name="DateStyle" xfId="174" xr:uid="{00000000-0005-0000-0000-000026170000}"/>
    <cellStyle name="DateTimeStyle" xfId="175" xr:uid="{00000000-0005-0000-0000-000027170000}"/>
    <cellStyle name="Decimal" xfId="176" xr:uid="{00000000-0005-0000-0000-000028170000}"/>
    <cellStyle name="DecimalWithBorder" xfId="177" xr:uid="{00000000-0005-0000-0000-000029170000}"/>
    <cellStyle name="DecimalWithBorder 2" xfId="178" xr:uid="{00000000-0005-0000-0000-00002A170000}"/>
    <cellStyle name="DecimalWithBorder 2 2" xfId="179" xr:uid="{00000000-0005-0000-0000-00002B170000}"/>
    <cellStyle name="DecimalWithBorder 2 3" xfId="180" xr:uid="{00000000-0005-0000-0000-00002C170000}"/>
    <cellStyle name="DecimalWithBorder 2 4" xfId="181" xr:uid="{00000000-0005-0000-0000-00002D170000}"/>
    <cellStyle name="DecimalWithBorder 3" xfId="182" xr:uid="{00000000-0005-0000-0000-00002E170000}"/>
    <cellStyle name="DecimalWithBorder 4" xfId="183" xr:uid="{00000000-0005-0000-0000-00002F170000}"/>
    <cellStyle name="DecimalWithBorder 5" xfId="184" xr:uid="{00000000-0005-0000-0000-000030170000}"/>
    <cellStyle name="Énfasis1 2" xfId="185" xr:uid="{00000000-0005-0000-0000-000031170000}"/>
    <cellStyle name="Énfasis1 2 2" xfId="186" xr:uid="{00000000-0005-0000-0000-000032170000}"/>
    <cellStyle name="EuroCurrency" xfId="187" xr:uid="{00000000-0005-0000-0000-000033170000}"/>
    <cellStyle name="EuroCurrencyWithBorder" xfId="188" xr:uid="{00000000-0005-0000-0000-000034170000}"/>
    <cellStyle name="EuroCurrencyWithBorder 2" xfId="189" xr:uid="{00000000-0005-0000-0000-000035170000}"/>
    <cellStyle name="EuroCurrencyWithBorder 2 2" xfId="190" xr:uid="{00000000-0005-0000-0000-000036170000}"/>
    <cellStyle name="EuroCurrencyWithBorder 2 3" xfId="191" xr:uid="{00000000-0005-0000-0000-000037170000}"/>
    <cellStyle name="EuroCurrencyWithBorder 2 4" xfId="192" xr:uid="{00000000-0005-0000-0000-000038170000}"/>
    <cellStyle name="EuroCurrencyWithBorder 3" xfId="193" xr:uid="{00000000-0005-0000-0000-000039170000}"/>
    <cellStyle name="EuroCurrencyWithBorder 4" xfId="194" xr:uid="{00000000-0005-0000-0000-00003A170000}"/>
    <cellStyle name="EuroCurrencyWithBorder 5" xfId="195" xr:uid="{00000000-0005-0000-0000-00003B170000}"/>
    <cellStyle name="Excel Built-in 40% - Accent3" xfId="3372" xr:uid="{00000000-0005-0000-0000-00003C170000}"/>
    <cellStyle name="HeaderStyle" xfId="196" xr:uid="{00000000-0005-0000-0000-00003D170000}"/>
    <cellStyle name="HeaderSubTop" xfId="197" xr:uid="{00000000-0005-0000-0000-00003E170000}"/>
    <cellStyle name="HeaderSubTopNoBold" xfId="198" xr:uid="{00000000-0005-0000-0000-00003F170000}"/>
    <cellStyle name="HeaderTopBuyer" xfId="199" xr:uid="{00000000-0005-0000-0000-000040170000}"/>
    <cellStyle name="HeaderTopStyle" xfId="200" xr:uid="{00000000-0005-0000-0000-000041170000}"/>
    <cellStyle name="HeaderTopStyleAlignRight" xfId="201" xr:uid="{00000000-0005-0000-0000-000042170000}"/>
    <cellStyle name="Hipervínculo" xfId="3924" builtinId="8"/>
    <cellStyle name="MainTitle" xfId="202" xr:uid="{00000000-0005-0000-0000-000044170000}"/>
    <cellStyle name="MainTitle 2" xfId="203" xr:uid="{00000000-0005-0000-0000-000045170000}"/>
    <cellStyle name="MainTitle 2 2" xfId="204" xr:uid="{00000000-0005-0000-0000-000046170000}"/>
    <cellStyle name="MainTitle 2 3" xfId="205" xr:uid="{00000000-0005-0000-0000-000047170000}"/>
    <cellStyle name="MainTitle 2 4" xfId="206" xr:uid="{00000000-0005-0000-0000-000048170000}"/>
    <cellStyle name="MainTitle 3" xfId="207" xr:uid="{00000000-0005-0000-0000-000049170000}"/>
    <cellStyle name="MainTitle 4" xfId="208" xr:uid="{00000000-0005-0000-0000-00004A170000}"/>
    <cellStyle name="MainTitle 5" xfId="209" xr:uid="{00000000-0005-0000-0000-00004B170000}"/>
    <cellStyle name="Millares" xfId="3" builtinId="3"/>
    <cellStyle name="Millares 10" xfId="210" xr:uid="{00000000-0005-0000-0000-00004D170000}"/>
    <cellStyle name="Millares 10 10" xfId="7224" xr:uid="{00000000-0005-0000-0000-00004E170000}"/>
    <cellStyle name="Millares 10 10 2" xfId="15977" xr:uid="{00000000-0005-0000-0000-00004F170000}"/>
    <cellStyle name="Millares 10 11" xfId="11601" xr:uid="{00000000-0005-0000-0000-000050170000}"/>
    <cellStyle name="Millares 10 2" xfId="211" xr:uid="{00000000-0005-0000-0000-000051170000}"/>
    <cellStyle name="Millares 10 2 10" xfId="11602" xr:uid="{00000000-0005-0000-0000-000052170000}"/>
    <cellStyle name="Millares 10 2 2" xfId="2941" xr:uid="{00000000-0005-0000-0000-000053170000}"/>
    <cellStyle name="Millares 10 2 2 2" xfId="3053" xr:uid="{00000000-0005-0000-0000-000054170000}"/>
    <cellStyle name="Millares 10 2 2 2 2" xfId="3329" xr:uid="{00000000-0005-0000-0000-000055170000}"/>
    <cellStyle name="Millares 10 2 2 2 2 2" xfId="3882" xr:uid="{00000000-0005-0000-0000-000056170000}"/>
    <cellStyle name="Millares 10 2 2 2 2 2 2" xfId="4978" xr:uid="{00000000-0005-0000-0000-000057170000}"/>
    <cellStyle name="Millares 10 2 2 2 2 2 2 2" xfId="7167" xr:uid="{00000000-0005-0000-0000-000058170000}"/>
    <cellStyle name="Millares 10 2 2 2 2 2 2 2 2" xfId="11544" xr:uid="{00000000-0005-0000-0000-000059170000}"/>
    <cellStyle name="Millares 10 2 2 2 2 2 2 2 2 2" xfId="20297" xr:uid="{00000000-0005-0000-0000-00005A170000}"/>
    <cellStyle name="Millares 10 2 2 2 2 2 2 2 3" xfId="15921" xr:uid="{00000000-0005-0000-0000-00005B170000}"/>
    <cellStyle name="Millares 10 2 2 2 2 2 2 3" xfId="9356" xr:uid="{00000000-0005-0000-0000-00005C170000}"/>
    <cellStyle name="Millares 10 2 2 2 2 2 2 3 2" xfId="18109" xr:uid="{00000000-0005-0000-0000-00005D170000}"/>
    <cellStyle name="Millares 10 2 2 2 2 2 2 4" xfId="13733" xr:uid="{00000000-0005-0000-0000-00005E170000}"/>
    <cellStyle name="Millares 10 2 2 2 2 2 3" xfId="6073" xr:uid="{00000000-0005-0000-0000-00005F170000}"/>
    <cellStyle name="Millares 10 2 2 2 2 2 3 2" xfId="10450" xr:uid="{00000000-0005-0000-0000-000060170000}"/>
    <cellStyle name="Millares 10 2 2 2 2 2 3 2 2" xfId="19203" xr:uid="{00000000-0005-0000-0000-000061170000}"/>
    <cellStyle name="Millares 10 2 2 2 2 2 3 3" xfId="14827" xr:uid="{00000000-0005-0000-0000-000062170000}"/>
    <cellStyle name="Millares 10 2 2 2 2 2 4" xfId="8262" xr:uid="{00000000-0005-0000-0000-000063170000}"/>
    <cellStyle name="Millares 10 2 2 2 2 2 4 2" xfId="17015" xr:uid="{00000000-0005-0000-0000-000064170000}"/>
    <cellStyle name="Millares 10 2 2 2 2 2 5" xfId="12639" xr:uid="{00000000-0005-0000-0000-000065170000}"/>
    <cellStyle name="Millares 10 2 2 2 2 3" xfId="4430" xr:uid="{00000000-0005-0000-0000-000066170000}"/>
    <cellStyle name="Millares 10 2 2 2 2 3 2" xfId="6619" xr:uid="{00000000-0005-0000-0000-000067170000}"/>
    <cellStyle name="Millares 10 2 2 2 2 3 2 2" xfId="10996" xr:uid="{00000000-0005-0000-0000-000068170000}"/>
    <cellStyle name="Millares 10 2 2 2 2 3 2 2 2" xfId="19749" xr:uid="{00000000-0005-0000-0000-000069170000}"/>
    <cellStyle name="Millares 10 2 2 2 2 3 2 3" xfId="15373" xr:uid="{00000000-0005-0000-0000-00006A170000}"/>
    <cellStyle name="Millares 10 2 2 2 2 3 3" xfId="8808" xr:uid="{00000000-0005-0000-0000-00006B170000}"/>
    <cellStyle name="Millares 10 2 2 2 2 3 3 2" xfId="17561" xr:uid="{00000000-0005-0000-0000-00006C170000}"/>
    <cellStyle name="Millares 10 2 2 2 2 3 4" xfId="13185" xr:uid="{00000000-0005-0000-0000-00006D170000}"/>
    <cellStyle name="Millares 10 2 2 2 2 4" xfId="5525" xr:uid="{00000000-0005-0000-0000-00006E170000}"/>
    <cellStyle name="Millares 10 2 2 2 2 4 2" xfId="9902" xr:uid="{00000000-0005-0000-0000-00006F170000}"/>
    <cellStyle name="Millares 10 2 2 2 2 4 2 2" xfId="18655" xr:uid="{00000000-0005-0000-0000-000070170000}"/>
    <cellStyle name="Millares 10 2 2 2 2 4 3" xfId="14279" xr:uid="{00000000-0005-0000-0000-000071170000}"/>
    <cellStyle name="Millares 10 2 2 2 2 5" xfId="7714" xr:uid="{00000000-0005-0000-0000-000072170000}"/>
    <cellStyle name="Millares 10 2 2 2 2 5 2" xfId="16467" xr:uid="{00000000-0005-0000-0000-000073170000}"/>
    <cellStyle name="Millares 10 2 2 2 2 6" xfId="12091" xr:uid="{00000000-0005-0000-0000-000074170000}"/>
    <cellStyle name="Millares 10 2 2 2 3" xfId="3608" xr:uid="{00000000-0005-0000-0000-000075170000}"/>
    <cellStyle name="Millares 10 2 2 2 3 2" xfId="4704" xr:uid="{00000000-0005-0000-0000-000076170000}"/>
    <cellStyle name="Millares 10 2 2 2 3 2 2" xfId="6893" xr:uid="{00000000-0005-0000-0000-000077170000}"/>
    <cellStyle name="Millares 10 2 2 2 3 2 2 2" xfId="11270" xr:uid="{00000000-0005-0000-0000-000078170000}"/>
    <cellStyle name="Millares 10 2 2 2 3 2 2 2 2" xfId="20023" xr:uid="{00000000-0005-0000-0000-000079170000}"/>
    <cellStyle name="Millares 10 2 2 2 3 2 2 3" xfId="15647" xr:uid="{00000000-0005-0000-0000-00007A170000}"/>
    <cellStyle name="Millares 10 2 2 2 3 2 3" xfId="9082" xr:uid="{00000000-0005-0000-0000-00007B170000}"/>
    <cellStyle name="Millares 10 2 2 2 3 2 3 2" xfId="17835" xr:uid="{00000000-0005-0000-0000-00007C170000}"/>
    <cellStyle name="Millares 10 2 2 2 3 2 4" xfId="13459" xr:uid="{00000000-0005-0000-0000-00007D170000}"/>
    <cellStyle name="Millares 10 2 2 2 3 3" xfId="5799" xr:uid="{00000000-0005-0000-0000-00007E170000}"/>
    <cellStyle name="Millares 10 2 2 2 3 3 2" xfId="10176" xr:uid="{00000000-0005-0000-0000-00007F170000}"/>
    <cellStyle name="Millares 10 2 2 2 3 3 2 2" xfId="18929" xr:uid="{00000000-0005-0000-0000-000080170000}"/>
    <cellStyle name="Millares 10 2 2 2 3 3 3" xfId="14553" xr:uid="{00000000-0005-0000-0000-000081170000}"/>
    <cellStyle name="Millares 10 2 2 2 3 4" xfId="7988" xr:uid="{00000000-0005-0000-0000-000082170000}"/>
    <cellStyle name="Millares 10 2 2 2 3 4 2" xfId="16741" xr:uid="{00000000-0005-0000-0000-000083170000}"/>
    <cellStyle name="Millares 10 2 2 2 3 5" xfId="12365" xr:uid="{00000000-0005-0000-0000-000084170000}"/>
    <cellStyle name="Millares 10 2 2 2 4" xfId="4156" xr:uid="{00000000-0005-0000-0000-000085170000}"/>
    <cellStyle name="Millares 10 2 2 2 4 2" xfId="6345" xr:uid="{00000000-0005-0000-0000-000086170000}"/>
    <cellStyle name="Millares 10 2 2 2 4 2 2" xfId="10722" xr:uid="{00000000-0005-0000-0000-000087170000}"/>
    <cellStyle name="Millares 10 2 2 2 4 2 2 2" xfId="19475" xr:uid="{00000000-0005-0000-0000-000088170000}"/>
    <cellStyle name="Millares 10 2 2 2 4 2 3" xfId="15099" xr:uid="{00000000-0005-0000-0000-000089170000}"/>
    <cellStyle name="Millares 10 2 2 2 4 3" xfId="8534" xr:uid="{00000000-0005-0000-0000-00008A170000}"/>
    <cellStyle name="Millares 10 2 2 2 4 3 2" xfId="17287" xr:uid="{00000000-0005-0000-0000-00008B170000}"/>
    <cellStyle name="Millares 10 2 2 2 4 4" xfId="12911" xr:uid="{00000000-0005-0000-0000-00008C170000}"/>
    <cellStyle name="Millares 10 2 2 2 5" xfId="5251" xr:uid="{00000000-0005-0000-0000-00008D170000}"/>
    <cellStyle name="Millares 10 2 2 2 5 2" xfId="9628" xr:uid="{00000000-0005-0000-0000-00008E170000}"/>
    <cellStyle name="Millares 10 2 2 2 5 2 2" xfId="18381" xr:uid="{00000000-0005-0000-0000-00008F170000}"/>
    <cellStyle name="Millares 10 2 2 2 5 3" xfId="14005" xr:uid="{00000000-0005-0000-0000-000090170000}"/>
    <cellStyle name="Millares 10 2 2 2 6" xfId="7440" xr:uid="{00000000-0005-0000-0000-000091170000}"/>
    <cellStyle name="Millares 10 2 2 2 6 2" xfId="16193" xr:uid="{00000000-0005-0000-0000-000092170000}"/>
    <cellStyle name="Millares 10 2 2 2 7" xfId="11817" xr:uid="{00000000-0005-0000-0000-000093170000}"/>
    <cellStyle name="Millares 10 2 2 3" xfId="3217" xr:uid="{00000000-0005-0000-0000-000094170000}"/>
    <cellStyle name="Millares 10 2 2 3 2" xfId="3770" xr:uid="{00000000-0005-0000-0000-000095170000}"/>
    <cellStyle name="Millares 10 2 2 3 2 2" xfId="4866" xr:uid="{00000000-0005-0000-0000-000096170000}"/>
    <cellStyle name="Millares 10 2 2 3 2 2 2" xfId="7055" xr:uid="{00000000-0005-0000-0000-000097170000}"/>
    <cellStyle name="Millares 10 2 2 3 2 2 2 2" xfId="11432" xr:uid="{00000000-0005-0000-0000-000098170000}"/>
    <cellStyle name="Millares 10 2 2 3 2 2 2 2 2" xfId="20185" xr:uid="{00000000-0005-0000-0000-000099170000}"/>
    <cellStyle name="Millares 10 2 2 3 2 2 2 3" xfId="15809" xr:uid="{00000000-0005-0000-0000-00009A170000}"/>
    <cellStyle name="Millares 10 2 2 3 2 2 3" xfId="9244" xr:uid="{00000000-0005-0000-0000-00009B170000}"/>
    <cellStyle name="Millares 10 2 2 3 2 2 3 2" xfId="17997" xr:uid="{00000000-0005-0000-0000-00009C170000}"/>
    <cellStyle name="Millares 10 2 2 3 2 2 4" xfId="13621" xr:uid="{00000000-0005-0000-0000-00009D170000}"/>
    <cellStyle name="Millares 10 2 2 3 2 3" xfId="5961" xr:uid="{00000000-0005-0000-0000-00009E170000}"/>
    <cellStyle name="Millares 10 2 2 3 2 3 2" xfId="10338" xr:uid="{00000000-0005-0000-0000-00009F170000}"/>
    <cellStyle name="Millares 10 2 2 3 2 3 2 2" xfId="19091" xr:uid="{00000000-0005-0000-0000-0000A0170000}"/>
    <cellStyle name="Millares 10 2 2 3 2 3 3" xfId="14715" xr:uid="{00000000-0005-0000-0000-0000A1170000}"/>
    <cellStyle name="Millares 10 2 2 3 2 4" xfId="8150" xr:uid="{00000000-0005-0000-0000-0000A2170000}"/>
    <cellStyle name="Millares 10 2 2 3 2 4 2" xfId="16903" xr:uid="{00000000-0005-0000-0000-0000A3170000}"/>
    <cellStyle name="Millares 10 2 2 3 2 5" xfId="12527" xr:uid="{00000000-0005-0000-0000-0000A4170000}"/>
    <cellStyle name="Millares 10 2 2 3 3" xfId="4318" xr:uid="{00000000-0005-0000-0000-0000A5170000}"/>
    <cellStyle name="Millares 10 2 2 3 3 2" xfId="6507" xr:uid="{00000000-0005-0000-0000-0000A6170000}"/>
    <cellStyle name="Millares 10 2 2 3 3 2 2" xfId="10884" xr:uid="{00000000-0005-0000-0000-0000A7170000}"/>
    <cellStyle name="Millares 10 2 2 3 3 2 2 2" xfId="19637" xr:uid="{00000000-0005-0000-0000-0000A8170000}"/>
    <cellStyle name="Millares 10 2 2 3 3 2 3" xfId="15261" xr:uid="{00000000-0005-0000-0000-0000A9170000}"/>
    <cellStyle name="Millares 10 2 2 3 3 3" xfId="8696" xr:uid="{00000000-0005-0000-0000-0000AA170000}"/>
    <cellStyle name="Millares 10 2 2 3 3 3 2" xfId="17449" xr:uid="{00000000-0005-0000-0000-0000AB170000}"/>
    <cellStyle name="Millares 10 2 2 3 3 4" xfId="13073" xr:uid="{00000000-0005-0000-0000-0000AC170000}"/>
    <cellStyle name="Millares 10 2 2 3 4" xfId="5413" xr:uid="{00000000-0005-0000-0000-0000AD170000}"/>
    <cellStyle name="Millares 10 2 2 3 4 2" xfId="9790" xr:uid="{00000000-0005-0000-0000-0000AE170000}"/>
    <cellStyle name="Millares 10 2 2 3 4 2 2" xfId="18543" xr:uid="{00000000-0005-0000-0000-0000AF170000}"/>
    <cellStyle name="Millares 10 2 2 3 4 3" xfId="14167" xr:uid="{00000000-0005-0000-0000-0000B0170000}"/>
    <cellStyle name="Millares 10 2 2 3 5" xfId="7602" xr:uid="{00000000-0005-0000-0000-0000B1170000}"/>
    <cellStyle name="Millares 10 2 2 3 5 2" xfId="16355" xr:uid="{00000000-0005-0000-0000-0000B2170000}"/>
    <cellStyle name="Millares 10 2 2 3 6" xfId="11979" xr:uid="{00000000-0005-0000-0000-0000B3170000}"/>
    <cellStyle name="Millares 10 2 2 4" xfId="3496" xr:uid="{00000000-0005-0000-0000-0000B4170000}"/>
    <cellStyle name="Millares 10 2 2 4 2" xfId="4592" xr:uid="{00000000-0005-0000-0000-0000B5170000}"/>
    <cellStyle name="Millares 10 2 2 4 2 2" xfId="6781" xr:uid="{00000000-0005-0000-0000-0000B6170000}"/>
    <cellStyle name="Millares 10 2 2 4 2 2 2" xfId="11158" xr:uid="{00000000-0005-0000-0000-0000B7170000}"/>
    <cellStyle name="Millares 10 2 2 4 2 2 2 2" xfId="19911" xr:uid="{00000000-0005-0000-0000-0000B8170000}"/>
    <cellStyle name="Millares 10 2 2 4 2 2 3" xfId="15535" xr:uid="{00000000-0005-0000-0000-0000B9170000}"/>
    <cellStyle name="Millares 10 2 2 4 2 3" xfId="8970" xr:uid="{00000000-0005-0000-0000-0000BA170000}"/>
    <cellStyle name="Millares 10 2 2 4 2 3 2" xfId="17723" xr:uid="{00000000-0005-0000-0000-0000BB170000}"/>
    <cellStyle name="Millares 10 2 2 4 2 4" xfId="13347" xr:uid="{00000000-0005-0000-0000-0000BC170000}"/>
    <cellStyle name="Millares 10 2 2 4 3" xfId="5687" xr:uid="{00000000-0005-0000-0000-0000BD170000}"/>
    <cellStyle name="Millares 10 2 2 4 3 2" xfId="10064" xr:uid="{00000000-0005-0000-0000-0000BE170000}"/>
    <cellStyle name="Millares 10 2 2 4 3 2 2" xfId="18817" xr:uid="{00000000-0005-0000-0000-0000BF170000}"/>
    <cellStyle name="Millares 10 2 2 4 3 3" xfId="14441" xr:uid="{00000000-0005-0000-0000-0000C0170000}"/>
    <cellStyle name="Millares 10 2 2 4 4" xfId="7876" xr:uid="{00000000-0005-0000-0000-0000C1170000}"/>
    <cellStyle name="Millares 10 2 2 4 4 2" xfId="16629" xr:uid="{00000000-0005-0000-0000-0000C2170000}"/>
    <cellStyle name="Millares 10 2 2 4 5" xfId="12253" xr:uid="{00000000-0005-0000-0000-0000C3170000}"/>
    <cellStyle name="Millares 10 2 2 5" xfId="4044" xr:uid="{00000000-0005-0000-0000-0000C4170000}"/>
    <cellStyle name="Millares 10 2 2 5 2" xfId="6233" xr:uid="{00000000-0005-0000-0000-0000C5170000}"/>
    <cellStyle name="Millares 10 2 2 5 2 2" xfId="10610" xr:uid="{00000000-0005-0000-0000-0000C6170000}"/>
    <cellStyle name="Millares 10 2 2 5 2 2 2" xfId="19363" xr:uid="{00000000-0005-0000-0000-0000C7170000}"/>
    <cellStyle name="Millares 10 2 2 5 2 3" xfId="14987" xr:uid="{00000000-0005-0000-0000-0000C8170000}"/>
    <cellStyle name="Millares 10 2 2 5 3" xfId="8422" xr:uid="{00000000-0005-0000-0000-0000C9170000}"/>
    <cellStyle name="Millares 10 2 2 5 3 2" xfId="17175" xr:uid="{00000000-0005-0000-0000-0000CA170000}"/>
    <cellStyle name="Millares 10 2 2 5 4" xfId="12799" xr:uid="{00000000-0005-0000-0000-0000CB170000}"/>
    <cellStyle name="Millares 10 2 2 6" xfId="5139" xr:uid="{00000000-0005-0000-0000-0000CC170000}"/>
    <cellStyle name="Millares 10 2 2 6 2" xfId="9516" xr:uid="{00000000-0005-0000-0000-0000CD170000}"/>
    <cellStyle name="Millares 10 2 2 6 2 2" xfId="18269" xr:uid="{00000000-0005-0000-0000-0000CE170000}"/>
    <cellStyle name="Millares 10 2 2 6 3" xfId="13893" xr:uid="{00000000-0005-0000-0000-0000CF170000}"/>
    <cellStyle name="Millares 10 2 2 7" xfId="7328" xr:uid="{00000000-0005-0000-0000-0000D0170000}"/>
    <cellStyle name="Millares 10 2 2 7 2" xfId="16081" xr:uid="{00000000-0005-0000-0000-0000D1170000}"/>
    <cellStyle name="Millares 10 2 2 8" xfId="11705" xr:uid="{00000000-0005-0000-0000-0000D2170000}"/>
    <cellStyle name="Millares 10 2 3" xfId="2996" xr:uid="{00000000-0005-0000-0000-0000D3170000}"/>
    <cellStyle name="Millares 10 2 3 2" xfId="3272" xr:uid="{00000000-0005-0000-0000-0000D4170000}"/>
    <cellStyle name="Millares 10 2 3 2 2" xfId="3825" xr:uid="{00000000-0005-0000-0000-0000D5170000}"/>
    <cellStyle name="Millares 10 2 3 2 2 2" xfId="4921" xr:uid="{00000000-0005-0000-0000-0000D6170000}"/>
    <cellStyle name="Millares 10 2 3 2 2 2 2" xfId="7110" xr:uid="{00000000-0005-0000-0000-0000D7170000}"/>
    <cellStyle name="Millares 10 2 3 2 2 2 2 2" xfId="11487" xr:uid="{00000000-0005-0000-0000-0000D8170000}"/>
    <cellStyle name="Millares 10 2 3 2 2 2 2 2 2" xfId="20240" xr:uid="{00000000-0005-0000-0000-0000D9170000}"/>
    <cellStyle name="Millares 10 2 3 2 2 2 2 3" xfId="15864" xr:uid="{00000000-0005-0000-0000-0000DA170000}"/>
    <cellStyle name="Millares 10 2 3 2 2 2 3" xfId="9299" xr:uid="{00000000-0005-0000-0000-0000DB170000}"/>
    <cellStyle name="Millares 10 2 3 2 2 2 3 2" xfId="18052" xr:uid="{00000000-0005-0000-0000-0000DC170000}"/>
    <cellStyle name="Millares 10 2 3 2 2 2 4" xfId="13676" xr:uid="{00000000-0005-0000-0000-0000DD170000}"/>
    <cellStyle name="Millares 10 2 3 2 2 3" xfId="6016" xr:uid="{00000000-0005-0000-0000-0000DE170000}"/>
    <cellStyle name="Millares 10 2 3 2 2 3 2" xfId="10393" xr:uid="{00000000-0005-0000-0000-0000DF170000}"/>
    <cellStyle name="Millares 10 2 3 2 2 3 2 2" xfId="19146" xr:uid="{00000000-0005-0000-0000-0000E0170000}"/>
    <cellStyle name="Millares 10 2 3 2 2 3 3" xfId="14770" xr:uid="{00000000-0005-0000-0000-0000E1170000}"/>
    <cellStyle name="Millares 10 2 3 2 2 4" xfId="8205" xr:uid="{00000000-0005-0000-0000-0000E2170000}"/>
    <cellStyle name="Millares 10 2 3 2 2 4 2" xfId="16958" xr:uid="{00000000-0005-0000-0000-0000E3170000}"/>
    <cellStyle name="Millares 10 2 3 2 2 5" xfId="12582" xr:uid="{00000000-0005-0000-0000-0000E4170000}"/>
    <cellStyle name="Millares 10 2 3 2 3" xfId="4373" xr:uid="{00000000-0005-0000-0000-0000E5170000}"/>
    <cellStyle name="Millares 10 2 3 2 3 2" xfId="6562" xr:uid="{00000000-0005-0000-0000-0000E6170000}"/>
    <cellStyle name="Millares 10 2 3 2 3 2 2" xfId="10939" xr:uid="{00000000-0005-0000-0000-0000E7170000}"/>
    <cellStyle name="Millares 10 2 3 2 3 2 2 2" xfId="19692" xr:uid="{00000000-0005-0000-0000-0000E8170000}"/>
    <cellStyle name="Millares 10 2 3 2 3 2 3" xfId="15316" xr:uid="{00000000-0005-0000-0000-0000E9170000}"/>
    <cellStyle name="Millares 10 2 3 2 3 3" xfId="8751" xr:uid="{00000000-0005-0000-0000-0000EA170000}"/>
    <cellStyle name="Millares 10 2 3 2 3 3 2" xfId="17504" xr:uid="{00000000-0005-0000-0000-0000EB170000}"/>
    <cellStyle name="Millares 10 2 3 2 3 4" xfId="13128" xr:uid="{00000000-0005-0000-0000-0000EC170000}"/>
    <cellStyle name="Millares 10 2 3 2 4" xfId="5468" xr:uid="{00000000-0005-0000-0000-0000ED170000}"/>
    <cellStyle name="Millares 10 2 3 2 4 2" xfId="9845" xr:uid="{00000000-0005-0000-0000-0000EE170000}"/>
    <cellStyle name="Millares 10 2 3 2 4 2 2" xfId="18598" xr:uid="{00000000-0005-0000-0000-0000EF170000}"/>
    <cellStyle name="Millares 10 2 3 2 4 3" xfId="14222" xr:uid="{00000000-0005-0000-0000-0000F0170000}"/>
    <cellStyle name="Millares 10 2 3 2 5" xfId="7657" xr:uid="{00000000-0005-0000-0000-0000F1170000}"/>
    <cellStyle name="Millares 10 2 3 2 5 2" xfId="16410" xr:uid="{00000000-0005-0000-0000-0000F2170000}"/>
    <cellStyle name="Millares 10 2 3 2 6" xfId="12034" xr:uid="{00000000-0005-0000-0000-0000F3170000}"/>
    <cellStyle name="Millares 10 2 3 3" xfId="3551" xr:uid="{00000000-0005-0000-0000-0000F4170000}"/>
    <cellStyle name="Millares 10 2 3 3 2" xfId="4647" xr:uid="{00000000-0005-0000-0000-0000F5170000}"/>
    <cellStyle name="Millares 10 2 3 3 2 2" xfId="6836" xr:uid="{00000000-0005-0000-0000-0000F6170000}"/>
    <cellStyle name="Millares 10 2 3 3 2 2 2" xfId="11213" xr:uid="{00000000-0005-0000-0000-0000F7170000}"/>
    <cellStyle name="Millares 10 2 3 3 2 2 2 2" xfId="19966" xr:uid="{00000000-0005-0000-0000-0000F8170000}"/>
    <cellStyle name="Millares 10 2 3 3 2 2 3" xfId="15590" xr:uid="{00000000-0005-0000-0000-0000F9170000}"/>
    <cellStyle name="Millares 10 2 3 3 2 3" xfId="9025" xr:uid="{00000000-0005-0000-0000-0000FA170000}"/>
    <cellStyle name="Millares 10 2 3 3 2 3 2" xfId="17778" xr:uid="{00000000-0005-0000-0000-0000FB170000}"/>
    <cellStyle name="Millares 10 2 3 3 2 4" xfId="13402" xr:uid="{00000000-0005-0000-0000-0000FC170000}"/>
    <cellStyle name="Millares 10 2 3 3 3" xfId="5742" xr:uid="{00000000-0005-0000-0000-0000FD170000}"/>
    <cellStyle name="Millares 10 2 3 3 3 2" xfId="10119" xr:uid="{00000000-0005-0000-0000-0000FE170000}"/>
    <cellStyle name="Millares 10 2 3 3 3 2 2" xfId="18872" xr:uid="{00000000-0005-0000-0000-0000FF170000}"/>
    <cellStyle name="Millares 10 2 3 3 3 3" xfId="14496" xr:uid="{00000000-0005-0000-0000-000000180000}"/>
    <cellStyle name="Millares 10 2 3 3 4" xfId="7931" xr:uid="{00000000-0005-0000-0000-000001180000}"/>
    <cellStyle name="Millares 10 2 3 3 4 2" xfId="16684" xr:uid="{00000000-0005-0000-0000-000002180000}"/>
    <cellStyle name="Millares 10 2 3 3 5" xfId="12308" xr:uid="{00000000-0005-0000-0000-000003180000}"/>
    <cellStyle name="Millares 10 2 3 4" xfId="4099" xr:uid="{00000000-0005-0000-0000-000004180000}"/>
    <cellStyle name="Millares 10 2 3 4 2" xfId="6288" xr:uid="{00000000-0005-0000-0000-000005180000}"/>
    <cellStyle name="Millares 10 2 3 4 2 2" xfId="10665" xr:uid="{00000000-0005-0000-0000-000006180000}"/>
    <cellStyle name="Millares 10 2 3 4 2 2 2" xfId="19418" xr:uid="{00000000-0005-0000-0000-000007180000}"/>
    <cellStyle name="Millares 10 2 3 4 2 3" xfId="15042" xr:uid="{00000000-0005-0000-0000-000008180000}"/>
    <cellStyle name="Millares 10 2 3 4 3" xfId="8477" xr:uid="{00000000-0005-0000-0000-000009180000}"/>
    <cellStyle name="Millares 10 2 3 4 3 2" xfId="17230" xr:uid="{00000000-0005-0000-0000-00000A180000}"/>
    <cellStyle name="Millares 10 2 3 4 4" xfId="12854" xr:uid="{00000000-0005-0000-0000-00000B180000}"/>
    <cellStyle name="Millares 10 2 3 5" xfId="5194" xr:uid="{00000000-0005-0000-0000-00000C180000}"/>
    <cellStyle name="Millares 10 2 3 5 2" xfId="9571" xr:uid="{00000000-0005-0000-0000-00000D180000}"/>
    <cellStyle name="Millares 10 2 3 5 2 2" xfId="18324" xr:uid="{00000000-0005-0000-0000-00000E180000}"/>
    <cellStyle name="Millares 10 2 3 5 3" xfId="13948" xr:uid="{00000000-0005-0000-0000-00000F180000}"/>
    <cellStyle name="Millares 10 2 3 6" xfId="7383" xr:uid="{00000000-0005-0000-0000-000010180000}"/>
    <cellStyle name="Millares 10 2 3 6 2" xfId="16136" xr:uid="{00000000-0005-0000-0000-000011180000}"/>
    <cellStyle name="Millares 10 2 3 7" xfId="11760" xr:uid="{00000000-0005-0000-0000-000012180000}"/>
    <cellStyle name="Millares 10 2 4" xfId="2883" xr:uid="{00000000-0005-0000-0000-000013180000}"/>
    <cellStyle name="Millares 10 2 4 2" xfId="3162" xr:uid="{00000000-0005-0000-0000-000014180000}"/>
    <cellStyle name="Millares 10 2 4 2 2" xfId="3715" xr:uid="{00000000-0005-0000-0000-000015180000}"/>
    <cellStyle name="Millares 10 2 4 2 2 2" xfId="4811" xr:uid="{00000000-0005-0000-0000-000016180000}"/>
    <cellStyle name="Millares 10 2 4 2 2 2 2" xfId="7000" xr:uid="{00000000-0005-0000-0000-000017180000}"/>
    <cellStyle name="Millares 10 2 4 2 2 2 2 2" xfId="11377" xr:uid="{00000000-0005-0000-0000-000018180000}"/>
    <cellStyle name="Millares 10 2 4 2 2 2 2 2 2" xfId="20130" xr:uid="{00000000-0005-0000-0000-000019180000}"/>
    <cellStyle name="Millares 10 2 4 2 2 2 2 3" xfId="15754" xr:uid="{00000000-0005-0000-0000-00001A180000}"/>
    <cellStyle name="Millares 10 2 4 2 2 2 3" xfId="9189" xr:uid="{00000000-0005-0000-0000-00001B180000}"/>
    <cellStyle name="Millares 10 2 4 2 2 2 3 2" xfId="17942" xr:uid="{00000000-0005-0000-0000-00001C180000}"/>
    <cellStyle name="Millares 10 2 4 2 2 2 4" xfId="13566" xr:uid="{00000000-0005-0000-0000-00001D180000}"/>
    <cellStyle name="Millares 10 2 4 2 2 3" xfId="5906" xr:uid="{00000000-0005-0000-0000-00001E180000}"/>
    <cellStyle name="Millares 10 2 4 2 2 3 2" xfId="10283" xr:uid="{00000000-0005-0000-0000-00001F180000}"/>
    <cellStyle name="Millares 10 2 4 2 2 3 2 2" xfId="19036" xr:uid="{00000000-0005-0000-0000-000020180000}"/>
    <cellStyle name="Millares 10 2 4 2 2 3 3" xfId="14660" xr:uid="{00000000-0005-0000-0000-000021180000}"/>
    <cellStyle name="Millares 10 2 4 2 2 4" xfId="8095" xr:uid="{00000000-0005-0000-0000-000022180000}"/>
    <cellStyle name="Millares 10 2 4 2 2 4 2" xfId="16848" xr:uid="{00000000-0005-0000-0000-000023180000}"/>
    <cellStyle name="Millares 10 2 4 2 2 5" xfId="12472" xr:uid="{00000000-0005-0000-0000-000024180000}"/>
    <cellStyle name="Millares 10 2 4 2 3" xfId="4263" xr:uid="{00000000-0005-0000-0000-000025180000}"/>
    <cellStyle name="Millares 10 2 4 2 3 2" xfId="6452" xr:uid="{00000000-0005-0000-0000-000026180000}"/>
    <cellStyle name="Millares 10 2 4 2 3 2 2" xfId="10829" xr:uid="{00000000-0005-0000-0000-000027180000}"/>
    <cellStyle name="Millares 10 2 4 2 3 2 2 2" xfId="19582" xr:uid="{00000000-0005-0000-0000-000028180000}"/>
    <cellStyle name="Millares 10 2 4 2 3 2 3" xfId="15206" xr:uid="{00000000-0005-0000-0000-000029180000}"/>
    <cellStyle name="Millares 10 2 4 2 3 3" xfId="8641" xr:uid="{00000000-0005-0000-0000-00002A180000}"/>
    <cellStyle name="Millares 10 2 4 2 3 3 2" xfId="17394" xr:uid="{00000000-0005-0000-0000-00002B180000}"/>
    <cellStyle name="Millares 10 2 4 2 3 4" xfId="13018" xr:uid="{00000000-0005-0000-0000-00002C180000}"/>
    <cellStyle name="Millares 10 2 4 2 4" xfId="5358" xr:uid="{00000000-0005-0000-0000-00002D180000}"/>
    <cellStyle name="Millares 10 2 4 2 4 2" xfId="9735" xr:uid="{00000000-0005-0000-0000-00002E180000}"/>
    <cellStyle name="Millares 10 2 4 2 4 2 2" xfId="18488" xr:uid="{00000000-0005-0000-0000-00002F180000}"/>
    <cellStyle name="Millares 10 2 4 2 4 3" xfId="14112" xr:uid="{00000000-0005-0000-0000-000030180000}"/>
    <cellStyle name="Millares 10 2 4 2 5" xfId="7547" xr:uid="{00000000-0005-0000-0000-000031180000}"/>
    <cellStyle name="Millares 10 2 4 2 5 2" xfId="16300" xr:uid="{00000000-0005-0000-0000-000032180000}"/>
    <cellStyle name="Millares 10 2 4 2 6" xfId="11924" xr:uid="{00000000-0005-0000-0000-000033180000}"/>
    <cellStyle name="Millares 10 2 4 3" xfId="3441" xr:uid="{00000000-0005-0000-0000-000034180000}"/>
    <cellStyle name="Millares 10 2 4 3 2" xfId="4537" xr:uid="{00000000-0005-0000-0000-000035180000}"/>
    <cellStyle name="Millares 10 2 4 3 2 2" xfId="6726" xr:uid="{00000000-0005-0000-0000-000036180000}"/>
    <cellStyle name="Millares 10 2 4 3 2 2 2" xfId="11103" xr:uid="{00000000-0005-0000-0000-000037180000}"/>
    <cellStyle name="Millares 10 2 4 3 2 2 2 2" xfId="19856" xr:uid="{00000000-0005-0000-0000-000038180000}"/>
    <cellStyle name="Millares 10 2 4 3 2 2 3" xfId="15480" xr:uid="{00000000-0005-0000-0000-000039180000}"/>
    <cellStyle name="Millares 10 2 4 3 2 3" xfId="8915" xr:uid="{00000000-0005-0000-0000-00003A180000}"/>
    <cellStyle name="Millares 10 2 4 3 2 3 2" xfId="17668" xr:uid="{00000000-0005-0000-0000-00003B180000}"/>
    <cellStyle name="Millares 10 2 4 3 2 4" xfId="13292" xr:uid="{00000000-0005-0000-0000-00003C180000}"/>
    <cellStyle name="Millares 10 2 4 3 3" xfId="5632" xr:uid="{00000000-0005-0000-0000-00003D180000}"/>
    <cellStyle name="Millares 10 2 4 3 3 2" xfId="10009" xr:uid="{00000000-0005-0000-0000-00003E180000}"/>
    <cellStyle name="Millares 10 2 4 3 3 2 2" xfId="18762" xr:uid="{00000000-0005-0000-0000-00003F180000}"/>
    <cellStyle name="Millares 10 2 4 3 3 3" xfId="14386" xr:uid="{00000000-0005-0000-0000-000040180000}"/>
    <cellStyle name="Millares 10 2 4 3 4" xfId="7821" xr:uid="{00000000-0005-0000-0000-000041180000}"/>
    <cellStyle name="Millares 10 2 4 3 4 2" xfId="16574" xr:uid="{00000000-0005-0000-0000-000042180000}"/>
    <cellStyle name="Millares 10 2 4 3 5" xfId="12198" xr:uid="{00000000-0005-0000-0000-000043180000}"/>
    <cellStyle name="Millares 10 2 4 4" xfId="3989" xr:uid="{00000000-0005-0000-0000-000044180000}"/>
    <cellStyle name="Millares 10 2 4 4 2" xfId="6178" xr:uid="{00000000-0005-0000-0000-000045180000}"/>
    <cellStyle name="Millares 10 2 4 4 2 2" xfId="10555" xr:uid="{00000000-0005-0000-0000-000046180000}"/>
    <cellStyle name="Millares 10 2 4 4 2 2 2" xfId="19308" xr:uid="{00000000-0005-0000-0000-000047180000}"/>
    <cellStyle name="Millares 10 2 4 4 2 3" xfId="14932" xr:uid="{00000000-0005-0000-0000-000048180000}"/>
    <cellStyle name="Millares 10 2 4 4 3" xfId="8367" xr:uid="{00000000-0005-0000-0000-000049180000}"/>
    <cellStyle name="Millares 10 2 4 4 3 2" xfId="17120" xr:uid="{00000000-0005-0000-0000-00004A180000}"/>
    <cellStyle name="Millares 10 2 4 4 4" xfId="12744" xr:uid="{00000000-0005-0000-0000-00004B180000}"/>
    <cellStyle name="Millares 10 2 4 5" xfId="5084" xr:uid="{00000000-0005-0000-0000-00004C180000}"/>
    <cellStyle name="Millares 10 2 4 5 2" xfId="9461" xr:uid="{00000000-0005-0000-0000-00004D180000}"/>
    <cellStyle name="Millares 10 2 4 5 2 2" xfId="18214" xr:uid="{00000000-0005-0000-0000-00004E180000}"/>
    <cellStyle name="Millares 10 2 4 5 3" xfId="13838" xr:uid="{00000000-0005-0000-0000-00004F180000}"/>
    <cellStyle name="Millares 10 2 4 6" xfId="7273" xr:uid="{00000000-0005-0000-0000-000050180000}"/>
    <cellStyle name="Millares 10 2 4 6 2" xfId="16026" xr:uid="{00000000-0005-0000-0000-000051180000}"/>
    <cellStyle name="Millares 10 2 4 7" xfId="11650" xr:uid="{00000000-0005-0000-0000-000052180000}"/>
    <cellStyle name="Millares 10 2 5" xfId="3112" xr:uid="{00000000-0005-0000-0000-000053180000}"/>
    <cellStyle name="Millares 10 2 5 2" xfId="3666" xr:uid="{00000000-0005-0000-0000-000054180000}"/>
    <cellStyle name="Millares 10 2 5 2 2" xfId="4762" xr:uid="{00000000-0005-0000-0000-000055180000}"/>
    <cellStyle name="Millares 10 2 5 2 2 2" xfId="6951" xr:uid="{00000000-0005-0000-0000-000056180000}"/>
    <cellStyle name="Millares 10 2 5 2 2 2 2" xfId="11328" xr:uid="{00000000-0005-0000-0000-000057180000}"/>
    <cellStyle name="Millares 10 2 5 2 2 2 2 2" xfId="20081" xr:uid="{00000000-0005-0000-0000-000058180000}"/>
    <cellStyle name="Millares 10 2 5 2 2 2 3" xfId="15705" xr:uid="{00000000-0005-0000-0000-000059180000}"/>
    <cellStyle name="Millares 10 2 5 2 2 3" xfId="9140" xr:uid="{00000000-0005-0000-0000-00005A180000}"/>
    <cellStyle name="Millares 10 2 5 2 2 3 2" xfId="17893" xr:uid="{00000000-0005-0000-0000-00005B180000}"/>
    <cellStyle name="Millares 10 2 5 2 2 4" xfId="13517" xr:uid="{00000000-0005-0000-0000-00005C180000}"/>
    <cellStyle name="Millares 10 2 5 2 3" xfId="5857" xr:uid="{00000000-0005-0000-0000-00005D180000}"/>
    <cellStyle name="Millares 10 2 5 2 3 2" xfId="10234" xr:uid="{00000000-0005-0000-0000-00005E180000}"/>
    <cellStyle name="Millares 10 2 5 2 3 2 2" xfId="18987" xr:uid="{00000000-0005-0000-0000-00005F180000}"/>
    <cellStyle name="Millares 10 2 5 2 3 3" xfId="14611" xr:uid="{00000000-0005-0000-0000-000060180000}"/>
    <cellStyle name="Millares 10 2 5 2 4" xfId="8046" xr:uid="{00000000-0005-0000-0000-000061180000}"/>
    <cellStyle name="Millares 10 2 5 2 4 2" xfId="16799" xr:uid="{00000000-0005-0000-0000-000062180000}"/>
    <cellStyle name="Millares 10 2 5 2 5" xfId="12423" xr:uid="{00000000-0005-0000-0000-000063180000}"/>
    <cellStyle name="Millares 10 2 5 3" xfId="4214" xr:uid="{00000000-0005-0000-0000-000064180000}"/>
    <cellStyle name="Millares 10 2 5 3 2" xfId="6403" xr:uid="{00000000-0005-0000-0000-000065180000}"/>
    <cellStyle name="Millares 10 2 5 3 2 2" xfId="10780" xr:uid="{00000000-0005-0000-0000-000066180000}"/>
    <cellStyle name="Millares 10 2 5 3 2 2 2" xfId="19533" xr:uid="{00000000-0005-0000-0000-000067180000}"/>
    <cellStyle name="Millares 10 2 5 3 2 3" xfId="15157" xr:uid="{00000000-0005-0000-0000-000068180000}"/>
    <cellStyle name="Millares 10 2 5 3 3" xfId="8592" xr:uid="{00000000-0005-0000-0000-000069180000}"/>
    <cellStyle name="Millares 10 2 5 3 3 2" xfId="17345" xr:uid="{00000000-0005-0000-0000-00006A180000}"/>
    <cellStyle name="Millares 10 2 5 3 4" xfId="12969" xr:uid="{00000000-0005-0000-0000-00006B180000}"/>
    <cellStyle name="Millares 10 2 5 4" xfId="5309" xr:uid="{00000000-0005-0000-0000-00006C180000}"/>
    <cellStyle name="Millares 10 2 5 4 2" xfId="9686" xr:uid="{00000000-0005-0000-0000-00006D180000}"/>
    <cellStyle name="Millares 10 2 5 4 2 2" xfId="18439" xr:uid="{00000000-0005-0000-0000-00006E180000}"/>
    <cellStyle name="Millares 10 2 5 4 3" xfId="14063" xr:uid="{00000000-0005-0000-0000-00006F180000}"/>
    <cellStyle name="Millares 10 2 5 5" xfId="7498" xr:uid="{00000000-0005-0000-0000-000070180000}"/>
    <cellStyle name="Millares 10 2 5 5 2" xfId="16251" xr:uid="{00000000-0005-0000-0000-000071180000}"/>
    <cellStyle name="Millares 10 2 5 6" xfId="11875" xr:uid="{00000000-0005-0000-0000-000072180000}"/>
    <cellStyle name="Millares 10 2 6" xfId="3391" xr:uid="{00000000-0005-0000-0000-000073180000}"/>
    <cellStyle name="Millares 10 2 6 2" xfId="4488" xr:uid="{00000000-0005-0000-0000-000074180000}"/>
    <cellStyle name="Millares 10 2 6 2 2" xfId="6677" xr:uid="{00000000-0005-0000-0000-000075180000}"/>
    <cellStyle name="Millares 10 2 6 2 2 2" xfId="11054" xr:uid="{00000000-0005-0000-0000-000076180000}"/>
    <cellStyle name="Millares 10 2 6 2 2 2 2" xfId="19807" xr:uid="{00000000-0005-0000-0000-000077180000}"/>
    <cellStyle name="Millares 10 2 6 2 2 3" xfId="15431" xr:uid="{00000000-0005-0000-0000-000078180000}"/>
    <cellStyle name="Millares 10 2 6 2 3" xfId="8866" xr:uid="{00000000-0005-0000-0000-000079180000}"/>
    <cellStyle name="Millares 10 2 6 2 3 2" xfId="17619" xr:uid="{00000000-0005-0000-0000-00007A180000}"/>
    <cellStyle name="Millares 10 2 6 2 4" xfId="13243" xr:uid="{00000000-0005-0000-0000-00007B180000}"/>
    <cellStyle name="Millares 10 2 6 3" xfId="5583" xr:uid="{00000000-0005-0000-0000-00007C180000}"/>
    <cellStyle name="Millares 10 2 6 3 2" xfId="9960" xr:uid="{00000000-0005-0000-0000-00007D180000}"/>
    <cellStyle name="Millares 10 2 6 3 2 2" xfId="18713" xr:uid="{00000000-0005-0000-0000-00007E180000}"/>
    <cellStyle name="Millares 10 2 6 3 3" xfId="14337" xr:uid="{00000000-0005-0000-0000-00007F180000}"/>
    <cellStyle name="Millares 10 2 6 4" xfId="7772" xr:uid="{00000000-0005-0000-0000-000080180000}"/>
    <cellStyle name="Millares 10 2 6 4 2" xfId="16525" xr:uid="{00000000-0005-0000-0000-000081180000}"/>
    <cellStyle name="Millares 10 2 6 5" xfId="12149" xr:uid="{00000000-0005-0000-0000-000082180000}"/>
    <cellStyle name="Millares 10 2 7" xfId="3941" xr:uid="{00000000-0005-0000-0000-000083180000}"/>
    <cellStyle name="Millares 10 2 7 2" xfId="6130" xr:uid="{00000000-0005-0000-0000-000084180000}"/>
    <cellStyle name="Millares 10 2 7 2 2" xfId="10507" xr:uid="{00000000-0005-0000-0000-000085180000}"/>
    <cellStyle name="Millares 10 2 7 2 2 2" xfId="19260" xr:uid="{00000000-0005-0000-0000-000086180000}"/>
    <cellStyle name="Millares 10 2 7 2 3" xfId="14884" xr:uid="{00000000-0005-0000-0000-000087180000}"/>
    <cellStyle name="Millares 10 2 7 3" xfId="8319" xr:uid="{00000000-0005-0000-0000-000088180000}"/>
    <cellStyle name="Millares 10 2 7 3 2" xfId="17072" xr:uid="{00000000-0005-0000-0000-000089180000}"/>
    <cellStyle name="Millares 10 2 7 4" xfId="12696" xr:uid="{00000000-0005-0000-0000-00008A180000}"/>
    <cellStyle name="Millares 10 2 8" xfId="5036" xr:uid="{00000000-0005-0000-0000-00008B180000}"/>
    <cellStyle name="Millares 10 2 8 2" xfId="9413" xr:uid="{00000000-0005-0000-0000-00008C180000}"/>
    <cellStyle name="Millares 10 2 8 2 2" xfId="18166" xr:uid="{00000000-0005-0000-0000-00008D180000}"/>
    <cellStyle name="Millares 10 2 8 3" xfId="13790" xr:uid="{00000000-0005-0000-0000-00008E180000}"/>
    <cellStyle name="Millares 10 2 9" xfId="7225" xr:uid="{00000000-0005-0000-0000-00008F180000}"/>
    <cellStyle name="Millares 10 2 9 2" xfId="15978" xr:uid="{00000000-0005-0000-0000-000090180000}"/>
    <cellStyle name="Millares 10 3" xfId="2940" xr:uid="{00000000-0005-0000-0000-000091180000}"/>
    <cellStyle name="Millares 10 3 2" xfId="3052" xr:uid="{00000000-0005-0000-0000-000092180000}"/>
    <cellStyle name="Millares 10 3 2 2" xfId="3328" xr:uid="{00000000-0005-0000-0000-000093180000}"/>
    <cellStyle name="Millares 10 3 2 2 2" xfId="3881" xr:uid="{00000000-0005-0000-0000-000094180000}"/>
    <cellStyle name="Millares 10 3 2 2 2 2" xfId="4977" xr:uid="{00000000-0005-0000-0000-000095180000}"/>
    <cellStyle name="Millares 10 3 2 2 2 2 2" xfId="7166" xr:uid="{00000000-0005-0000-0000-000096180000}"/>
    <cellStyle name="Millares 10 3 2 2 2 2 2 2" xfId="11543" xr:uid="{00000000-0005-0000-0000-000097180000}"/>
    <cellStyle name="Millares 10 3 2 2 2 2 2 2 2" xfId="20296" xr:uid="{00000000-0005-0000-0000-000098180000}"/>
    <cellStyle name="Millares 10 3 2 2 2 2 2 3" xfId="15920" xr:uid="{00000000-0005-0000-0000-000099180000}"/>
    <cellStyle name="Millares 10 3 2 2 2 2 3" xfId="9355" xr:uid="{00000000-0005-0000-0000-00009A180000}"/>
    <cellStyle name="Millares 10 3 2 2 2 2 3 2" xfId="18108" xr:uid="{00000000-0005-0000-0000-00009B180000}"/>
    <cellStyle name="Millares 10 3 2 2 2 2 4" xfId="13732" xr:uid="{00000000-0005-0000-0000-00009C180000}"/>
    <cellStyle name="Millares 10 3 2 2 2 3" xfId="6072" xr:uid="{00000000-0005-0000-0000-00009D180000}"/>
    <cellStyle name="Millares 10 3 2 2 2 3 2" xfId="10449" xr:uid="{00000000-0005-0000-0000-00009E180000}"/>
    <cellStyle name="Millares 10 3 2 2 2 3 2 2" xfId="19202" xr:uid="{00000000-0005-0000-0000-00009F180000}"/>
    <cellStyle name="Millares 10 3 2 2 2 3 3" xfId="14826" xr:uid="{00000000-0005-0000-0000-0000A0180000}"/>
    <cellStyle name="Millares 10 3 2 2 2 4" xfId="8261" xr:uid="{00000000-0005-0000-0000-0000A1180000}"/>
    <cellStyle name="Millares 10 3 2 2 2 4 2" xfId="17014" xr:uid="{00000000-0005-0000-0000-0000A2180000}"/>
    <cellStyle name="Millares 10 3 2 2 2 5" xfId="12638" xr:uid="{00000000-0005-0000-0000-0000A3180000}"/>
    <cellStyle name="Millares 10 3 2 2 3" xfId="4429" xr:uid="{00000000-0005-0000-0000-0000A4180000}"/>
    <cellStyle name="Millares 10 3 2 2 3 2" xfId="6618" xr:uid="{00000000-0005-0000-0000-0000A5180000}"/>
    <cellStyle name="Millares 10 3 2 2 3 2 2" xfId="10995" xr:uid="{00000000-0005-0000-0000-0000A6180000}"/>
    <cellStyle name="Millares 10 3 2 2 3 2 2 2" xfId="19748" xr:uid="{00000000-0005-0000-0000-0000A7180000}"/>
    <cellStyle name="Millares 10 3 2 2 3 2 3" xfId="15372" xr:uid="{00000000-0005-0000-0000-0000A8180000}"/>
    <cellStyle name="Millares 10 3 2 2 3 3" xfId="8807" xr:uid="{00000000-0005-0000-0000-0000A9180000}"/>
    <cellStyle name="Millares 10 3 2 2 3 3 2" xfId="17560" xr:uid="{00000000-0005-0000-0000-0000AA180000}"/>
    <cellStyle name="Millares 10 3 2 2 3 4" xfId="13184" xr:uid="{00000000-0005-0000-0000-0000AB180000}"/>
    <cellStyle name="Millares 10 3 2 2 4" xfId="5524" xr:uid="{00000000-0005-0000-0000-0000AC180000}"/>
    <cellStyle name="Millares 10 3 2 2 4 2" xfId="9901" xr:uid="{00000000-0005-0000-0000-0000AD180000}"/>
    <cellStyle name="Millares 10 3 2 2 4 2 2" xfId="18654" xr:uid="{00000000-0005-0000-0000-0000AE180000}"/>
    <cellStyle name="Millares 10 3 2 2 4 3" xfId="14278" xr:uid="{00000000-0005-0000-0000-0000AF180000}"/>
    <cellStyle name="Millares 10 3 2 2 5" xfId="7713" xr:uid="{00000000-0005-0000-0000-0000B0180000}"/>
    <cellStyle name="Millares 10 3 2 2 5 2" xfId="16466" xr:uid="{00000000-0005-0000-0000-0000B1180000}"/>
    <cellStyle name="Millares 10 3 2 2 6" xfId="12090" xr:uid="{00000000-0005-0000-0000-0000B2180000}"/>
    <cellStyle name="Millares 10 3 2 3" xfId="3607" xr:uid="{00000000-0005-0000-0000-0000B3180000}"/>
    <cellStyle name="Millares 10 3 2 3 2" xfId="4703" xr:uid="{00000000-0005-0000-0000-0000B4180000}"/>
    <cellStyle name="Millares 10 3 2 3 2 2" xfId="6892" xr:uid="{00000000-0005-0000-0000-0000B5180000}"/>
    <cellStyle name="Millares 10 3 2 3 2 2 2" xfId="11269" xr:uid="{00000000-0005-0000-0000-0000B6180000}"/>
    <cellStyle name="Millares 10 3 2 3 2 2 2 2" xfId="20022" xr:uid="{00000000-0005-0000-0000-0000B7180000}"/>
    <cellStyle name="Millares 10 3 2 3 2 2 3" xfId="15646" xr:uid="{00000000-0005-0000-0000-0000B8180000}"/>
    <cellStyle name="Millares 10 3 2 3 2 3" xfId="9081" xr:uid="{00000000-0005-0000-0000-0000B9180000}"/>
    <cellStyle name="Millares 10 3 2 3 2 3 2" xfId="17834" xr:uid="{00000000-0005-0000-0000-0000BA180000}"/>
    <cellStyle name="Millares 10 3 2 3 2 4" xfId="13458" xr:uid="{00000000-0005-0000-0000-0000BB180000}"/>
    <cellStyle name="Millares 10 3 2 3 3" xfId="5798" xr:uid="{00000000-0005-0000-0000-0000BC180000}"/>
    <cellStyle name="Millares 10 3 2 3 3 2" xfId="10175" xr:uid="{00000000-0005-0000-0000-0000BD180000}"/>
    <cellStyle name="Millares 10 3 2 3 3 2 2" xfId="18928" xr:uid="{00000000-0005-0000-0000-0000BE180000}"/>
    <cellStyle name="Millares 10 3 2 3 3 3" xfId="14552" xr:uid="{00000000-0005-0000-0000-0000BF180000}"/>
    <cellStyle name="Millares 10 3 2 3 4" xfId="7987" xr:uid="{00000000-0005-0000-0000-0000C0180000}"/>
    <cellStyle name="Millares 10 3 2 3 4 2" xfId="16740" xr:uid="{00000000-0005-0000-0000-0000C1180000}"/>
    <cellStyle name="Millares 10 3 2 3 5" xfId="12364" xr:uid="{00000000-0005-0000-0000-0000C2180000}"/>
    <cellStyle name="Millares 10 3 2 4" xfId="4155" xr:uid="{00000000-0005-0000-0000-0000C3180000}"/>
    <cellStyle name="Millares 10 3 2 4 2" xfId="6344" xr:uid="{00000000-0005-0000-0000-0000C4180000}"/>
    <cellStyle name="Millares 10 3 2 4 2 2" xfId="10721" xr:uid="{00000000-0005-0000-0000-0000C5180000}"/>
    <cellStyle name="Millares 10 3 2 4 2 2 2" xfId="19474" xr:uid="{00000000-0005-0000-0000-0000C6180000}"/>
    <cellStyle name="Millares 10 3 2 4 2 3" xfId="15098" xr:uid="{00000000-0005-0000-0000-0000C7180000}"/>
    <cellStyle name="Millares 10 3 2 4 3" xfId="8533" xr:uid="{00000000-0005-0000-0000-0000C8180000}"/>
    <cellStyle name="Millares 10 3 2 4 3 2" xfId="17286" xr:uid="{00000000-0005-0000-0000-0000C9180000}"/>
    <cellStyle name="Millares 10 3 2 4 4" xfId="12910" xr:uid="{00000000-0005-0000-0000-0000CA180000}"/>
    <cellStyle name="Millares 10 3 2 5" xfId="5250" xr:uid="{00000000-0005-0000-0000-0000CB180000}"/>
    <cellStyle name="Millares 10 3 2 5 2" xfId="9627" xr:uid="{00000000-0005-0000-0000-0000CC180000}"/>
    <cellStyle name="Millares 10 3 2 5 2 2" xfId="18380" xr:uid="{00000000-0005-0000-0000-0000CD180000}"/>
    <cellStyle name="Millares 10 3 2 5 3" xfId="14004" xr:uid="{00000000-0005-0000-0000-0000CE180000}"/>
    <cellStyle name="Millares 10 3 2 6" xfId="7439" xr:uid="{00000000-0005-0000-0000-0000CF180000}"/>
    <cellStyle name="Millares 10 3 2 6 2" xfId="16192" xr:uid="{00000000-0005-0000-0000-0000D0180000}"/>
    <cellStyle name="Millares 10 3 2 7" xfId="11816" xr:uid="{00000000-0005-0000-0000-0000D1180000}"/>
    <cellStyle name="Millares 10 3 3" xfId="3216" xr:uid="{00000000-0005-0000-0000-0000D2180000}"/>
    <cellStyle name="Millares 10 3 3 2" xfId="3769" xr:uid="{00000000-0005-0000-0000-0000D3180000}"/>
    <cellStyle name="Millares 10 3 3 2 2" xfId="4865" xr:uid="{00000000-0005-0000-0000-0000D4180000}"/>
    <cellStyle name="Millares 10 3 3 2 2 2" xfId="7054" xr:uid="{00000000-0005-0000-0000-0000D5180000}"/>
    <cellStyle name="Millares 10 3 3 2 2 2 2" xfId="11431" xr:uid="{00000000-0005-0000-0000-0000D6180000}"/>
    <cellStyle name="Millares 10 3 3 2 2 2 2 2" xfId="20184" xr:uid="{00000000-0005-0000-0000-0000D7180000}"/>
    <cellStyle name="Millares 10 3 3 2 2 2 3" xfId="15808" xr:uid="{00000000-0005-0000-0000-0000D8180000}"/>
    <cellStyle name="Millares 10 3 3 2 2 3" xfId="9243" xr:uid="{00000000-0005-0000-0000-0000D9180000}"/>
    <cellStyle name="Millares 10 3 3 2 2 3 2" xfId="17996" xr:uid="{00000000-0005-0000-0000-0000DA180000}"/>
    <cellStyle name="Millares 10 3 3 2 2 4" xfId="13620" xr:uid="{00000000-0005-0000-0000-0000DB180000}"/>
    <cellStyle name="Millares 10 3 3 2 3" xfId="5960" xr:uid="{00000000-0005-0000-0000-0000DC180000}"/>
    <cellStyle name="Millares 10 3 3 2 3 2" xfId="10337" xr:uid="{00000000-0005-0000-0000-0000DD180000}"/>
    <cellStyle name="Millares 10 3 3 2 3 2 2" xfId="19090" xr:uid="{00000000-0005-0000-0000-0000DE180000}"/>
    <cellStyle name="Millares 10 3 3 2 3 3" xfId="14714" xr:uid="{00000000-0005-0000-0000-0000DF180000}"/>
    <cellStyle name="Millares 10 3 3 2 4" xfId="8149" xr:uid="{00000000-0005-0000-0000-0000E0180000}"/>
    <cellStyle name="Millares 10 3 3 2 4 2" xfId="16902" xr:uid="{00000000-0005-0000-0000-0000E1180000}"/>
    <cellStyle name="Millares 10 3 3 2 5" xfId="12526" xr:uid="{00000000-0005-0000-0000-0000E2180000}"/>
    <cellStyle name="Millares 10 3 3 3" xfId="4317" xr:uid="{00000000-0005-0000-0000-0000E3180000}"/>
    <cellStyle name="Millares 10 3 3 3 2" xfId="6506" xr:uid="{00000000-0005-0000-0000-0000E4180000}"/>
    <cellStyle name="Millares 10 3 3 3 2 2" xfId="10883" xr:uid="{00000000-0005-0000-0000-0000E5180000}"/>
    <cellStyle name="Millares 10 3 3 3 2 2 2" xfId="19636" xr:uid="{00000000-0005-0000-0000-0000E6180000}"/>
    <cellStyle name="Millares 10 3 3 3 2 3" xfId="15260" xr:uid="{00000000-0005-0000-0000-0000E7180000}"/>
    <cellStyle name="Millares 10 3 3 3 3" xfId="8695" xr:uid="{00000000-0005-0000-0000-0000E8180000}"/>
    <cellStyle name="Millares 10 3 3 3 3 2" xfId="17448" xr:uid="{00000000-0005-0000-0000-0000E9180000}"/>
    <cellStyle name="Millares 10 3 3 3 4" xfId="13072" xr:uid="{00000000-0005-0000-0000-0000EA180000}"/>
    <cellStyle name="Millares 10 3 3 4" xfId="5412" xr:uid="{00000000-0005-0000-0000-0000EB180000}"/>
    <cellStyle name="Millares 10 3 3 4 2" xfId="9789" xr:uid="{00000000-0005-0000-0000-0000EC180000}"/>
    <cellStyle name="Millares 10 3 3 4 2 2" xfId="18542" xr:uid="{00000000-0005-0000-0000-0000ED180000}"/>
    <cellStyle name="Millares 10 3 3 4 3" xfId="14166" xr:uid="{00000000-0005-0000-0000-0000EE180000}"/>
    <cellStyle name="Millares 10 3 3 5" xfId="7601" xr:uid="{00000000-0005-0000-0000-0000EF180000}"/>
    <cellStyle name="Millares 10 3 3 5 2" xfId="16354" xr:uid="{00000000-0005-0000-0000-0000F0180000}"/>
    <cellStyle name="Millares 10 3 3 6" xfId="11978" xr:uid="{00000000-0005-0000-0000-0000F1180000}"/>
    <cellStyle name="Millares 10 3 4" xfId="3495" xr:uid="{00000000-0005-0000-0000-0000F2180000}"/>
    <cellStyle name="Millares 10 3 4 2" xfId="4591" xr:uid="{00000000-0005-0000-0000-0000F3180000}"/>
    <cellStyle name="Millares 10 3 4 2 2" xfId="6780" xr:uid="{00000000-0005-0000-0000-0000F4180000}"/>
    <cellStyle name="Millares 10 3 4 2 2 2" xfId="11157" xr:uid="{00000000-0005-0000-0000-0000F5180000}"/>
    <cellStyle name="Millares 10 3 4 2 2 2 2" xfId="19910" xr:uid="{00000000-0005-0000-0000-0000F6180000}"/>
    <cellStyle name="Millares 10 3 4 2 2 3" xfId="15534" xr:uid="{00000000-0005-0000-0000-0000F7180000}"/>
    <cellStyle name="Millares 10 3 4 2 3" xfId="8969" xr:uid="{00000000-0005-0000-0000-0000F8180000}"/>
    <cellStyle name="Millares 10 3 4 2 3 2" xfId="17722" xr:uid="{00000000-0005-0000-0000-0000F9180000}"/>
    <cellStyle name="Millares 10 3 4 2 4" xfId="13346" xr:uid="{00000000-0005-0000-0000-0000FA180000}"/>
    <cellStyle name="Millares 10 3 4 3" xfId="5686" xr:uid="{00000000-0005-0000-0000-0000FB180000}"/>
    <cellStyle name="Millares 10 3 4 3 2" xfId="10063" xr:uid="{00000000-0005-0000-0000-0000FC180000}"/>
    <cellStyle name="Millares 10 3 4 3 2 2" xfId="18816" xr:uid="{00000000-0005-0000-0000-0000FD180000}"/>
    <cellStyle name="Millares 10 3 4 3 3" xfId="14440" xr:uid="{00000000-0005-0000-0000-0000FE180000}"/>
    <cellStyle name="Millares 10 3 4 4" xfId="7875" xr:uid="{00000000-0005-0000-0000-0000FF180000}"/>
    <cellStyle name="Millares 10 3 4 4 2" xfId="16628" xr:uid="{00000000-0005-0000-0000-000000190000}"/>
    <cellStyle name="Millares 10 3 4 5" xfId="12252" xr:uid="{00000000-0005-0000-0000-000001190000}"/>
    <cellStyle name="Millares 10 3 5" xfId="4043" xr:uid="{00000000-0005-0000-0000-000002190000}"/>
    <cellStyle name="Millares 10 3 5 2" xfId="6232" xr:uid="{00000000-0005-0000-0000-000003190000}"/>
    <cellStyle name="Millares 10 3 5 2 2" xfId="10609" xr:uid="{00000000-0005-0000-0000-000004190000}"/>
    <cellStyle name="Millares 10 3 5 2 2 2" xfId="19362" xr:uid="{00000000-0005-0000-0000-000005190000}"/>
    <cellStyle name="Millares 10 3 5 2 3" xfId="14986" xr:uid="{00000000-0005-0000-0000-000006190000}"/>
    <cellStyle name="Millares 10 3 5 3" xfId="8421" xr:uid="{00000000-0005-0000-0000-000007190000}"/>
    <cellStyle name="Millares 10 3 5 3 2" xfId="17174" xr:uid="{00000000-0005-0000-0000-000008190000}"/>
    <cellStyle name="Millares 10 3 5 4" xfId="12798" xr:uid="{00000000-0005-0000-0000-000009190000}"/>
    <cellStyle name="Millares 10 3 6" xfId="5138" xr:uid="{00000000-0005-0000-0000-00000A190000}"/>
    <cellStyle name="Millares 10 3 6 2" xfId="9515" xr:uid="{00000000-0005-0000-0000-00000B190000}"/>
    <cellStyle name="Millares 10 3 6 2 2" xfId="18268" xr:uid="{00000000-0005-0000-0000-00000C190000}"/>
    <cellStyle name="Millares 10 3 6 3" xfId="13892" xr:uid="{00000000-0005-0000-0000-00000D190000}"/>
    <cellStyle name="Millares 10 3 7" xfId="7327" xr:uid="{00000000-0005-0000-0000-00000E190000}"/>
    <cellStyle name="Millares 10 3 7 2" xfId="16080" xr:uid="{00000000-0005-0000-0000-00000F190000}"/>
    <cellStyle name="Millares 10 3 8" xfId="11704" xr:uid="{00000000-0005-0000-0000-000010190000}"/>
    <cellStyle name="Millares 10 4" xfId="2995" xr:uid="{00000000-0005-0000-0000-000011190000}"/>
    <cellStyle name="Millares 10 4 2" xfId="3271" xr:uid="{00000000-0005-0000-0000-000012190000}"/>
    <cellStyle name="Millares 10 4 2 2" xfId="3824" xr:uid="{00000000-0005-0000-0000-000013190000}"/>
    <cellStyle name="Millares 10 4 2 2 2" xfId="4920" xr:uid="{00000000-0005-0000-0000-000014190000}"/>
    <cellStyle name="Millares 10 4 2 2 2 2" xfId="7109" xr:uid="{00000000-0005-0000-0000-000015190000}"/>
    <cellStyle name="Millares 10 4 2 2 2 2 2" xfId="11486" xr:uid="{00000000-0005-0000-0000-000016190000}"/>
    <cellStyle name="Millares 10 4 2 2 2 2 2 2" xfId="20239" xr:uid="{00000000-0005-0000-0000-000017190000}"/>
    <cellStyle name="Millares 10 4 2 2 2 2 3" xfId="15863" xr:uid="{00000000-0005-0000-0000-000018190000}"/>
    <cellStyle name="Millares 10 4 2 2 2 3" xfId="9298" xr:uid="{00000000-0005-0000-0000-000019190000}"/>
    <cellStyle name="Millares 10 4 2 2 2 3 2" xfId="18051" xr:uid="{00000000-0005-0000-0000-00001A190000}"/>
    <cellStyle name="Millares 10 4 2 2 2 4" xfId="13675" xr:uid="{00000000-0005-0000-0000-00001B190000}"/>
    <cellStyle name="Millares 10 4 2 2 3" xfId="6015" xr:uid="{00000000-0005-0000-0000-00001C190000}"/>
    <cellStyle name="Millares 10 4 2 2 3 2" xfId="10392" xr:uid="{00000000-0005-0000-0000-00001D190000}"/>
    <cellStyle name="Millares 10 4 2 2 3 2 2" xfId="19145" xr:uid="{00000000-0005-0000-0000-00001E190000}"/>
    <cellStyle name="Millares 10 4 2 2 3 3" xfId="14769" xr:uid="{00000000-0005-0000-0000-00001F190000}"/>
    <cellStyle name="Millares 10 4 2 2 4" xfId="8204" xr:uid="{00000000-0005-0000-0000-000020190000}"/>
    <cellStyle name="Millares 10 4 2 2 4 2" xfId="16957" xr:uid="{00000000-0005-0000-0000-000021190000}"/>
    <cellStyle name="Millares 10 4 2 2 5" xfId="12581" xr:uid="{00000000-0005-0000-0000-000022190000}"/>
    <cellStyle name="Millares 10 4 2 3" xfId="4372" xr:uid="{00000000-0005-0000-0000-000023190000}"/>
    <cellStyle name="Millares 10 4 2 3 2" xfId="6561" xr:uid="{00000000-0005-0000-0000-000024190000}"/>
    <cellStyle name="Millares 10 4 2 3 2 2" xfId="10938" xr:uid="{00000000-0005-0000-0000-000025190000}"/>
    <cellStyle name="Millares 10 4 2 3 2 2 2" xfId="19691" xr:uid="{00000000-0005-0000-0000-000026190000}"/>
    <cellStyle name="Millares 10 4 2 3 2 3" xfId="15315" xr:uid="{00000000-0005-0000-0000-000027190000}"/>
    <cellStyle name="Millares 10 4 2 3 3" xfId="8750" xr:uid="{00000000-0005-0000-0000-000028190000}"/>
    <cellStyle name="Millares 10 4 2 3 3 2" xfId="17503" xr:uid="{00000000-0005-0000-0000-000029190000}"/>
    <cellStyle name="Millares 10 4 2 3 4" xfId="13127" xr:uid="{00000000-0005-0000-0000-00002A190000}"/>
    <cellStyle name="Millares 10 4 2 4" xfId="5467" xr:uid="{00000000-0005-0000-0000-00002B190000}"/>
    <cellStyle name="Millares 10 4 2 4 2" xfId="9844" xr:uid="{00000000-0005-0000-0000-00002C190000}"/>
    <cellStyle name="Millares 10 4 2 4 2 2" xfId="18597" xr:uid="{00000000-0005-0000-0000-00002D190000}"/>
    <cellStyle name="Millares 10 4 2 4 3" xfId="14221" xr:uid="{00000000-0005-0000-0000-00002E190000}"/>
    <cellStyle name="Millares 10 4 2 5" xfId="7656" xr:uid="{00000000-0005-0000-0000-00002F190000}"/>
    <cellStyle name="Millares 10 4 2 5 2" xfId="16409" xr:uid="{00000000-0005-0000-0000-000030190000}"/>
    <cellStyle name="Millares 10 4 2 6" xfId="12033" xr:uid="{00000000-0005-0000-0000-000031190000}"/>
    <cellStyle name="Millares 10 4 3" xfId="3550" xr:uid="{00000000-0005-0000-0000-000032190000}"/>
    <cellStyle name="Millares 10 4 3 2" xfId="4646" xr:uid="{00000000-0005-0000-0000-000033190000}"/>
    <cellStyle name="Millares 10 4 3 2 2" xfId="6835" xr:uid="{00000000-0005-0000-0000-000034190000}"/>
    <cellStyle name="Millares 10 4 3 2 2 2" xfId="11212" xr:uid="{00000000-0005-0000-0000-000035190000}"/>
    <cellStyle name="Millares 10 4 3 2 2 2 2" xfId="19965" xr:uid="{00000000-0005-0000-0000-000036190000}"/>
    <cellStyle name="Millares 10 4 3 2 2 3" xfId="15589" xr:uid="{00000000-0005-0000-0000-000037190000}"/>
    <cellStyle name="Millares 10 4 3 2 3" xfId="9024" xr:uid="{00000000-0005-0000-0000-000038190000}"/>
    <cellStyle name="Millares 10 4 3 2 3 2" xfId="17777" xr:uid="{00000000-0005-0000-0000-000039190000}"/>
    <cellStyle name="Millares 10 4 3 2 4" xfId="13401" xr:uid="{00000000-0005-0000-0000-00003A190000}"/>
    <cellStyle name="Millares 10 4 3 3" xfId="5741" xr:uid="{00000000-0005-0000-0000-00003B190000}"/>
    <cellStyle name="Millares 10 4 3 3 2" xfId="10118" xr:uid="{00000000-0005-0000-0000-00003C190000}"/>
    <cellStyle name="Millares 10 4 3 3 2 2" xfId="18871" xr:uid="{00000000-0005-0000-0000-00003D190000}"/>
    <cellStyle name="Millares 10 4 3 3 3" xfId="14495" xr:uid="{00000000-0005-0000-0000-00003E190000}"/>
    <cellStyle name="Millares 10 4 3 4" xfId="7930" xr:uid="{00000000-0005-0000-0000-00003F190000}"/>
    <cellStyle name="Millares 10 4 3 4 2" xfId="16683" xr:uid="{00000000-0005-0000-0000-000040190000}"/>
    <cellStyle name="Millares 10 4 3 5" xfId="12307" xr:uid="{00000000-0005-0000-0000-000041190000}"/>
    <cellStyle name="Millares 10 4 4" xfId="4098" xr:uid="{00000000-0005-0000-0000-000042190000}"/>
    <cellStyle name="Millares 10 4 4 2" xfId="6287" xr:uid="{00000000-0005-0000-0000-000043190000}"/>
    <cellStyle name="Millares 10 4 4 2 2" xfId="10664" xr:uid="{00000000-0005-0000-0000-000044190000}"/>
    <cellStyle name="Millares 10 4 4 2 2 2" xfId="19417" xr:uid="{00000000-0005-0000-0000-000045190000}"/>
    <cellStyle name="Millares 10 4 4 2 3" xfId="15041" xr:uid="{00000000-0005-0000-0000-000046190000}"/>
    <cellStyle name="Millares 10 4 4 3" xfId="8476" xr:uid="{00000000-0005-0000-0000-000047190000}"/>
    <cellStyle name="Millares 10 4 4 3 2" xfId="17229" xr:uid="{00000000-0005-0000-0000-000048190000}"/>
    <cellStyle name="Millares 10 4 4 4" xfId="12853" xr:uid="{00000000-0005-0000-0000-000049190000}"/>
    <cellStyle name="Millares 10 4 5" xfId="5193" xr:uid="{00000000-0005-0000-0000-00004A190000}"/>
    <cellStyle name="Millares 10 4 5 2" xfId="9570" xr:uid="{00000000-0005-0000-0000-00004B190000}"/>
    <cellStyle name="Millares 10 4 5 2 2" xfId="18323" xr:uid="{00000000-0005-0000-0000-00004C190000}"/>
    <cellStyle name="Millares 10 4 5 3" xfId="13947" xr:uid="{00000000-0005-0000-0000-00004D190000}"/>
    <cellStyle name="Millares 10 4 6" xfId="7382" xr:uid="{00000000-0005-0000-0000-00004E190000}"/>
    <cellStyle name="Millares 10 4 6 2" xfId="16135" xr:uid="{00000000-0005-0000-0000-00004F190000}"/>
    <cellStyle name="Millares 10 4 7" xfId="11759" xr:uid="{00000000-0005-0000-0000-000050190000}"/>
    <cellStyle name="Millares 10 5" xfId="2882" xr:uid="{00000000-0005-0000-0000-000051190000}"/>
    <cellStyle name="Millares 10 5 2" xfId="3161" xr:uid="{00000000-0005-0000-0000-000052190000}"/>
    <cellStyle name="Millares 10 5 2 2" xfId="3714" xr:uid="{00000000-0005-0000-0000-000053190000}"/>
    <cellStyle name="Millares 10 5 2 2 2" xfId="4810" xr:uid="{00000000-0005-0000-0000-000054190000}"/>
    <cellStyle name="Millares 10 5 2 2 2 2" xfId="6999" xr:uid="{00000000-0005-0000-0000-000055190000}"/>
    <cellStyle name="Millares 10 5 2 2 2 2 2" xfId="11376" xr:uid="{00000000-0005-0000-0000-000056190000}"/>
    <cellStyle name="Millares 10 5 2 2 2 2 2 2" xfId="20129" xr:uid="{00000000-0005-0000-0000-000057190000}"/>
    <cellStyle name="Millares 10 5 2 2 2 2 3" xfId="15753" xr:uid="{00000000-0005-0000-0000-000058190000}"/>
    <cellStyle name="Millares 10 5 2 2 2 3" xfId="9188" xr:uid="{00000000-0005-0000-0000-000059190000}"/>
    <cellStyle name="Millares 10 5 2 2 2 3 2" xfId="17941" xr:uid="{00000000-0005-0000-0000-00005A190000}"/>
    <cellStyle name="Millares 10 5 2 2 2 4" xfId="13565" xr:uid="{00000000-0005-0000-0000-00005B190000}"/>
    <cellStyle name="Millares 10 5 2 2 3" xfId="5905" xr:uid="{00000000-0005-0000-0000-00005C190000}"/>
    <cellStyle name="Millares 10 5 2 2 3 2" xfId="10282" xr:uid="{00000000-0005-0000-0000-00005D190000}"/>
    <cellStyle name="Millares 10 5 2 2 3 2 2" xfId="19035" xr:uid="{00000000-0005-0000-0000-00005E190000}"/>
    <cellStyle name="Millares 10 5 2 2 3 3" xfId="14659" xr:uid="{00000000-0005-0000-0000-00005F190000}"/>
    <cellStyle name="Millares 10 5 2 2 4" xfId="8094" xr:uid="{00000000-0005-0000-0000-000060190000}"/>
    <cellStyle name="Millares 10 5 2 2 4 2" xfId="16847" xr:uid="{00000000-0005-0000-0000-000061190000}"/>
    <cellStyle name="Millares 10 5 2 2 5" xfId="12471" xr:uid="{00000000-0005-0000-0000-000062190000}"/>
    <cellStyle name="Millares 10 5 2 3" xfId="4262" xr:uid="{00000000-0005-0000-0000-000063190000}"/>
    <cellStyle name="Millares 10 5 2 3 2" xfId="6451" xr:uid="{00000000-0005-0000-0000-000064190000}"/>
    <cellStyle name="Millares 10 5 2 3 2 2" xfId="10828" xr:uid="{00000000-0005-0000-0000-000065190000}"/>
    <cellStyle name="Millares 10 5 2 3 2 2 2" xfId="19581" xr:uid="{00000000-0005-0000-0000-000066190000}"/>
    <cellStyle name="Millares 10 5 2 3 2 3" xfId="15205" xr:uid="{00000000-0005-0000-0000-000067190000}"/>
    <cellStyle name="Millares 10 5 2 3 3" xfId="8640" xr:uid="{00000000-0005-0000-0000-000068190000}"/>
    <cellStyle name="Millares 10 5 2 3 3 2" xfId="17393" xr:uid="{00000000-0005-0000-0000-000069190000}"/>
    <cellStyle name="Millares 10 5 2 3 4" xfId="13017" xr:uid="{00000000-0005-0000-0000-00006A190000}"/>
    <cellStyle name="Millares 10 5 2 4" xfId="5357" xr:uid="{00000000-0005-0000-0000-00006B190000}"/>
    <cellStyle name="Millares 10 5 2 4 2" xfId="9734" xr:uid="{00000000-0005-0000-0000-00006C190000}"/>
    <cellStyle name="Millares 10 5 2 4 2 2" xfId="18487" xr:uid="{00000000-0005-0000-0000-00006D190000}"/>
    <cellStyle name="Millares 10 5 2 4 3" xfId="14111" xr:uid="{00000000-0005-0000-0000-00006E190000}"/>
    <cellStyle name="Millares 10 5 2 5" xfId="7546" xr:uid="{00000000-0005-0000-0000-00006F190000}"/>
    <cellStyle name="Millares 10 5 2 5 2" xfId="16299" xr:uid="{00000000-0005-0000-0000-000070190000}"/>
    <cellStyle name="Millares 10 5 2 6" xfId="11923" xr:uid="{00000000-0005-0000-0000-000071190000}"/>
    <cellStyle name="Millares 10 5 3" xfId="3440" xr:uid="{00000000-0005-0000-0000-000072190000}"/>
    <cellStyle name="Millares 10 5 3 2" xfId="4536" xr:uid="{00000000-0005-0000-0000-000073190000}"/>
    <cellStyle name="Millares 10 5 3 2 2" xfId="6725" xr:uid="{00000000-0005-0000-0000-000074190000}"/>
    <cellStyle name="Millares 10 5 3 2 2 2" xfId="11102" xr:uid="{00000000-0005-0000-0000-000075190000}"/>
    <cellStyle name="Millares 10 5 3 2 2 2 2" xfId="19855" xr:uid="{00000000-0005-0000-0000-000076190000}"/>
    <cellStyle name="Millares 10 5 3 2 2 3" xfId="15479" xr:uid="{00000000-0005-0000-0000-000077190000}"/>
    <cellStyle name="Millares 10 5 3 2 3" xfId="8914" xr:uid="{00000000-0005-0000-0000-000078190000}"/>
    <cellStyle name="Millares 10 5 3 2 3 2" xfId="17667" xr:uid="{00000000-0005-0000-0000-000079190000}"/>
    <cellStyle name="Millares 10 5 3 2 4" xfId="13291" xr:uid="{00000000-0005-0000-0000-00007A190000}"/>
    <cellStyle name="Millares 10 5 3 3" xfId="5631" xr:uid="{00000000-0005-0000-0000-00007B190000}"/>
    <cellStyle name="Millares 10 5 3 3 2" xfId="10008" xr:uid="{00000000-0005-0000-0000-00007C190000}"/>
    <cellStyle name="Millares 10 5 3 3 2 2" xfId="18761" xr:uid="{00000000-0005-0000-0000-00007D190000}"/>
    <cellStyle name="Millares 10 5 3 3 3" xfId="14385" xr:uid="{00000000-0005-0000-0000-00007E190000}"/>
    <cellStyle name="Millares 10 5 3 4" xfId="7820" xr:uid="{00000000-0005-0000-0000-00007F190000}"/>
    <cellStyle name="Millares 10 5 3 4 2" xfId="16573" xr:uid="{00000000-0005-0000-0000-000080190000}"/>
    <cellStyle name="Millares 10 5 3 5" xfId="12197" xr:uid="{00000000-0005-0000-0000-000081190000}"/>
    <cellStyle name="Millares 10 5 4" xfId="3988" xr:uid="{00000000-0005-0000-0000-000082190000}"/>
    <cellStyle name="Millares 10 5 4 2" xfId="6177" xr:uid="{00000000-0005-0000-0000-000083190000}"/>
    <cellStyle name="Millares 10 5 4 2 2" xfId="10554" xr:uid="{00000000-0005-0000-0000-000084190000}"/>
    <cellStyle name="Millares 10 5 4 2 2 2" xfId="19307" xr:uid="{00000000-0005-0000-0000-000085190000}"/>
    <cellStyle name="Millares 10 5 4 2 3" xfId="14931" xr:uid="{00000000-0005-0000-0000-000086190000}"/>
    <cellStyle name="Millares 10 5 4 3" xfId="8366" xr:uid="{00000000-0005-0000-0000-000087190000}"/>
    <cellStyle name="Millares 10 5 4 3 2" xfId="17119" xr:uid="{00000000-0005-0000-0000-000088190000}"/>
    <cellStyle name="Millares 10 5 4 4" xfId="12743" xr:uid="{00000000-0005-0000-0000-000089190000}"/>
    <cellStyle name="Millares 10 5 5" xfId="5083" xr:uid="{00000000-0005-0000-0000-00008A190000}"/>
    <cellStyle name="Millares 10 5 5 2" xfId="9460" xr:uid="{00000000-0005-0000-0000-00008B190000}"/>
    <cellStyle name="Millares 10 5 5 2 2" xfId="18213" xr:uid="{00000000-0005-0000-0000-00008C190000}"/>
    <cellStyle name="Millares 10 5 5 3" xfId="13837" xr:uid="{00000000-0005-0000-0000-00008D190000}"/>
    <cellStyle name="Millares 10 5 6" xfId="7272" xr:uid="{00000000-0005-0000-0000-00008E190000}"/>
    <cellStyle name="Millares 10 5 6 2" xfId="16025" xr:uid="{00000000-0005-0000-0000-00008F190000}"/>
    <cellStyle name="Millares 10 5 7" xfId="11649" xr:uid="{00000000-0005-0000-0000-000090190000}"/>
    <cellStyle name="Millares 10 6" xfId="3111" xr:uid="{00000000-0005-0000-0000-000091190000}"/>
    <cellStyle name="Millares 10 6 2" xfId="3665" xr:uid="{00000000-0005-0000-0000-000092190000}"/>
    <cellStyle name="Millares 10 6 2 2" xfId="4761" xr:uid="{00000000-0005-0000-0000-000093190000}"/>
    <cellStyle name="Millares 10 6 2 2 2" xfId="6950" xr:uid="{00000000-0005-0000-0000-000094190000}"/>
    <cellStyle name="Millares 10 6 2 2 2 2" xfId="11327" xr:uid="{00000000-0005-0000-0000-000095190000}"/>
    <cellStyle name="Millares 10 6 2 2 2 2 2" xfId="20080" xr:uid="{00000000-0005-0000-0000-000096190000}"/>
    <cellStyle name="Millares 10 6 2 2 2 3" xfId="15704" xr:uid="{00000000-0005-0000-0000-000097190000}"/>
    <cellStyle name="Millares 10 6 2 2 3" xfId="9139" xr:uid="{00000000-0005-0000-0000-000098190000}"/>
    <cellStyle name="Millares 10 6 2 2 3 2" xfId="17892" xr:uid="{00000000-0005-0000-0000-000099190000}"/>
    <cellStyle name="Millares 10 6 2 2 4" xfId="13516" xr:uid="{00000000-0005-0000-0000-00009A190000}"/>
    <cellStyle name="Millares 10 6 2 3" xfId="5856" xr:uid="{00000000-0005-0000-0000-00009B190000}"/>
    <cellStyle name="Millares 10 6 2 3 2" xfId="10233" xr:uid="{00000000-0005-0000-0000-00009C190000}"/>
    <cellStyle name="Millares 10 6 2 3 2 2" xfId="18986" xr:uid="{00000000-0005-0000-0000-00009D190000}"/>
    <cellStyle name="Millares 10 6 2 3 3" xfId="14610" xr:uid="{00000000-0005-0000-0000-00009E190000}"/>
    <cellStyle name="Millares 10 6 2 4" xfId="8045" xr:uid="{00000000-0005-0000-0000-00009F190000}"/>
    <cellStyle name="Millares 10 6 2 4 2" xfId="16798" xr:uid="{00000000-0005-0000-0000-0000A0190000}"/>
    <cellStyle name="Millares 10 6 2 5" xfId="12422" xr:uid="{00000000-0005-0000-0000-0000A1190000}"/>
    <cellStyle name="Millares 10 6 3" xfId="4213" xr:uid="{00000000-0005-0000-0000-0000A2190000}"/>
    <cellStyle name="Millares 10 6 3 2" xfId="6402" xr:uid="{00000000-0005-0000-0000-0000A3190000}"/>
    <cellStyle name="Millares 10 6 3 2 2" xfId="10779" xr:uid="{00000000-0005-0000-0000-0000A4190000}"/>
    <cellStyle name="Millares 10 6 3 2 2 2" xfId="19532" xr:uid="{00000000-0005-0000-0000-0000A5190000}"/>
    <cellStyle name="Millares 10 6 3 2 3" xfId="15156" xr:uid="{00000000-0005-0000-0000-0000A6190000}"/>
    <cellStyle name="Millares 10 6 3 3" xfId="8591" xr:uid="{00000000-0005-0000-0000-0000A7190000}"/>
    <cellStyle name="Millares 10 6 3 3 2" xfId="17344" xr:uid="{00000000-0005-0000-0000-0000A8190000}"/>
    <cellStyle name="Millares 10 6 3 4" xfId="12968" xr:uid="{00000000-0005-0000-0000-0000A9190000}"/>
    <cellStyle name="Millares 10 6 4" xfId="5308" xr:uid="{00000000-0005-0000-0000-0000AA190000}"/>
    <cellStyle name="Millares 10 6 4 2" xfId="9685" xr:uid="{00000000-0005-0000-0000-0000AB190000}"/>
    <cellStyle name="Millares 10 6 4 2 2" xfId="18438" xr:uid="{00000000-0005-0000-0000-0000AC190000}"/>
    <cellStyle name="Millares 10 6 4 3" xfId="14062" xr:uid="{00000000-0005-0000-0000-0000AD190000}"/>
    <cellStyle name="Millares 10 6 5" xfId="7497" xr:uid="{00000000-0005-0000-0000-0000AE190000}"/>
    <cellStyle name="Millares 10 6 5 2" xfId="16250" xr:uid="{00000000-0005-0000-0000-0000AF190000}"/>
    <cellStyle name="Millares 10 6 6" xfId="11874" xr:uid="{00000000-0005-0000-0000-0000B0190000}"/>
    <cellStyle name="Millares 10 7" xfId="3390" xr:uid="{00000000-0005-0000-0000-0000B1190000}"/>
    <cellStyle name="Millares 10 7 2" xfId="4487" xr:uid="{00000000-0005-0000-0000-0000B2190000}"/>
    <cellStyle name="Millares 10 7 2 2" xfId="6676" xr:uid="{00000000-0005-0000-0000-0000B3190000}"/>
    <cellStyle name="Millares 10 7 2 2 2" xfId="11053" xr:uid="{00000000-0005-0000-0000-0000B4190000}"/>
    <cellStyle name="Millares 10 7 2 2 2 2" xfId="19806" xr:uid="{00000000-0005-0000-0000-0000B5190000}"/>
    <cellStyle name="Millares 10 7 2 2 3" xfId="15430" xr:uid="{00000000-0005-0000-0000-0000B6190000}"/>
    <cellStyle name="Millares 10 7 2 3" xfId="8865" xr:uid="{00000000-0005-0000-0000-0000B7190000}"/>
    <cellStyle name="Millares 10 7 2 3 2" xfId="17618" xr:uid="{00000000-0005-0000-0000-0000B8190000}"/>
    <cellStyle name="Millares 10 7 2 4" xfId="13242" xr:uid="{00000000-0005-0000-0000-0000B9190000}"/>
    <cellStyle name="Millares 10 7 3" xfId="5582" xr:uid="{00000000-0005-0000-0000-0000BA190000}"/>
    <cellStyle name="Millares 10 7 3 2" xfId="9959" xr:uid="{00000000-0005-0000-0000-0000BB190000}"/>
    <cellStyle name="Millares 10 7 3 2 2" xfId="18712" xr:uid="{00000000-0005-0000-0000-0000BC190000}"/>
    <cellStyle name="Millares 10 7 3 3" xfId="14336" xr:uid="{00000000-0005-0000-0000-0000BD190000}"/>
    <cellStyle name="Millares 10 7 4" xfId="7771" xr:uid="{00000000-0005-0000-0000-0000BE190000}"/>
    <cellStyle name="Millares 10 7 4 2" xfId="16524" xr:uid="{00000000-0005-0000-0000-0000BF190000}"/>
    <cellStyle name="Millares 10 7 5" xfId="12148" xr:uid="{00000000-0005-0000-0000-0000C0190000}"/>
    <cellStyle name="Millares 10 8" xfId="3940" xr:uid="{00000000-0005-0000-0000-0000C1190000}"/>
    <cellStyle name="Millares 10 8 2" xfId="6129" xr:uid="{00000000-0005-0000-0000-0000C2190000}"/>
    <cellStyle name="Millares 10 8 2 2" xfId="10506" xr:uid="{00000000-0005-0000-0000-0000C3190000}"/>
    <cellStyle name="Millares 10 8 2 2 2" xfId="19259" xr:uid="{00000000-0005-0000-0000-0000C4190000}"/>
    <cellStyle name="Millares 10 8 2 3" xfId="14883" xr:uid="{00000000-0005-0000-0000-0000C5190000}"/>
    <cellStyle name="Millares 10 8 3" xfId="8318" xr:uid="{00000000-0005-0000-0000-0000C6190000}"/>
    <cellStyle name="Millares 10 8 3 2" xfId="17071" xr:uid="{00000000-0005-0000-0000-0000C7190000}"/>
    <cellStyle name="Millares 10 8 4" xfId="12695" xr:uid="{00000000-0005-0000-0000-0000C8190000}"/>
    <cellStyle name="Millares 10 9" xfId="5035" xr:uid="{00000000-0005-0000-0000-0000C9190000}"/>
    <cellStyle name="Millares 10 9 2" xfId="9412" xr:uid="{00000000-0005-0000-0000-0000CA190000}"/>
    <cellStyle name="Millares 10 9 2 2" xfId="18165" xr:uid="{00000000-0005-0000-0000-0000CB190000}"/>
    <cellStyle name="Millares 10 9 3" xfId="13789" xr:uid="{00000000-0005-0000-0000-0000CC190000}"/>
    <cellStyle name="Millares 11" xfId="2867" xr:uid="{00000000-0005-0000-0000-0000CD190000}"/>
    <cellStyle name="Millares 12" xfId="2976" xr:uid="{00000000-0005-0000-0000-0000CE190000}"/>
    <cellStyle name="Millares 12 2" xfId="3088" xr:uid="{00000000-0005-0000-0000-0000CF190000}"/>
    <cellStyle name="Millares 12 2 2" xfId="3364" xr:uid="{00000000-0005-0000-0000-0000D0190000}"/>
    <cellStyle name="Millares 12 2 2 2" xfId="3917" xr:uid="{00000000-0005-0000-0000-0000D1190000}"/>
    <cellStyle name="Millares 12 2 2 2 2" xfId="5013" xr:uid="{00000000-0005-0000-0000-0000D2190000}"/>
    <cellStyle name="Millares 12 2 2 2 2 2" xfId="7202" xr:uid="{00000000-0005-0000-0000-0000D3190000}"/>
    <cellStyle name="Millares 12 2 2 2 2 2 2" xfId="11579" xr:uid="{00000000-0005-0000-0000-0000D4190000}"/>
    <cellStyle name="Millares 12 2 2 2 2 2 2 2" xfId="20332" xr:uid="{00000000-0005-0000-0000-0000D5190000}"/>
    <cellStyle name="Millares 12 2 2 2 2 2 3" xfId="15956" xr:uid="{00000000-0005-0000-0000-0000D6190000}"/>
    <cellStyle name="Millares 12 2 2 2 2 3" xfId="9391" xr:uid="{00000000-0005-0000-0000-0000D7190000}"/>
    <cellStyle name="Millares 12 2 2 2 2 3 2" xfId="18144" xr:uid="{00000000-0005-0000-0000-0000D8190000}"/>
    <cellStyle name="Millares 12 2 2 2 2 4" xfId="13768" xr:uid="{00000000-0005-0000-0000-0000D9190000}"/>
    <cellStyle name="Millares 12 2 2 2 3" xfId="6108" xr:uid="{00000000-0005-0000-0000-0000DA190000}"/>
    <cellStyle name="Millares 12 2 2 2 3 2" xfId="10485" xr:uid="{00000000-0005-0000-0000-0000DB190000}"/>
    <cellStyle name="Millares 12 2 2 2 3 2 2" xfId="19238" xr:uid="{00000000-0005-0000-0000-0000DC190000}"/>
    <cellStyle name="Millares 12 2 2 2 3 3" xfId="14862" xr:uid="{00000000-0005-0000-0000-0000DD190000}"/>
    <cellStyle name="Millares 12 2 2 2 4" xfId="8297" xr:uid="{00000000-0005-0000-0000-0000DE190000}"/>
    <cellStyle name="Millares 12 2 2 2 4 2" xfId="17050" xr:uid="{00000000-0005-0000-0000-0000DF190000}"/>
    <cellStyle name="Millares 12 2 2 2 5" xfId="12674" xr:uid="{00000000-0005-0000-0000-0000E0190000}"/>
    <cellStyle name="Millares 12 2 2 3" xfId="4465" xr:uid="{00000000-0005-0000-0000-0000E1190000}"/>
    <cellStyle name="Millares 12 2 2 3 2" xfId="6654" xr:uid="{00000000-0005-0000-0000-0000E2190000}"/>
    <cellStyle name="Millares 12 2 2 3 2 2" xfId="11031" xr:uid="{00000000-0005-0000-0000-0000E3190000}"/>
    <cellStyle name="Millares 12 2 2 3 2 2 2" xfId="19784" xr:uid="{00000000-0005-0000-0000-0000E4190000}"/>
    <cellStyle name="Millares 12 2 2 3 2 3" xfId="15408" xr:uid="{00000000-0005-0000-0000-0000E5190000}"/>
    <cellStyle name="Millares 12 2 2 3 3" xfId="8843" xr:uid="{00000000-0005-0000-0000-0000E6190000}"/>
    <cellStyle name="Millares 12 2 2 3 3 2" xfId="17596" xr:uid="{00000000-0005-0000-0000-0000E7190000}"/>
    <cellStyle name="Millares 12 2 2 3 4" xfId="13220" xr:uid="{00000000-0005-0000-0000-0000E8190000}"/>
    <cellStyle name="Millares 12 2 2 4" xfId="5560" xr:uid="{00000000-0005-0000-0000-0000E9190000}"/>
    <cellStyle name="Millares 12 2 2 4 2" xfId="9937" xr:uid="{00000000-0005-0000-0000-0000EA190000}"/>
    <cellStyle name="Millares 12 2 2 4 2 2" xfId="18690" xr:uid="{00000000-0005-0000-0000-0000EB190000}"/>
    <cellStyle name="Millares 12 2 2 4 3" xfId="14314" xr:uid="{00000000-0005-0000-0000-0000EC190000}"/>
    <cellStyle name="Millares 12 2 2 5" xfId="7749" xr:uid="{00000000-0005-0000-0000-0000ED190000}"/>
    <cellStyle name="Millares 12 2 2 5 2" xfId="16502" xr:uid="{00000000-0005-0000-0000-0000EE190000}"/>
    <cellStyle name="Millares 12 2 2 6" xfId="12126" xr:uid="{00000000-0005-0000-0000-0000EF190000}"/>
    <cellStyle name="Millares 12 2 3" xfId="3643" xr:uid="{00000000-0005-0000-0000-0000F0190000}"/>
    <cellStyle name="Millares 12 2 3 2" xfId="4739" xr:uid="{00000000-0005-0000-0000-0000F1190000}"/>
    <cellStyle name="Millares 12 2 3 2 2" xfId="6928" xr:uid="{00000000-0005-0000-0000-0000F2190000}"/>
    <cellStyle name="Millares 12 2 3 2 2 2" xfId="11305" xr:uid="{00000000-0005-0000-0000-0000F3190000}"/>
    <cellStyle name="Millares 12 2 3 2 2 2 2" xfId="20058" xr:uid="{00000000-0005-0000-0000-0000F4190000}"/>
    <cellStyle name="Millares 12 2 3 2 2 3" xfId="15682" xr:uid="{00000000-0005-0000-0000-0000F5190000}"/>
    <cellStyle name="Millares 12 2 3 2 3" xfId="9117" xr:uid="{00000000-0005-0000-0000-0000F6190000}"/>
    <cellStyle name="Millares 12 2 3 2 3 2" xfId="17870" xr:uid="{00000000-0005-0000-0000-0000F7190000}"/>
    <cellStyle name="Millares 12 2 3 2 4" xfId="13494" xr:uid="{00000000-0005-0000-0000-0000F8190000}"/>
    <cellStyle name="Millares 12 2 3 3" xfId="5834" xr:uid="{00000000-0005-0000-0000-0000F9190000}"/>
    <cellStyle name="Millares 12 2 3 3 2" xfId="10211" xr:uid="{00000000-0005-0000-0000-0000FA190000}"/>
    <cellStyle name="Millares 12 2 3 3 2 2" xfId="18964" xr:uid="{00000000-0005-0000-0000-0000FB190000}"/>
    <cellStyle name="Millares 12 2 3 3 3" xfId="14588" xr:uid="{00000000-0005-0000-0000-0000FC190000}"/>
    <cellStyle name="Millares 12 2 3 4" xfId="8023" xr:uid="{00000000-0005-0000-0000-0000FD190000}"/>
    <cellStyle name="Millares 12 2 3 4 2" xfId="16776" xr:uid="{00000000-0005-0000-0000-0000FE190000}"/>
    <cellStyle name="Millares 12 2 3 5" xfId="12400" xr:uid="{00000000-0005-0000-0000-0000FF190000}"/>
    <cellStyle name="Millares 12 2 4" xfId="4191" xr:uid="{00000000-0005-0000-0000-0000001A0000}"/>
    <cellStyle name="Millares 12 2 4 2" xfId="6380" xr:uid="{00000000-0005-0000-0000-0000011A0000}"/>
    <cellStyle name="Millares 12 2 4 2 2" xfId="10757" xr:uid="{00000000-0005-0000-0000-0000021A0000}"/>
    <cellStyle name="Millares 12 2 4 2 2 2" xfId="19510" xr:uid="{00000000-0005-0000-0000-0000031A0000}"/>
    <cellStyle name="Millares 12 2 4 2 3" xfId="15134" xr:uid="{00000000-0005-0000-0000-0000041A0000}"/>
    <cellStyle name="Millares 12 2 4 3" xfId="8569" xr:uid="{00000000-0005-0000-0000-0000051A0000}"/>
    <cellStyle name="Millares 12 2 4 3 2" xfId="17322" xr:uid="{00000000-0005-0000-0000-0000061A0000}"/>
    <cellStyle name="Millares 12 2 4 4" xfId="12946" xr:uid="{00000000-0005-0000-0000-0000071A0000}"/>
    <cellStyle name="Millares 12 2 5" xfId="5286" xr:uid="{00000000-0005-0000-0000-0000081A0000}"/>
    <cellStyle name="Millares 12 2 5 2" xfId="9663" xr:uid="{00000000-0005-0000-0000-0000091A0000}"/>
    <cellStyle name="Millares 12 2 5 2 2" xfId="18416" xr:uid="{00000000-0005-0000-0000-00000A1A0000}"/>
    <cellStyle name="Millares 12 2 5 3" xfId="14040" xr:uid="{00000000-0005-0000-0000-00000B1A0000}"/>
    <cellStyle name="Millares 12 2 6" xfId="7475" xr:uid="{00000000-0005-0000-0000-00000C1A0000}"/>
    <cellStyle name="Millares 12 2 6 2" xfId="16228" xr:uid="{00000000-0005-0000-0000-00000D1A0000}"/>
    <cellStyle name="Millares 12 2 7" xfId="11852" xr:uid="{00000000-0005-0000-0000-00000E1A0000}"/>
    <cellStyle name="Millares 12 3" xfId="3252" xr:uid="{00000000-0005-0000-0000-00000F1A0000}"/>
    <cellStyle name="Millares 12 3 2" xfId="3805" xr:uid="{00000000-0005-0000-0000-0000101A0000}"/>
    <cellStyle name="Millares 12 3 2 2" xfId="4901" xr:uid="{00000000-0005-0000-0000-0000111A0000}"/>
    <cellStyle name="Millares 12 3 2 2 2" xfId="7090" xr:uid="{00000000-0005-0000-0000-0000121A0000}"/>
    <cellStyle name="Millares 12 3 2 2 2 2" xfId="11467" xr:uid="{00000000-0005-0000-0000-0000131A0000}"/>
    <cellStyle name="Millares 12 3 2 2 2 2 2" xfId="20220" xr:uid="{00000000-0005-0000-0000-0000141A0000}"/>
    <cellStyle name="Millares 12 3 2 2 2 3" xfId="15844" xr:uid="{00000000-0005-0000-0000-0000151A0000}"/>
    <cellStyle name="Millares 12 3 2 2 3" xfId="9279" xr:uid="{00000000-0005-0000-0000-0000161A0000}"/>
    <cellStyle name="Millares 12 3 2 2 3 2" xfId="18032" xr:uid="{00000000-0005-0000-0000-0000171A0000}"/>
    <cellStyle name="Millares 12 3 2 2 4" xfId="13656" xr:uid="{00000000-0005-0000-0000-0000181A0000}"/>
    <cellStyle name="Millares 12 3 2 3" xfId="5996" xr:uid="{00000000-0005-0000-0000-0000191A0000}"/>
    <cellStyle name="Millares 12 3 2 3 2" xfId="10373" xr:uid="{00000000-0005-0000-0000-00001A1A0000}"/>
    <cellStyle name="Millares 12 3 2 3 2 2" xfId="19126" xr:uid="{00000000-0005-0000-0000-00001B1A0000}"/>
    <cellStyle name="Millares 12 3 2 3 3" xfId="14750" xr:uid="{00000000-0005-0000-0000-00001C1A0000}"/>
    <cellStyle name="Millares 12 3 2 4" xfId="8185" xr:uid="{00000000-0005-0000-0000-00001D1A0000}"/>
    <cellStyle name="Millares 12 3 2 4 2" xfId="16938" xr:uid="{00000000-0005-0000-0000-00001E1A0000}"/>
    <cellStyle name="Millares 12 3 2 5" xfId="12562" xr:uid="{00000000-0005-0000-0000-00001F1A0000}"/>
    <cellStyle name="Millares 12 3 3" xfId="4353" xr:uid="{00000000-0005-0000-0000-0000201A0000}"/>
    <cellStyle name="Millares 12 3 3 2" xfId="6542" xr:uid="{00000000-0005-0000-0000-0000211A0000}"/>
    <cellStyle name="Millares 12 3 3 2 2" xfId="10919" xr:uid="{00000000-0005-0000-0000-0000221A0000}"/>
    <cellStyle name="Millares 12 3 3 2 2 2" xfId="19672" xr:uid="{00000000-0005-0000-0000-0000231A0000}"/>
    <cellStyle name="Millares 12 3 3 2 3" xfId="15296" xr:uid="{00000000-0005-0000-0000-0000241A0000}"/>
    <cellStyle name="Millares 12 3 3 3" xfId="8731" xr:uid="{00000000-0005-0000-0000-0000251A0000}"/>
    <cellStyle name="Millares 12 3 3 3 2" xfId="17484" xr:uid="{00000000-0005-0000-0000-0000261A0000}"/>
    <cellStyle name="Millares 12 3 3 4" xfId="13108" xr:uid="{00000000-0005-0000-0000-0000271A0000}"/>
    <cellStyle name="Millares 12 3 4" xfId="5448" xr:uid="{00000000-0005-0000-0000-0000281A0000}"/>
    <cellStyle name="Millares 12 3 4 2" xfId="9825" xr:uid="{00000000-0005-0000-0000-0000291A0000}"/>
    <cellStyle name="Millares 12 3 4 2 2" xfId="18578" xr:uid="{00000000-0005-0000-0000-00002A1A0000}"/>
    <cellStyle name="Millares 12 3 4 3" xfId="14202" xr:uid="{00000000-0005-0000-0000-00002B1A0000}"/>
    <cellStyle name="Millares 12 3 5" xfId="7637" xr:uid="{00000000-0005-0000-0000-00002C1A0000}"/>
    <cellStyle name="Millares 12 3 5 2" xfId="16390" xr:uid="{00000000-0005-0000-0000-00002D1A0000}"/>
    <cellStyle name="Millares 12 3 6" xfId="12014" xr:uid="{00000000-0005-0000-0000-00002E1A0000}"/>
    <cellStyle name="Millares 12 4" xfId="3531" xr:uid="{00000000-0005-0000-0000-00002F1A0000}"/>
    <cellStyle name="Millares 12 4 2" xfId="4627" xr:uid="{00000000-0005-0000-0000-0000301A0000}"/>
    <cellStyle name="Millares 12 4 2 2" xfId="6816" xr:uid="{00000000-0005-0000-0000-0000311A0000}"/>
    <cellStyle name="Millares 12 4 2 2 2" xfId="11193" xr:uid="{00000000-0005-0000-0000-0000321A0000}"/>
    <cellStyle name="Millares 12 4 2 2 2 2" xfId="19946" xr:uid="{00000000-0005-0000-0000-0000331A0000}"/>
    <cellStyle name="Millares 12 4 2 2 3" xfId="15570" xr:uid="{00000000-0005-0000-0000-0000341A0000}"/>
    <cellStyle name="Millares 12 4 2 3" xfId="9005" xr:uid="{00000000-0005-0000-0000-0000351A0000}"/>
    <cellStyle name="Millares 12 4 2 3 2" xfId="17758" xr:uid="{00000000-0005-0000-0000-0000361A0000}"/>
    <cellStyle name="Millares 12 4 2 4" xfId="13382" xr:uid="{00000000-0005-0000-0000-0000371A0000}"/>
    <cellStyle name="Millares 12 4 3" xfId="5722" xr:uid="{00000000-0005-0000-0000-0000381A0000}"/>
    <cellStyle name="Millares 12 4 3 2" xfId="10099" xr:uid="{00000000-0005-0000-0000-0000391A0000}"/>
    <cellStyle name="Millares 12 4 3 2 2" xfId="18852" xr:uid="{00000000-0005-0000-0000-00003A1A0000}"/>
    <cellStyle name="Millares 12 4 3 3" xfId="14476" xr:uid="{00000000-0005-0000-0000-00003B1A0000}"/>
    <cellStyle name="Millares 12 4 4" xfId="7911" xr:uid="{00000000-0005-0000-0000-00003C1A0000}"/>
    <cellStyle name="Millares 12 4 4 2" xfId="16664" xr:uid="{00000000-0005-0000-0000-00003D1A0000}"/>
    <cellStyle name="Millares 12 4 5" xfId="12288" xr:uid="{00000000-0005-0000-0000-00003E1A0000}"/>
    <cellStyle name="Millares 12 5" xfId="4079" xr:uid="{00000000-0005-0000-0000-00003F1A0000}"/>
    <cellStyle name="Millares 12 5 2" xfId="6268" xr:uid="{00000000-0005-0000-0000-0000401A0000}"/>
    <cellStyle name="Millares 12 5 2 2" xfId="10645" xr:uid="{00000000-0005-0000-0000-0000411A0000}"/>
    <cellStyle name="Millares 12 5 2 2 2" xfId="19398" xr:uid="{00000000-0005-0000-0000-0000421A0000}"/>
    <cellStyle name="Millares 12 5 2 3" xfId="15022" xr:uid="{00000000-0005-0000-0000-0000431A0000}"/>
    <cellStyle name="Millares 12 5 3" xfId="8457" xr:uid="{00000000-0005-0000-0000-0000441A0000}"/>
    <cellStyle name="Millares 12 5 3 2" xfId="17210" xr:uid="{00000000-0005-0000-0000-0000451A0000}"/>
    <cellStyle name="Millares 12 5 4" xfId="12834" xr:uid="{00000000-0005-0000-0000-0000461A0000}"/>
    <cellStyle name="Millares 12 6" xfId="5174" xr:uid="{00000000-0005-0000-0000-0000471A0000}"/>
    <cellStyle name="Millares 12 6 2" xfId="9551" xr:uid="{00000000-0005-0000-0000-0000481A0000}"/>
    <cellStyle name="Millares 12 6 2 2" xfId="18304" xr:uid="{00000000-0005-0000-0000-0000491A0000}"/>
    <cellStyle name="Millares 12 6 3" xfId="13928" xr:uid="{00000000-0005-0000-0000-00004A1A0000}"/>
    <cellStyle name="Millares 12 7" xfId="7363" xr:uid="{00000000-0005-0000-0000-00004B1A0000}"/>
    <cellStyle name="Millares 12 7 2" xfId="16116" xr:uid="{00000000-0005-0000-0000-00004C1A0000}"/>
    <cellStyle name="Millares 12 8" xfId="11740" xr:uid="{00000000-0005-0000-0000-00004D1A0000}"/>
    <cellStyle name="Millares 13" xfId="3091" xr:uid="{00000000-0005-0000-0000-00004E1A0000}"/>
    <cellStyle name="Millares 13 2" xfId="3367" xr:uid="{00000000-0005-0000-0000-00004F1A0000}"/>
    <cellStyle name="Millares 13 2 2" xfId="3920" xr:uid="{00000000-0005-0000-0000-0000501A0000}"/>
    <cellStyle name="Millares 13 2 2 2" xfId="5016" xr:uid="{00000000-0005-0000-0000-0000511A0000}"/>
    <cellStyle name="Millares 13 2 2 2 2" xfId="7205" xr:uid="{00000000-0005-0000-0000-0000521A0000}"/>
    <cellStyle name="Millares 13 2 2 2 2 2" xfId="11582" xr:uid="{00000000-0005-0000-0000-0000531A0000}"/>
    <cellStyle name="Millares 13 2 2 2 2 2 2" xfId="20335" xr:uid="{00000000-0005-0000-0000-0000541A0000}"/>
    <cellStyle name="Millares 13 2 2 2 2 3" xfId="15959" xr:uid="{00000000-0005-0000-0000-0000551A0000}"/>
    <cellStyle name="Millares 13 2 2 2 3" xfId="9394" xr:uid="{00000000-0005-0000-0000-0000561A0000}"/>
    <cellStyle name="Millares 13 2 2 2 3 2" xfId="18147" xr:uid="{00000000-0005-0000-0000-0000571A0000}"/>
    <cellStyle name="Millares 13 2 2 2 4" xfId="13771" xr:uid="{00000000-0005-0000-0000-0000581A0000}"/>
    <cellStyle name="Millares 13 2 2 3" xfId="6111" xr:uid="{00000000-0005-0000-0000-0000591A0000}"/>
    <cellStyle name="Millares 13 2 2 3 2" xfId="10488" xr:uid="{00000000-0005-0000-0000-00005A1A0000}"/>
    <cellStyle name="Millares 13 2 2 3 2 2" xfId="19241" xr:uid="{00000000-0005-0000-0000-00005B1A0000}"/>
    <cellStyle name="Millares 13 2 2 3 3" xfId="14865" xr:uid="{00000000-0005-0000-0000-00005C1A0000}"/>
    <cellStyle name="Millares 13 2 2 4" xfId="8300" xr:uid="{00000000-0005-0000-0000-00005D1A0000}"/>
    <cellStyle name="Millares 13 2 2 4 2" xfId="17053" xr:uid="{00000000-0005-0000-0000-00005E1A0000}"/>
    <cellStyle name="Millares 13 2 2 5" xfId="12677" xr:uid="{00000000-0005-0000-0000-00005F1A0000}"/>
    <cellStyle name="Millares 13 2 3" xfId="4468" xr:uid="{00000000-0005-0000-0000-0000601A0000}"/>
    <cellStyle name="Millares 13 2 3 2" xfId="6657" xr:uid="{00000000-0005-0000-0000-0000611A0000}"/>
    <cellStyle name="Millares 13 2 3 2 2" xfId="11034" xr:uid="{00000000-0005-0000-0000-0000621A0000}"/>
    <cellStyle name="Millares 13 2 3 2 2 2" xfId="19787" xr:uid="{00000000-0005-0000-0000-0000631A0000}"/>
    <cellStyle name="Millares 13 2 3 2 3" xfId="15411" xr:uid="{00000000-0005-0000-0000-0000641A0000}"/>
    <cellStyle name="Millares 13 2 3 3" xfId="8846" xr:uid="{00000000-0005-0000-0000-0000651A0000}"/>
    <cellStyle name="Millares 13 2 3 3 2" xfId="17599" xr:uid="{00000000-0005-0000-0000-0000661A0000}"/>
    <cellStyle name="Millares 13 2 3 4" xfId="13223" xr:uid="{00000000-0005-0000-0000-0000671A0000}"/>
    <cellStyle name="Millares 13 2 4" xfId="5563" xr:uid="{00000000-0005-0000-0000-0000681A0000}"/>
    <cellStyle name="Millares 13 2 4 2" xfId="9940" xr:uid="{00000000-0005-0000-0000-0000691A0000}"/>
    <cellStyle name="Millares 13 2 4 2 2" xfId="18693" xr:uid="{00000000-0005-0000-0000-00006A1A0000}"/>
    <cellStyle name="Millares 13 2 4 3" xfId="14317" xr:uid="{00000000-0005-0000-0000-00006B1A0000}"/>
    <cellStyle name="Millares 13 2 5" xfId="7752" xr:uid="{00000000-0005-0000-0000-00006C1A0000}"/>
    <cellStyle name="Millares 13 2 5 2" xfId="16505" xr:uid="{00000000-0005-0000-0000-00006D1A0000}"/>
    <cellStyle name="Millares 13 2 6" xfId="12129" xr:uid="{00000000-0005-0000-0000-00006E1A0000}"/>
    <cellStyle name="Millares 13 3" xfId="3646" xr:uid="{00000000-0005-0000-0000-00006F1A0000}"/>
    <cellStyle name="Millares 13 3 2" xfId="4742" xr:uid="{00000000-0005-0000-0000-0000701A0000}"/>
    <cellStyle name="Millares 13 3 2 2" xfId="6931" xr:uid="{00000000-0005-0000-0000-0000711A0000}"/>
    <cellStyle name="Millares 13 3 2 2 2" xfId="11308" xr:uid="{00000000-0005-0000-0000-0000721A0000}"/>
    <cellStyle name="Millares 13 3 2 2 2 2" xfId="20061" xr:uid="{00000000-0005-0000-0000-0000731A0000}"/>
    <cellStyle name="Millares 13 3 2 2 3" xfId="15685" xr:uid="{00000000-0005-0000-0000-0000741A0000}"/>
    <cellStyle name="Millares 13 3 2 3" xfId="9120" xr:uid="{00000000-0005-0000-0000-0000751A0000}"/>
    <cellStyle name="Millares 13 3 2 3 2" xfId="17873" xr:uid="{00000000-0005-0000-0000-0000761A0000}"/>
    <cellStyle name="Millares 13 3 2 4" xfId="13497" xr:uid="{00000000-0005-0000-0000-0000771A0000}"/>
    <cellStyle name="Millares 13 3 3" xfId="5837" xr:uid="{00000000-0005-0000-0000-0000781A0000}"/>
    <cellStyle name="Millares 13 3 3 2" xfId="10214" xr:uid="{00000000-0005-0000-0000-0000791A0000}"/>
    <cellStyle name="Millares 13 3 3 2 2" xfId="18967" xr:uid="{00000000-0005-0000-0000-00007A1A0000}"/>
    <cellStyle name="Millares 13 3 3 3" xfId="14591" xr:uid="{00000000-0005-0000-0000-00007B1A0000}"/>
    <cellStyle name="Millares 13 3 4" xfId="8026" xr:uid="{00000000-0005-0000-0000-00007C1A0000}"/>
    <cellStyle name="Millares 13 3 4 2" xfId="16779" xr:uid="{00000000-0005-0000-0000-00007D1A0000}"/>
    <cellStyle name="Millares 13 3 5" xfId="12403" xr:uid="{00000000-0005-0000-0000-00007E1A0000}"/>
    <cellStyle name="Millares 13 4" xfId="4194" xr:uid="{00000000-0005-0000-0000-00007F1A0000}"/>
    <cellStyle name="Millares 13 4 2" xfId="6383" xr:uid="{00000000-0005-0000-0000-0000801A0000}"/>
    <cellStyle name="Millares 13 4 2 2" xfId="10760" xr:uid="{00000000-0005-0000-0000-0000811A0000}"/>
    <cellStyle name="Millares 13 4 2 2 2" xfId="19513" xr:uid="{00000000-0005-0000-0000-0000821A0000}"/>
    <cellStyle name="Millares 13 4 2 3" xfId="15137" xr:uid="{00000000-0005-0000-0000-0000831A0000}"/>
    <cellStyle name="Millares 13 4 3" xfId="8572" xr:uid="{00000000-0005-0000-0000-0000841A0000}"/>
    <cellStyle name="Millares 13 4 3 2" xfId="17325" xr:uid="{00000000-0005-0000-0000-0000851A0000}"/>
    <cellStyle name="Millares 13 4 4" xfId="12949" xr:uid="{00000000-0005-0000-0000-0000861A0000}"/>
    <cellStyle name="Millares 13 5" xfId="5289" xr:uid="{00000000-0005-0000-0000-0000871A0000}"/>
    <cellStyle name="Millares 13 5 2" xfId="9666" xr:uid="{00000000-0005-0000-0000-0000881A0000}"/>
    <cellStyle name="Millares 13 5 2 2" xfId="18419" xr:uid="{00000000-0005-0000-0000-0000891A0000}"/>
    <cellStyle name="Millares 13 5 3" xfId="14043" xr:uid="{00000000-0005-0000-0000-00008A1A0000}"/>
    <cellStyle name="Millares 13 6" xfId="7478" xr:uid="{00000000-0005-0000-0000-00008B1A0000}"/>
    <cellStyle name="Millares 13 6 2" xfId="16231" xr:uid="{00000000-0005-0000-0000-00008C1A0000}"/>
    <cellStyle name="Millares 13 7" xfId="11855" xr:uid="{00000000-0005-0000-0000-00008D1A0000}"/>
    <cellStyle name="Millares 14" xfId="2979" xr:uid="{00000000-0005-0000-0000-00008E1A0000}"/>
    <cellStyle name="Millares 14 2" xfId="3255" xr:uid="{00000000-0005-0000-0000-00008F1A0000}"/>
    <cellStyle name="Millares 14 2 2" xfId="3808" xr:uid="{00000000-0005-0000-0000-0000901A0000}"/>
    <cellStyle name="Millares 14 2 2 2" xfId="4904" xr:uid="{00000000-0005-0000-0000-0000911A0000}"/>
    <cellStyle name="Millares 14 2 2 2 2" xfId="7093" xr:uid="{00000000-0005-0000-0000-0000921A0000}"/>
    <cellStyle name="Millares 14 2 2 2 2 2" xfId="11470" xr:uid="{00000000-0005-0000-0000-0000931A0000}"/>
    <cellStyle name="Millares 14 2 2 2 2 2 2" xfId="20223" xr:uid="{00000000-0005-0000-0000-0000941A0000}"/>
    <cellStyle name="Millares 14 2 2 2 2 3" xfId="15847" xr:uid="{00000000-0005-0000-0000-0000951A0000}"/>
    <cellStyle name="Millares 14 2 2 2 3" xfId="9282" xr:uid="{00000000-0005-0000-0000-0000961A0000}"/>
    <cellStyle name="Millares 14 2 2 2 3 2" xfId="18035" xr:uid="{00000000-0005-0000-0000-0000971A0000}"/>
    <cellStyle name="Millares 14 2 2 2 4" xfId="13659" xr:uid="{00000000-0005-0000-0000-0000981A0000}"/>
    <cellStyle name="Millares 14 2 2 3" xfId="5999" xr:uid="{00000000-0005-0000-0000-0000991A0000}"/>
    <cellStyle name="Millares 14 2 2 3 2" xfId="10376" xr:uid="{00000000-0005-0000-0000-00009A1A0000}"/>
    <cellStyle name="Millares 14 2 2 3 2 2" xfId="19129" xr:uid="{00000000-0005-0000-0000-00009B1A0000}"/>
    <cellStyle name="Millares 14 2 2 3 3" xfId="14753" xr:uid="{00000000-0005-0000-0000-00009C1A0000}"/>
    <cellStyle name="Millares 14 2 2 4" xfId="8188" xr:uid="{00000000-0005-0000-0000-00009D1A0000}"/>
    <cellStyle name="Millares 14 2 2 4 2" xfId="16941" xr:uid="{00000000-0005-0000-0000-00009E1A0000}"/>
    <cellStyle name="Millares 14 2 2 5" xfId="12565" xr:uid="{00000000-0005-0000-0000-00009F1A0000}"/>
    <cellStyle name="Millares 14 2 3" xfId="4356" xr:uid="{00000000-0005-0000-0000-0000A01A0000}"/>
    <cellStyle name="Millares 14 2 3 2" xfId="6545" xr:uid="{00000000-0005-0000-0000-0000A11A0000}"/>
    <cellStyle name="Millares 14 2 3 2 2" xfId="10922" xr:uid="{00000000-0005-0000-0000-0000A21A0000}"/>
    <cellStyle name="Millares 14 2 3 2 2 2" xfId="19675" xr:uid="{00000000-0005-0000-0000-0000A31A0000}"/>
    <cellStyle name="Millares 14 2 3 2 3" xfId="15299" xr:uid="{00000000-0005-0000-0000-0000A41A0000}"/>
    <cellStyle name="Millares 14 2 3 3" xfId="8734" xr:uid="{00000000-0005-0000-0000-0000A51A0000}"/>
    <cellStyle name="Millares 14 2 3 3 2" xfId="17487" xr:uid="{00000000-0005-0000-0000-0000A61A0000}"/>
    <cellStyle name="Millares 14 2 3 4" xfId="13111" xr:uid="{00000000-0005-0000-0000-0000A71A0000}"/>
    <cellStyle name="Millares 14 2 4" xfId="5451" xr:uid="{00000000-0005-0000-0000-0000A81A0000}"/>
    <cellStyle name="Millares 14 2 4 2" xfId="9828" xr:uid="{00000000-0005-0000-0000-0000A91A0000}"/>
    <cellStyle name="Millares 14 2 4 2 2" xfId="18581" xr:uid="{00000000-0005-0000-0000-0000AA1A0000}"/>
    <cellStyle name="Millares 14 2 4 3" xfId="14205" xr:uid="{00000000-0005-0000-0000-0000AB1A0000}"/>
    <cellStyle name="Millares 14 2 5" xfId="7640" xr:uid="{00000000-0005-0000-0000-0000AC1A0000}"/>
    <cellStyle name="Millares 14 2 5 2" xfId="16393" xr:uid="{00000000-0005-0000-0000-0000AD1A0000}"/>
    <cellStyle name="Millares 14 2 6" xfId="12017" xr:uid="{00000000-0005-0000-0000-0000AE1A0000}"/>
    <cellStyle name="Millares 14 3" xfId="3534" xr:uid="{00000000-0005-0000-0000-0000AF1A0000}"/>
    <cellStyle name="Millares 14 3 2" xfId="4630" xr:uid="{00000000-0005-0000-0000-0000B01A0000}"/>
    <cellStyle name="Millares 14 3 2 2" xfId="6819" xr:uid="{00000000-0005-0000-0000-0000B11A0000}"/>
    <cellStyle name="Millares 14 3 2 2 2" xfId="11196" xr:uid="{00000000-0005-0000-0000-0000B21A0000}"/>
    <cellStyle name="Millares 14 3 2 2 2 2" xfId="19949" xr:uid="{00000000-0005-0000-0000-0000B31A0000}"/>
    <cellStyle name="Millares 14 3 2 2 3" xfId="15573" xr:uid="{00000000-0005-0000-0000-0000B41A0000}"/>
    <cellStyle name="Millares 14 3 2 3" xfId="9008" xr:uid="{00000000-0005-0000-0000-0000B51A0000}"/>
    <cellStyle name="Millares 14 3 2 3 2" xfId="17761" xr:uid="{00000000-0005-0000-0000-0000B61A0000}"/>
    <cellStyle name="Millares 14 3 2 4" xfId="13385" xr:uid="{00000000-0005-0000-0000-0000B71A0000}"/>
    <cellStyle name="Millares 14 3 3" xfId="5725" xr:uid="{00000000-0005-0000-0000-0000B81A0000}"/>
    <cellStyle name="Millares 14 3 3 2" xfId="10102" xr:uid="{00000000-0005-0000-0000-0000B91A0000}"/>
    <cellStyle name="Millares 14 3 3 2 2" xfId="18855" xr:uid="{00000000-0005-0000-0000-0000BA1A0000}"/>
    <cellStyle name="Millares 14 3 3 3" xfId="14479" xr:uid="{00000000-0005-0000-0000-0000BB1A0000}"/>
    <cellStyle name="Millares 14 3 4" xfId="7914" xr:uid="{00000000-0005-0000-0000-0000BC1A0000}"/>
    <cellStyle name="Millares 14 3 4 2" xfId="16667" xr:uid="{00000000-0005-0000-0000-0000BD1A0000}"/>
    <cellStyle name="Millares 14 3 5" xfId="12291" xr:uid="{00000000-0005-0000-0000-0000BE1A0000}"/>
    <cellStyle name="Millares 14 4" xfId="4082" xr:uid="{00000000-0005-0000-0000-0000BF1A0000}"/>
    <cellStyle name="Millares 14 4 2" xfId="6271" xr:uid="{00000000-0005-0000-0000-0000C01A0000}"/>
    <cellStyle name="Millares 14 4 2 2" xfId="10648" xr:uid="{00000000-0005-0000-0000-0000C11A0000}"/>
    <cellStyle name="Millares 14 4 2 2 2" xfId="19401" xr:uid="{00000000-0005-0000-0000-0000C21A0000}"/>
    <cellStyle name="Millares 14 4 2 3" xfId="15025" xr:uid="{00000000-0005-0000-0000-0000C31A0000}"/>
    <cellStyle name="Millares 14 4 3" xfId="8460" xr:uid="{00000000-0005-0000-0000-0000C41A0000}"/>
    <cellStyle name="Millares 14 4 3 2" xfId="17213" xr:uid="{00000000-0005-0000-0000-0000C51A0000}"/>
    <cellStyle name="Millares 14 4 4" xfId="12837" xr:uid="{00000000-0005-0000-0000-0000C61A0000}"/>
    <cellStyle name="Millares 14 5" xfId="5177" xr:uid="{00000000-0005-0000-0000-0000C71A0000}"/>
    <cellStyle name="Millares 14 5 2" xfId="9554" xr:uid="{00000000-0005-0000-0000-0000C81A0000}"/>
    <cellStyle name="Millares 14 5 2 2" xfId="18307" xr:uid="{00000000-0005-0000-0000-0000C91A0000}"/>
    <cellStyle name="Millares 14 5 3" xfId="13931" xr:uid="{00000000-0005-0000-0000-0000CA1A0000}"/>
    <cellStyle name="Millares 14 6" xfId="7366" xr:uid="{00000000-0005-0000-0000-0000CB1A0000}"/>
    <cellStyle name="Millares 14 6 2" xfId="16119" xr:uid="{00000000-0005-0000-0000-0000CC1A0000}"/>
    <cellStyle name="Millares 14 7" xfId="11743" xr:uid="{00000000-0005-0000-0000-0000CD1A0000}"/>
    <cellStyle name="Millares 2" xfId="4" xr:uid="{00000000-0005-0000-0000-0000CE1A0000}"/>
    <cellStyle name="Millares 2 2" xfId="5" xr:uid="{00000000-0005-0000-0000-0000CF1A0000}"/>
    <cellStyle name="Millares 2 2 2" xfId="212" xr:uid="{00000000-0005-0000-0000-0000D01A0000}"/>
    <cellStyle name="Millares 2 3" xfId="213" xr:uid="{00000000-0005-0000-0000-0000D11A0000}"/>
    <cellStyle name="Millares 2 3 10" xfId="3942" xr:uid="{00000000-0005-0000-0000-0000D21A0000}"/>
    <cellStyle name="Millares 2 3 10 2" xfId="6131" xr:uid="{00000000-0005-0000-0000-0000D31A0000}"/>
    <cellStyle name="Millares 2 3 10 2 2" xfId="10508" xr:uid="{00000000-0005-0000-0000-0000D41A0000}"/>
    <cellStyle name="Millares 2 3 10 2 2 2" xfId="19261" xr:uid="{00000000-0005-0000-0000-0000D51A0000}"/>
    <cellStyle name="Millares 2 3 10 2 3" xfId="14885" xr:uid="{00000000-0005-0000-0000-0000D61A0000}"/>
    <cellStyle name="Millares 2 3 10 3" xfId="8320" xr:uid="{00000000-0005-0000-0000-0000D71A0000}"/>
    <cellStyle name="Millares 2 3 10 3 2" xfId="17073" xr:uid="{00000000-0005-0000-0000-0000D81A0000}"/>
    <cellStyle name="Millares 2 3 10 4" xfId="12697" xr:uid="{00000000-0005-0000-0000-0000D91A0000}"/>
    <cellStyle name="Millares 2 3 11" xfId="5037" xr:uid="{00000000-0005-0000-0000-0000DA1A0000}"/>
    <cellStyle name="Millares 2 3 11 2" xfId="9414" xr:uid="{00000000-0005-0000-0000-0000DB1A0000}"/>
    <cellStyle name="Millares 2 3 11 2 2" xfId="18167" xr:uid="{00000000-0005-0000-0000-0000DC1A0000}"/>
    <cellStyle name="Millares 2 3 11 3" xfId="13791" xr:uid="{00000000-0005-0000-0000-0000DD1A0000}"/>
    <cellStyle name="Millares 2 3 12" xfId="7226" xr:uid="{00000000-0005-0000-0000-0000DE1A0000}"/>
    <cellStyle name="Millares 2 3 12 2" xfId="15979" xr:uid="{00000000-0005-0000-0000-0000DF1A0000}"/>
    <cellStyle name="Millares 2 3 13" xfId="11603" xr:uid="{00000000-0005-0000-0000-0000E01A0000}"/>
    <cellStyle name="Millares 2 3 2" xfId="214" xr:uid="{00000000-0005-0000-0000-0000E11A0000}"/>
    <cellStyle name="Millares 2 3 2 10" xfId="7227" xr:uid="{00000000-0005-0000-0000-0000E21A0000}"/>
    <cellStyle name="Millares 2 3 2 10 2" xfId="15980" xr:uid="{00000000-0005-0000-0000-0000E31A0000}"/>
    <cellStyle name="Millares 2 3 2 11" xfId="11604" xr:uid="{00000000-0005-0000-0000-0000E41A0000}"/>
    <cellStyle name="Millares 2 3 2 2" xfId="215" xr:uid="{00000000-0005-0000-0000-0000E51A0000}"/>
    <cellStyle name="Millares 2 3 2 2 10" xfId="11605" xr:uid="{00000000-0005-0000-0000-0000E61A0000}"/>
    <cellStyle name="Millares 2 3 2 2 2" xfId="2944" xr:uid="{00000000-0005-0000-0000-0000E71A0000}"/>
    <cellStyle name="Millares 2 3 2 2 2 2" xfId="3056" xr:uid="{00000000-0005-0000-0000-0000E81A0000}"/>
    <cellStyle name="Millares 2 3 2 2 2 2 2" xfId="3332" xr:uid="{00000000-0005-0000-0000-0000E91A0000}"/>
    <cellStyle name="Millares 2 3 2 2 2 2 2 2" xfId="3885" xr:uid="{00000000-0005-0000-0000-0000EA1A0000}"/>
    <cellStyle name="Millares 2 3 2 2 2 2 2 2 2" xfId="4981" xr:uid="{00000000-0005-0000-0000-0000EB1A0000}"/>
    <cellStyle name="Millares 2 3 2 2 2 2 2 2 2 2" xfId="7170" xr:uid="{00000000-0005-0000-0000-0000EC1A0000}"/>
    <cellStyle name="Millares 2 3 2 2 2 2 2 2 2 2 2" xfId="11547" xr:uid="{00000000-0005-0000-0000-0000ED1A0000}"/>
    <cellStyle name="Millares 2 3 2 2 2 2 2 2 2 2 2 2" xfId="20300" xr:uid="{00000000-0005-0000-0000-0000EE1A0000}"/>
    <cellStyle name="Millares 2 3 2 2 2 2 2 2 2 2 3" xfId="15924" xr:uid="{00000000-0005-0000-0000-0000EF1A0000}"/>
    <cellStyle name="Millares 2 3 2 2 2 2 2 2 2 3" xfId="9359" xr:uid="{00000000-0005-0000-0000-0000F01A0000}"/>
    <cellStyle name="Millares 2 3 2 2 2 2 2 2 2 3 2" xfId="18112" xr:uid="{00000000-0005-0000-0000-0000F11A0000}"/>
    <cellStyle name="Millares 2 3 2 2 2 2 2 2 2 4" xfId="13736" xr:uid="{00000000-0005-0000-0000-0000F21A0000}"/>
    <cellStyle name="Millares 2 3 2 2 2 2 2 2 3" xfId="6076" xr:uid="{00000000-0005-0000-0000-0000F31A0000}"/>
    <cellStyle name="Millares 2 3 2 2 2 2 2 2 3 2" xfId="10453" xr:uid="{00000000-0005-0000-0000-0000F41A0000}"/>
    <cellStyle name="Millares 2 3 2 2 2 2 2 2 3 2 2" xfId="19206" xr:uid="{00000000-0005-0000-0000-0000F51A0000}"/>
    <cellStyle name="Millares 2 3 2 2 2 2 2 2 3 3" xfId="14830" xr:uid="{00000000-0005-0000-0000-0000F61A0000}"/>
    <cellStyle name="Millares 2 3 2 2 2 2 2 2 4" xfId="8265" xr:uid="{00000000-0005-0000-0000-0000F71A0000}"/>
    <cellStyle name="Millares 2 3 2 2 2 2 2 2 4 2" xfId="17018" xr:uid="{00000000-0005-0000-0000-0000F81A0000}"/>
    <cellStyle name="Millares 2 3 2 2 2 2 2 2 5" xfId="12642" xr:uid="{00000000-0005-0000-0000-0000F91A0000}"/>
    <cellStyle name="Millares 2 3 2 2 2 2 2 3" xfId="4433" xr:uid="{00000000-0005-0000-0000-0000FA1A0000}"/>
    <cellStyle name="Millares 2 3 2 2 2 2 2 3 2" xfId="6622" xr:uid="{00000000-0005-0000-0000-0000FB1A0000}"/>
    <cellStyle name="Millares 2 3 2 2 2 2 2 3 2 2" xfId="10999" xr:uid="{00000000-0005-0000-0000-0000FC1A0000}"/>
    <cellStyle name="Millares 2 3 2 2 2 2 2 3 2 2 2" xfId="19752" xr:uid="{00000000-0005-0000-0000-0000FD1A0000}"/>
    <cellStyle name="Millares 2 3 2 2 2 2 2 3 2 3" xfId="15376" xr:uid="{00000000-0005-0000-0000-0000FE1A0000}"/>
    <cellStyle name="Millares 2 3 2 2 2 2 2 3 3" xfId="8811" xr:uid="{00000000-0005-0000-0000-0000FF1A0000}"/>
    <cellStyle name="Millares 2 3 2 2 2 2 2 3 3 2" xfId="17564" xr:uid="{00000000-0005-0000-0000-0000001B0000}"/>
    <cellStyle name="Millares 2 3 2 2 2 2 2 3 4" xfId="13188" xr:uid="{00000000-0005-0000-0000-0000011B0000}"/>
    <cellStyle name="Millares 2 3 2 2 2 2 2 4" xfId="5528" xr:uid="{00000000-0005-0000-0000-0000021B0000}"/>
    <cellStyle name="Millares 2 3 2 2 2 2 2 4 2" xfId="9905" xr:uid="{00000000-0005-0000-0000-0000031B0000}"/>
    <cellStyle name="Millares 2 3 2 2 2 2 2 4 2 2" xfId="18658" xr:uid="{00000000-0005-0000-0000-0000041B0000}"/>
    <cellStyle name="Millares 2 3 2 2 2 2 2 4 3" xfId="14282" xr:uid="{00000000-0005-0000-0000-0000051B0000}"/>
    <cellStyle name="Millares 2 3 2 2 2 2 2 5" xfId="7717" xr:uid="{00000000-0005-0000-0000-0000061B0000}"/>
    <cellStyle name="Millares 2 3 2 2 2 2 2 5 2" xfId="16470" xr:uid="{00000000-0005-0000-0000-0000071B0000}"/>
    <cellStyle name="Millares 2 3 2 2 2 2 2 6" xfId="12094" xr:uid="{00000000-0005-0000-0000-0000081B0000}"/>
    <cellStyle name="Millares 2 3 2 2 2 2 3" xfId="3611" xr:uid="{00000000-0005-0000-0000-0000091B0000}"/>
    <cellStyle name="Millares 2 3 2 2 2 2 3 2" xfId="4707" xr:uid="{00000000-0005-0000-0000-00000A1B0000}"/>
    <cellStyle name="Millares 2 3 2 2 2 2 3 2 2" xfId="6896" xr:uid="{00000000-0005-0000-0000-00000B1B0000}"/>
    <cellStyle name="Millares 2 3 2 2 2 2 3 2 2 2" xfId="11273" xr:uid="{00000000-0005-0000-0000-00000C1B0000}"/>
    <cellStyle name="Millares 2 3 2 2 2 2 3 2 2 2 2" xfId="20026" xr:uid="{00000000-0005-0000-0000-00000D1B0000}"/>
    <cellStyle name="Millares 2 3 2 2 2 2 3 2 2 3" xfId="15650" xr:uid="{00000000-0005-0000-0000-00000E1B0000}"/>
    <cellStyle name="Millares 2 3 2 2 2 2 3 2 3" xfId="9085" xr:uid="{00000000-0005-0000-0000-00000F1B0000}"/>
    <cellStyle name="Millares 2 3 2 2 2 2 3 2 3 2" xfId="17838" xr:uid="{00000000-0005-0000-0000-0000101B0000}"/>
    <cellStyle name="Millares 2 3 2 2 2 2 3 2 4" xfId="13462" xr:uid="{00000000-0005-0000-0000-0000111B0000}"/>
    <cellStyle name="Millares 2 3 2 2 2 2 3 3" xfId="5802" xr:uid="{00000000-0005-0000-0000-0000121B0000}"/>
    <cellStyle name="Millares 2 3 2 2 2 2 3 3 2" xfId="10179" xr:uid="{00000000-0005-0000-0000-0000131B0000}"/>
    <cellStyle name="Millares 2 3 2 2 2 2 3 3 2 2" xfId="18932" xr:uid="{00000000-0005-0000-0000-0000141B0000}"/>
    <cellStyle name="Millares 2 3 2 2 2 2 3 3 3" xfId="14556" xr:uid="{00000000-0005-0000-0000-0000151B0000}"/>
    <cellStyle name="Millares 2 3 2 2 2 2 3 4" xfId="7991" xr:uid="{00000000-0005-0000-0000-0000161B0000}"/>
    <cellStyle name="Millares 2 3 2 2 2 2 3 4 2" xfId="16744" xr:uid="{00000000-0005-0000-0000-0000171B0000}"/>
    <cellStyle name="Millares 2 3 2 2 2 2 3 5" xfId="12368" xr:uid="{00000000-0005-0000-0000-0000181B0000}"/>
    <cellStyle name="Millares 2 3 2 2 2 2 4" xfId="4159" xr:uid="{00000000-0005-0000-0000-0000191B0000}"/>
    <cellStyle name="Millares 2 3 2 2 2 2 4 2" xfId="6348" xr:uid="{00000000-0005-0000-0000-00001A1B0000}"/>
    <cellStyle name="Millares 2 3 2 2 2 2 4 2 2" xfId="10725" xr:uid="{00000000-0005-0000-0000-00001B1B0000}"/>
    <cellStyle name="Millares 2 3 2 2 2 2 4 2 2 2" xfId="19478" xr:uid="{00000000-0005-0000-0000-00001C1B0000}"/>
    <cellStyle name="Millares 2 3 2 2 2 2 4 2 3" xfId="15102" xr:uid="{00000000-0005-0000-0000-00001D1B0000}"/>
    <cellStyle name="Millares 2 3 2 2 2 2 4 3" xfId="8537" xr:uid="{00000000-0005-0000-0000-00001E1B0000}"/>
    <cellStyle name="Millares 2 3 2 2 2 2 4 3 2" xfId="17290" xr:uid="{00000000-0005-0000-0000-00001F1B0000}"/>
    <cellStyle name="Millares 2 3 2 2 2 2 4 4" xfId="12914" xr:uid="{00000000-0005-0000-0000-0000201B0000}"/>
    <cellStyle name="Millares 2 3 2 2 2 2 5" xfId="5254" xr:uid="{00000000-0005-0000-0000-0000211B0000}"/>
    <cellStyle name="Millares 2 3 2 2 2 2 5 2" xfId="9631" xr:uid="{00000000-0005-0000-0000-0000221B0000}"/>
    <cellStyle name="Millares 2 3 2 2 2 2 5 2 2" xfId="18384" xr:uid="{00000000-0005-0000-0000-0000231B0000}"/>
    <cellStyle name="Millares 2 3 2 2 2 2 5 3" xfId="14008" xr:uid="{00000000-0005-0000-0000-0000241B0000}"/>
    <cellStyle name="Millares 2 3 2 2 2 2 6" xfId="7443" xr:uid="{00000000-0005-0000-0000-0000251B0000}"/>
    <cellStyle name="Millares 2 3 2 2 2 2 6 2" xfId="16196" xr:uid="{00000000-0005-0000-0000-0000261B0000}"/>
    <cellStyle name="Millares 2 3 2 2 2 2 7" xfId="11820" xr:uid="{00000000-0005-0000-0000-0000271B0000}"/>
    <cellStyle name="Millares 2 3 2 2 2 3" xfId="3220" xr:uid="{00000000-0005-0000-0000-0000281B0000}"/>
    <cellStyle name="Millares 2 3 2 2 2 3 2" xfId="3773" xr:uid="{00000000-0005-0000-0000-0000291B0000}"/>
    <cellStyle name="Millares 2 3 2 2 2 3 2 2" xfId="4869" xr:uid="{00000000-0005-0000-0000-00002A1B0000}"/>
    <cellStyle name="Millares 2 3 2 2 2 3 2 2 2" xfId="7058" xr:uid="{00000000-0005-0000-0000-00002B1B0000}"/>
    <cellStyle name="Millares 2 3 2 2 2 3 2 2 2 2" xfId="11435" xr:uid="{00000000-0005-0000-0000-00002C1B0000}"/>
    <cellStyle name="Millares 2 3 2 2 2 3 2 2 2 2 2" xfId="20188" xr:uid="{00000000-0005-0000-0000-00002D1B0000}"/>
    <cellStyle name="Millares 2 3 2 2 2 3 2 2 2 3" xfId="15812" xr:uid="{00000000-0005-0000-0000-00002E1B0000}"/>
    <cellStyle name="Millares 2 3 2 2 2 3 2 2 3" xfId="9247" xr:uid="{00000000-0005-0000-0000-00002F1B0000}"/>
    <cellStyle name="Millares 2 3 2 2 2 3 2 2 3 2" xfId="18000" xr:uid="{00000000-0005-0000-0000-0000301B0000}"/>
    <cellStyle name="Millares 2 3 2 2 2 3 2 2 4" xfId="13624" xr:uid="{00000000-0005-0000-0000-0000311B0000}"/>
    <cellStyle name="Millares 2 3 2 2 2 3 2 3" xfId="5964" xr:uid="{00000000-0005-0000-0000-0000321B0000}"/>
    <cellStyle name="Millares 2 3 2 2 2 3 2 3 2" xfId="10341" xr:uid="{00000000-0005-0000-0000-0000331B0000}"/>
    <cellStyle name="Millares 2 3 2 2 2 3 2 3 2 2" xfId="19094" xr:uid="{00000000-0005-0000-0000-0000341B0000}"/>
    <cellStyle name="Millares 2 3 2 2 2 3 2 3 3" xfId="14718" xr:uid="{00000000-0005-0000-0000-0000351B0000}"/>
    <cellStyle name="Millares 2 3 2 2 2 3 2 4" xfId="8153" xr:uid="{00000000-0005-0000-0000-0000361B0000}"/>
    <cellStyle name="Millares 2 3 2 2 2 3 2 4 2" xfId="16906" xr:uid="{00000000-0005-0000-0000-0000371B0000}"/>
    <cellStyle name="Millares 2 3 2 2 2 3 2 5" xfId="12530" xr:uid="{00000000-0005-0000-0000-0000381B0000}"/>
    <cellStyle name="Millares 2 3 2 2 2 3 3" xfId="4321" xr:uid="{00000000-0005-0000-0000-0000391B0000}"/>
    <cellStyle name="Millares 2 3 2 2 2 3 3 2" xfId="6510" xr:uid="{00000000-0005-0000-0000-00003A1B0000}"/>
    <cellStyle name="Millares 2 3 2 2 2 3 3 2 2" xfId="10887" xr:uid="{00000000-0005-0000-0000-00003B1B0000}"/>
    <cellStyle name="Millares 2 3 2 2 2 3 3 2 2 2" xfId="19640" xr:uid="{00000000-0005-0000-0000-00003C1B0000}"/>
    <cellStyle name="Millares 2 3 2 2 2 3 3 2 3" xfId="15264" xr:uid="{00000000-0005-0000-0000-00003D1B0000}"/>
    <cellStyle name="Millares 2 3 2 2 2 3 3 3" xfId="8699" xr:uid="{00000000-0005-0000-0000-00003E1B0000}"/>
    <cellStyle name="Millares 2 3 2 2 2 3 3 3 2" xfId="17452" xr:uid="{00000000-0005-0000-0000-00003F1B0000}"/>
    <cellStyle name="Millares 2 3 2 2 2 3 3 4" xfId="13076" xr:uid="{00000000-0005-0000-0000-0000401B0000}"/>
    <cellStyle name="Millares 2 3 2 2 2 3 4" xfId="5416" xr:uid="{00000000-0005-0000-0000-0000411B0000}"/>
    <cellStyle name="Millares 2 3 2 2 2 3 4 2" xfId="9793" xr:uid="{00000000-0005-0000-0000-0000421B0000}"/>
    <cellStyle name="Millares 2 3 2 2 2 3 4 2 2" xfId="18546" xr:uid="{00000000-0005-0000-0000-0000431B0000}"/>
    <cellStyle name="Millares 2 3 2 2 2 3 4 3" xfId="14170" xr:uid="{00000000-0005-0000-0000-0000441B0000}"/>
    <cellStyle name="Millares 2 3 2 2 2 3 5" xfId="7605" xr:uid="{00000000-0005-0000-0000-0000451B0000}"/>
    <cellStyle name="Millares 2 3 2 2 2 3 5 2" xfId="16358" xr:uid="{00000000-0005-0000-0000-0000461B0000}"/>
    <cellStyle name="Millares 2 3 2 2 2 3 6" xfId="11982" xr:uid="{00000000-0005-0000-0000-0000471B0000}"/>
    <cellStyle name="Millares 2 3 2 2 2 4" xfId="3499" xr:uid="{00000000-0005-0000-0000-0000481B0000}"/>
    <cellStyle name="Millares 2 3 2 2 2 4 2" xfId="4595" xr:uid="{00000000-0005-0000-0000-0000491B0000}"/>
    <cellStyle name="Millares 2 3 2 2 2 4 2 2" xfId="6784" xr:uid="{00000000-0005-0000-0000-00004A1B0000}"/>
    <cellStyle name="Millares 2 3 2 2 2 4 2 2 2" xfId="11161" xr:uid="{00000000-0005-0000-0000-00004B1B0000}"/>
    <cellStyle name="Millares 2 3 2 2 2 4 2 2 2 2" xfId="19914" xr:uid="{00000000-0005-0000-0000-00004C1B0000}"/>
    <cellStyle name="Millares 2 3 2 2 2 4 2 2 3" xfId="15538" xr:uid="{00000000-0005-0000-0000-00004D1B0000}"/>
    <cellStyle name="Millares 2 3 2 2 2 4 2 3" xfId="8973" xr:uid="{00000000-0005-0000-0000-00004E1B0000}"/>
    <cellStyle name="Millares 2 3 2 2 2 4 2 3 2" xfId="17726" xr:uid="{00000000-0005-0000-0000-00004F1B0000}"/>
    <cellStyle name="Millares 2 3 2 2 2 4 2 4" xfId="13350" xr:uid="{00000000-0005-0000-0000-0000501B0000}"/>
    <cellStyle name="Millares 2 3 2 2 2 4 3" xfId="5690" xr:uid="{00000000-0005-0000-0000-0000511B0000}"/>
    <cellStyle name="Millares 2 3 2 2 2 4 3 2" xfId="10067" xr:uid="{00000000-0005-0000-0000-0000521B0000}"/>
    <cellStyle name="Millares 2 3 2 2 2 4 3 2 2" xfId="18820" xr:uid="{00000000-0005-0000-0000-0000531B0000}"/>
    <cellStyle name="Millares 2 3 2 2 2 4 3 3" xfId="14444" xr:uid="{00000000-0005-0000-0000-0000541B0000}"/>
    <cellStyle name="Millares 2 3 2 2 2 4 4" xfId="7879" xr:uid="{00000000-0005-0000-0000-0000551B0000}"/>
    <cellStyle name="Millares 2 3 2 2 2 4 4 2" xfId="16632" xr:uid="{00000000-0005-0000-0000-0000561B0000}"/>
    <cellStyle name="Millares 2 3 2 2 2 4 5" xfId="12256" xr:uid="{00000000-0005-0000-0000-0000571B0000}"/>
    <cellStyle name="Millares 2 3 2 2 2 5" xfId="4047" xr:uid="{00000000-0005-0000-0000-0000581B0000}"/>
    <cellStyle name="Millares 2 3 2 2 2 5 2" xfId="6236" xr:uid="{00000000-0005-0000-0000-0000591B0000}"/>
    <cellStyle name="Millares 2 3 2 2 2 5 2 2" xfId="10613" xr:uid="{00000000-0005-0000-0000-00005A1B0000}"/>
    <cellStyle name="Millares 2 3 2 2 2 5 2 2 2" xfId="19366" xr:uid="{00000000-0005-0000-0000-00005B1B0000}"/>
    <cellStyle name="Millares 2 3 2 2 2 5 2 3" xfId="14990" xr:uid="{00000000-0005-0000-0000-00005C1B0000}"/>
    <cellStyle name="Millares 2 3 2 2 2 5 3" xfId="8425" xr:uid="{00000000-0005-0000-0000-00005D1B0000}"/>
    <cellStyle name="Millares 2 3 2 2 2 5 3 2" xfId="17178" xr:uid="{00000000-0005-0000-0000-00005E1B0000}"/>
    <cellStyle name="Millares 2 3 2 2 2 5 4" xfId="12802" xr:uid="{00000000-0005-0000-0000-00005F1B0000}"/>
    <cellStyle name="Millares 2 3 2 2 2 6" xfId="5142" xr:uid="{00000000-0005-0000-0000-0000601B0000}"/>
    <cellStyle name="Millares 2 3 2 2 2 6 2" xfId="9519" xr:uid="{00000000-0005-0000-0000-0000611B0000}"/>
    <cellStyle name="Millares 2 3 2 2 2 6 2 2" xfId="18272" xr:uid="{00000000-0005-0000-0000-0000621B0000}"/>
    <cellStyle name="Millares 2 3 2 2 2 6 3" xfId="13896" xr:uid="{00000000-0005-0000-0000-0000631B0000}"/>
    <cellStyle name="Millares 2 3 2 2 2 7" xfId="7331" xr:uid="{00000000-0005-0000-0000-0000641B0000}"/>
    <cellStyle name="Millares 2 3 2 2 2 7 2" xfId="16084" xr:uid="{00000000-0005-0000-0000-0000651B0000}"/>
    <cellStyle name="Millares 2 3 2 2 2 8" xfId="11708" xr:uid="{00000000-0005-0000-0000-0000661B0000}"/>
    <cellStyle name="Millares 2 3 2 2 3" xfId="2999" xr:uid="{00000000-0005-0000-0000-0000671B0000}"/>
    <cellStyle name="Millares 2 3 2 2 3 2" xfId="3275" xr:uid="{00000000-0005-0000-0000-0000681B0000}"/>
    <cellStyle name="Millares 2 3 2 2 3 2 2" xfId="3828" xr:uid="{00000000-0005-0000-0000-0000691B0000}"/>
    <cellStyle name="Millares 2 3 2 2 3 2 2 2" xfId="4924" xr:uid="{00000000-0005-0000-0000-00006A1B0000}"/>
    <cellStyle name="Millares 2 3 2 2 3 2 2 2 2" xfId="7113" xr:uid="{00000000-0005-0000-0000-00006B1B0000}"/>
    <cellStyle name="Millares 2 3 2 2 3 2 2 2 2 2" xfId="11490" xr:uid="{00000000-0005-0000-0000-00006C1B0000}"/>
    <cellStyle name="Millares 2 3 2 2 3 2 2 2 2 2 2" xfId="20243" xr:uid="{00000000-0005-0000-0000-00006D1B0000}"/>
    <cellStyle name="Millares 2 3 2 2 3 2 2 2 2 3" xfId="15867" xr:uid="{00000000-0005-0000-0000-00006E1B0000}"/>
    <cellStyle name="Millares 2 3 2 2 3 2 2 2 3" xfId="9302" xr:uid="{00000000-0005-0000-0000-00006F1B0000}"/>
    <cellStyle name="Millares 2 3 2 2 3 2 2 2 3 2" xfId="18055" xr:uid="{00000000-0005-0000-0000-0000701B0000}"/>
    <cellStyle name="Millares 2 3 2 2 3 2 2 2 4" xfId="13679" xr:uid="{00000000-0005-0000-0000-0000711B0000}"/>
    <cellStyle name="Millares 2 3 2 2 3 2 2 3" xfId="6019" xr:uid="{00000000-0005-0000-0000-0000721B0000}"/>
    <cellStyle name="Millares 2 3 2 2 3 2 2 3 2" xfId="10396" xr:uid="{00000000-0005-0000-0000-0000731B0000}"/>
    <cellStyle name="Millares 2 3 2 2 3 2 2 3 2 2" xfId="19149" xr:uid="{00000000-0005-0000-0000-0000741B0000}"/>
    <cellStyle name="Millares 2 3 2 2 3 2 2 3 3" xfId="14773" xr:uid="{00000000-0005-0000-0000-0000751B0000}"/>
    <cellStyle name="Millares 2 3 2 2 3 2 2 4" xfId="8208" xr:uid="{00000000-0005-0000-0000-0000761B0000}"/>
    <cellStyle name="Millares 2 3 2 2 3 2 2 4 2" xfId="16961" xr:uid="{00000000-0005-0000-0000-0000771B0000}"/>
    <cellStyle name="Millares 2 3 2 2 3 2 2 5" xfId="12585" xr:uid="{00000000-0005-0000-0000-0000781B0000}"/>
    <cellStyle name="Millares 2 3 2 2 3 2 3" xfId="4376" xr:uid="{00000000-0005-0000-0000-0000791B0000}"/>
    <cellStyle name="Millares 2 3 2 2 3 2 3 2" xfId="6565" xr:uid="{00000000-0005-0000-0000-00007A1B0000}"/>
    <cellStyle name="Millares 2 3 2 2 3 2 3 2 2" xfId="10942" xr:uid="{00000000-0005-0000-0000-00007B1B0000}"/>
    <cellStyle name="Millares 2 3 2 2 3 2 3 2 2 2" xfId="19695" xr:uid="{00000000-0005-0000-0000-00007C1B0000}"/>
    <cellStyle name="Millares 2 3 2 2 3 2 3 2 3" xfId="15319" xr:uid="{00000000-0005-0000-0000-00007D1B0000}"/>
    <cellStyle name="Millares 2 3 2 2 3 2 3 3" xfId="8754" xr:uid="{00000000-0005-0000-0000-00007E1B0000}"/>
    <cellStyle name="Millares 2 3 2 2 3 2 3 3 2" xfId="17507" xr:uid="{00000000-0005-0000-0000-00007F1B0000}"/>
    <cellStyle name="Millares 2 3 2 2 3 2 3 4" xfId="13131" xr:uid="{00000000-0005-0000-0000-0000801B0000}"/>
    <cellStyle name="Millares 2 3 2 2 3 2 4" xfId="5471" xr:uid="{00000000-0005-0000-0000-0000811B0000}"/>
    <cellStyle name="Millares 2 3 2 2 3 2 4 2" xfId="9848" xr:uid="{00000000-0005-0000-0000-0000821B0000}"/>
    <cellStyle name="Millares 2 3 2 2 3 2 4 2 2" xfId="18601" xr:uid="{00000000-0005-0000-0000-0000831B0000}"/>
    <cellStyle name="Millares 2 3 2 2 3 2 4 3" xfId="14225" xr:uid="{00000000-0005-0000-0000-0000841B0000}"/>
    <cellStyle name="Millares 2 3 2 2 3 2 5" xfId="7660" xr:uid="{00000000-0005-0000-0000-0000851B0000}"/>
    <cellStyle name="Millares 2 3 2 2 3 2 5 2" xfId="16413" xr:uid="{00000000-0005-0000-0000-0000861B0000}"/>
    <cellStyle name="Millares 2 3 2 2 3 2 6" xfId="12037" xr:uid="{00000000-0005-0000-0000-0000871B0000}"/>
    <cellStyle name="Millares 2 3 2 2 3 3" xfId="3554" xr:uid="{00000000-0005-0000-0000-0000881B0000}"/>
    <cellStyle name="Millares 2 3 2 2 3 3 2" xfId="4650" xr:uid="{00000000-0005-0000-0000-0000891B0000}"/>
    <cellStyle name="Millares 2 3 2 2 3 3 2 2" xfId="6839" xr:uid="{00000000-0005-0000-0000-00008A1B0000}"/>
    <cellStyle name="Millares 2 3 2 2 3 3 2 2 2" xfId="11216" xr:uid="{00000000-0005-0000-0000-00008B1B0000}"/>
    <cellStyle name="Millares 2 3 2 2 3 3 2 2 2 2" xfId="19969" xr:uid="{00000000-0005-0000-0000-00008C1B0000}"/>
    <cellStyle name="Millares 2 3 2 2 3 3 2 2 3" xfId="15593" xr:uid="{00000000-0005-0000-0000-00008D1B0000}"/>
    <cellStyle name="Millares 2 3 2 2 3 3 2 3" xfId="9028" xr:uid="{00000000-0005-0000-0000-00008E1B0000}"/>
    <cellStyle name="Millares 2 3 2 2 3 3 2 3 2" xfId="17781" xr:uid="{00000000-0005-0000-0000-00008F1B0000}"/>
    <cellStyle name="Millares 2 3 2 2 3 3 2 4" xfId="13405" xr:uid="{00000000-0005-0000-0000-0000901B0000}"/>
    <cellStyle name="Millares 2 3 2 2 3 3 3" xfId="5745" xr:uid="{00000000-0005-0000-0000-0000911B0000}"/>
    <cellStyle name="Millares 2 3 2 2 3 3 3 2" xfId="10122" xr:uid="{00000000-0005-0000-0000-0000921B0000}"/>
    <cellStyle name="Millares 2 3 2 2 3 3 3 2 2" xfId="18875" xr:uid="{00000000-0005-0000-0000-0000931B0000}"/>
    <cellStyle name="Millares 2 3 2 2 3 3 3 3" xfId="14499" xr:uid="{00000000-0005-0000-0000-0000941B0000}"/>
    <cellStyle name="Millares 2 3 2 2 3 3 4" xfId="7934" xr:uid="{00000000-0005-0000-0000-0000951B0000}"/>
    <cellStyle name="Millares 2 3 2 2 3 3 4 2" xfId="16687" xr:uid="{00000000-0005-0000-0000-0000961B0000}"/>
    <cellStyle name="Millares 2 3 2 2 3 3 5" xfId="12311" xr:uid="{00000000-0005-0000-0000-0000971B0000}"/>
    <cellStyle name="Millares 2 3 2 2 3 4" xfId="4102" xr:uid="{00000000-0005-0000-0000-0000981B0000}"/>
    <cellStyle name="Millares 2 3 2 2 3 4 2" xfId="6291" xr:uid="{00000000-0005-0000-0000-0000991B0000}"/>
    <cellStyle name="Millares 2 3 2 2 3 4 2 2" xfId="10668" xr:uid="{00000000-0005-0000-0000-00009A1B0000}"/>
    <cellStyle name="Millares 2 3 2 2 3 4 2 2 2" xfId="19421" xr:uid="{00000000-0005-0000-0000-00009B1B0000}"/>
    <cellStyle name="Millares 2 3 2 2 3 4 2 3" xfId="15045" xr:uid="{00000000-0005-0000-0000-00009C1B0000}"/>
    <cellStyle name="Millares 2 3 2 2 3 4 3" xfId="8480" xr:uid="{00000000-0005-0000-0000-00009D1B0000}"/>
    <cellStyle name="Millares 2 3 2 2 3 4 3 2" xfId="17233" xr:uid="{00000000-0005-0000-0000-00009E1B0000}"/>
    <cellStyle name="Millares 2 3 2 2 3 4 4" xfId="12857" xr:uid="{00000000-0005-0000-0000-00009F1B0000}"/>
    <cellStyle name="Millares 2 3 2 2 3 5" xfId="5197" xr:uid="{00000000-0005-0000-0000-0000A01B0000}"/>
    <cellStyle name="Millares 2 3 2 2 3 5 2" xfId="9574" xr:uid="{00000000-0005-0000-0000-0000A11B0000}"/>
    <cellStyle name="Millares 2 3 2 2 3 5 2 2" xfId="18327" xr:uid="{00000000-0005-0000-0000-0000A21B0000}"/>
    <cellStyle name="Millares 2 3 2 2 3 5 3" xfId="13951" xr:uid="{00000000-0005-0000-0000-0000A31B0000}"/>
    <cellStyle name="Millares 2 3 2 2 3 6" xfId="7386" xr:uid="{00000000-0005-0000-0000-0000A41B0000}"/>
    <cellStyle name="Millares 2 3 2 2 3 6 2" xfId="16139" xr:uid="{00000000-0005-0000-0000-0000A51B0000}"/>
    <cellStyle name="Millares 2 3 2 2 3 7" xfId="11763" xr:uid="{00000000-0005-0000-0000-0000A61B0000}"/>
    <cellStyle name="Millares 2 3 2 2 4" xfId="2886" xr:uid="{00000000-0005-0000-0000-0000A71B0000}"/>
    <cellStyle name="Millares 2 3 2 2 4 2" xfId="3165" xr:uid="{00000000-0005-0000-0000-0000A81B0000}"/>
    <cellStyle name="Millares 2 3 2 2 4 2 2" xfId="3718" xr:uid="{00000000-0005-0000-0000-0000A91B0000}"/>
    <cellStyle name="Millares 2 3 2 2 4 2 2 2" xfId="4814" xr:uid="{00000000-0005-0000-0000-0000AA1B0000}"/>
    <cellStyle name="Millares 2 3 2 2 4 2 2 2 2" xfId="7003" xr:uid="{00000000-0005-0000-0000-0000AB1B0000}"/>
    <cellStyle name="Millares 2 3 2 2 4 2 2 2 2 2" xfId="11380" xr:uid="{00000000-0005-0000-0000-0000AC1B0000}"/>
    <cellStyle name="Millares 2 3 2 2 4 2 2 2 2 2 2" xfId="20133" xr:uid="{00000000-0005-0000-0000-0000AD1B0000}"/>
    <cellStyle name="Millares 2 3 2 2 4 2 2 2 2 3" xfId="15757" xr:uid="{00000000-0005-0000-0000-0000AE1B0000}"/>
    <cellStyle name="Millares 2 3 2 2 4 2 2 2 3" xfId="9192" xr:uid="{00000000-0005-0000-0000-0000AF1B0000}"/>
    <cellStyle name="Millares 2 3 2 2 4 2 2 2 3 2" xfId="17945" xr:uid="{00000000-0005-0000-0000-0000B01B0000}"/>
    <cellStyle name="Millares 2 3 2 2 4 2 2 2 4" xfId="13569" xr:uid="{00000000-0005-0000-0000-0000B11B0000}"/>
    <cellStyle name="Millares 2 3 2 2 4 2 2 3" xfId="5909" xr:uid="{00000000-0005-0000-0000-0000B21B0000}"/>
    <cellStyle name="Millares 2 3 2 2 4 2 2 3 2" xfId="10286" xr:uid="{00000000-0005-0000-0000-0000B31B0000}"/>
    <cellStyle name="Millares 2 3 2 2 4 2 2 3 2 2" xfId="19039" xr:uid="{00000000-0005-0000-0000-0000B41B0000}"/>
    <cellStyle name="Millares 2 3 2 2 4 2 2 3 3" xfId="14663" xr:uid="{00000000-0005-0000-0000-0000B51B0000}"/>
    <cellStyle name="Millares 2 3 2 2 4 2 2 4" xfId="8098" xr:uid="{00000000-0005-0000-0000-0000B61B0000}"/>
    <cellStyle name="Millares 2 3 2 2 4 2 2 4 2" xfId="16851" xr:uid="{00000000-0005-0000-0000-0000B71B0000}"/>
    <cellStyle name="Millares 2 3 2 2 4 2 2 5" xfId="12475" xr:uid="{00000000-0005-0000-0000-0000B81B0000}"/>
    <cellStyle name="Millares 2 3 2 2 4 2 3" xfId="4266" xr:uid="{00000000-0005-0000-0000-0000B91B0000}"/>
    <cellStyle name="Millares 2 3 2 2 4 2 3 2" xfId="6455" xr:uid="{00000000-0005-0000-0000-0000BA1B0000}"/>
    <cellStyle name="Millares 2 3 2 2 4 2 3 2 2" xfId="10832" xr:uid="{00000000-0005-0000-0000-0000BB1B0000}"/>
    <cellStyle name="Millares 2 3 2 2 4 2 3 2 2 2" xfId="19585" xr:uid="{00000000-0005-0000-0000-0000BC1B0000}"/>
    <cellStyle name="Millares 2 3 2 2 4 2 3 2 3" xfId="15209" xr:uid="{00000000-0005-0000-0000-0000BD1B0000}"/>
    <cellStyle name="Millares 2 3 2 2 4 2 3 3" xfId="8644" xr:uid="{00000000-0005-0000-0000-0000BE1B0000}"/>
    <cellStyle name="Millares 2 3 2 2 4 2 3 3 2" xfId="17397" xr:uid="{00000000-0005-0000-0000-0000BF1B0000}"/>
    <cellStyle name="Millares 2 3 2 2 4 2 3 4" xfId="13021" xr:uid="{00000000-0005-0000-0000-0000C01B0000}"/>
    <cellStyle name="Millares 2 3 2 2 4 2 4" xfId="5361" xr:uid="{00000000-0005-0000-0000-0000C11B0000}"/>
    <cellStyle name="Millares 2 3 2 2 4 2 4 2" xfId="9738" xr:uid="{00000000-0005-0000-0000-0000C21B0000}"/>
    <cellStyle name="Millares 2 3 2 2 4 2 4 2 2" xfId="18491" xr:uid="{00000000-0005-0000-0000-0000C31B0000}"/>
    <cellStyle name="Millares 2 3 2 2 4 2 4 3" xfId="14115" xr:uid="{00000000-0005-0000-0000-0000C41B0000}"/>
    <cellStyle name="Millares 2 3 2 2 4 2 5" xfId="7550" xr:uid="{00000000-0005-0000-0000-0000C51B0000}"/>
    <cellStyle name="Millares 2 3 2 2 4 2 5 2" xfId="16303" xr:uid="{00000000-0005-0000-0000-0000C61B0000}"/>
    <cellStyle name="Millares 2 3 2 2 4 2 6" xfId="11927" xr:uid="{00000000-0005-0000-0000-0000C71B0000}"/>
    <cellStyle name="Millares 2 3 2 2 4 3" xfId="3444" xr:uid="{00000000-0005-0000-0000-0000C81B0000}"/>
    <cellStyle name="Millares 2 3 2 2 4 3 2" xfId="4540" xr:uid="{00000000-0005-0000-0000-0000C91B0000}"/>
    <cellStyle name="Millares 2 3 2 2 4 3 2 2" xfId="6729" xr:uid="{00000000-0005-0000-0000-0000CA1B0000}"/>
    <cellStyle name="Millares 2 3 2 2 4 3 2 2 2" xfId="11106" xr:uid="{00000000-0005-0000-0000-0000CB1B0000}"/>
    <cellStyle name="Millares 2 3 2 2 4 3 2 2 2 2" xfId="19859" xr:uid="{00000000-0005-0000-0000-0000CC1B0000}"/>
    <cellStyle name="Millares 2 3 2 2 4 3 2 2 3" xfId="15483" xr:uid="{00000000-0005-0000-0000-0000CD1B0000}"/>
    <cellStyle name="Millares 2 3 2 2 4 3 2 3" xfId="8918" xr:uid="{00000000-0005-0000-0000-0000CE1B0000}"/>
    <cellStyle name="Millares 2 3 2 2 4 3 2 3 2" xfId="17671" xr:uid="{00000000-0005-0000-0000-0000CF1B0000}"/>
    <cellStyle name="Millares 2 3 2 2 4 3 2 4" xfId="13295" xr:uid="{00000000-0005-0000-0000-0000D01B0000}"/>
    <cellStyle name="Millares 2 3 2 2 4 3 3" xfId="5635" xr:uid="{00000000-0005-0000-0000-0000D11B0000}"/>
    <cellStyle name="Millares 2 3 2 2 4 3 3 2" xfId="10012" xr:uid="{00000000-0005-0000-0000-0000D21B0000}"/>
    <cellStyle name="Millares 2 3 2 2 4 3 3 2 2" xfId="18765" xr:uid="{00000000-0005-0000-0000-0000D31B0000}"/>
    <cellStyle name="Millares 2 3 2 2 4 3 3 3" xfId="14389" xr:uid="{00000000-0005-0000-0000-0000D41B0000}"/>
    <cellStyle name="Millares 2 3 2 2 4 3 4" xfId="7824" xr:uid="{00000000-0005-0000-0000-0000D51B0000}"/>
    <cellStyle name="Millares 2 3 2 2 4 3 4 2" xfId="16577" xr:uid="{00000000-0005-0000-0000-0000D61B0000}"/>
    <cellStyle name="Millares 2 3 2 2 4 3 5" xfId="12201" xr:uid="{00000000-0005-0000-0000-0000D71B0000}"/>
    <cellStyle name="Millares 2 3 2 2 4 4" xfId="3992" xr:uid="{00000000-0005-0000-0000-0000D81B0000}"/>
    <cellStyle name="Millares 2 3 2 2 4 4 2" xfId="6181" xr:uid="{00000000-0005-0000-0000-0000D91B0000}"/>
    <cellStyle name="Millares 2 3 2 2 4 4 2 2" xfId="10558" xr:uid="{00000000-0005-0000-0000-0000DA1B0000}"/>
    <cellStyle name="Millares 2 3 2 2 4 4 2 2 2" xfId="19311" xr:uid="{00000000-0005-0000-0000-0000DB1B0000}"/>
    <cellStyle name="Millares 2 3 2 2 4 4 2 3" xfId="14935" xr:uid="{00000000-0005-0000-0000-0000DC1B0000}"/>
    <cellStyle name="Millares 2 3 2 2 4 4 3" xfId="8370" xr:uid="{00000000-0005-0000-0000-0000DD1B0000}"/>
    <cellStyle name="Millares 2 3 2 2 4 4 3 2" xfId="17123" xr:uid="{00000000-0005-0000-0000-0000DE1B0000}"/>
    <cellStyle name="Millares 2 3 2 2 4 4 4" xfId="12747" xr:uid="{00000000-0005-0000-0000-0000DF1B0000}"/>
    <cellStyle name="Millares 2 3 2 2 4 5" xfId="5087" xr:uid="{00000000-0005-0000-0000-0000E01B0000}"/>
    <cellStyle name="Millares 2 3 2 2 4 5 2" xfId="9464" xr:uid="{00000000-0005-0000-0000-0000E11B0000}"/>
    <cellStyle name="Millares 2 3 2 2 4 5 2 2" xfId="18217" xr:uid="{00000000-0005-0000-0000-0000E21B0000}"/>
    <cellStyle name="Millares 2 3 2 2 4 5 3" xfId="13841" xr:uid="{00000000-0005-0000-0000-0000E31B0000}"/>
    <cellStyle name="Millares 2 3 2 2 4 6" xfId="7276" xr:uid="{00000000-0005-0000-0000-0000E41B0000}"/>
    <cellStyle name="Millares 2 3 2 2 4 6 2" xfId="16029" xr:uid="{00000000-0005-0000-0000-0000E51B0000}"/>
    <cellStyle name="Millares 2 3 2 2 4 7" xfId="11653" xr:uid="{00000000-0005-0000-0000-0000E61B0000}"/>
    <cellStyle name="Millares 2 3 2 2 5" xfId="3115" xr:uid="{00000000-0005-0000-0000-0000E71B0000}"/>
    <cellStyle name="Millares 2 3 2 2 5 2" xfId="3669" xr:uid="{00000000-0005-0000-0000-0000E81B0000}"/>
    <cellStyle name="Millares 2 3 2 2 5 2 2" xfId="4765" xr:uid="{00000000-0005-0000-0000-0000E91B0000}"/>
    <cellStyle name="Millares 2 3 2 2 5 2 2 2" xfId="6954" xr:uid="{00000000-0005-0000-0000-0000EA1B0000}"/>
    <cellStyle name="Millares 2 3 2 2 5 2 2 2 2" xfId="11331" xr:uid="{00000000-0005-0000-0000-0000EB1B0000}"/>
    <cellStyle name="Millares 2 3 2 2 5 2 2 2 2 2" xfId="20084" xr:uid="{00000000-0005-0000-0000-0000EC1B0000}"/>
    <cellStyle name="Millares 2 3 2 2 5 2 2 2 3" xfId="15708" xr:uid="{00000000-0005-0000-0000-0000ED1B0000}"/>
    <cellStyle name="Millares 2 3 2 2 5 2 2 3" xfId="9143" xr:uid="{00000000-0005-0000-0000-0000EE1B0000}"/>
    <cellStyle name="Millares 2 3 2 2 5 2 2 3 2" xfId="17896" xr:uid="{00000000-0005-0000-0000-0000EF1B0000}"/>
    <cellStyle name="Millares 2 3 2 2 5 2 2 4" xfId="13520" xr:uid="{00000000-0005-0000-0000-0000F01B0000}"/>
    <cellStyle name="Millares 2 3 2 2 5 2 3" xfId="5860" xr:uid="{00000000-0005-0000-0000-0000F11B0000}"/>
    <cellStyle name="Millares 2 3 2 2 5 2 3 2" xfId="10237" xr:uid="{00000000-0005-0000-0000-0000F21B0000}"/>
    <cellStyle name="Millares 2 3 2 2 5 2 3 2 2" xfId="18990" xr:uid="{00000000-0005-0000-0000-0000F31B0000}"/>
    <cellStyle name="Millares 2 3 2 2 5 2 3 3" xfId="14614" xr:uid="{00000000-0005-0000-0000-0000F41B0000}"/>
    <cellStyle name="Millares 2 3 2 2 5 2 4" xfId="8049" xr:uid="{00000000-0005-0000-0000-0000F51B0000}"/>
    <cellStyle name="Millares 2 3 2 2 5 2 4 2" xfId="16802" xr:uid="{00000000-0005-0000-0000-0000F61B0000}"/>
    <cellStyle name="Millares 2 3 2 2 5 2 5" xfId="12426" xr:uid="{00000000-0005-0000-0000-0000F71B0000}"/>
    <cellStyle name="Millares 2 3 2 2 5 3" xfId="4217" xr:uid="{00000000-0005-0000-0000-0000F81B0000}"/>
    <cellStyle name="Millares 2 3 2 2 5 3 2" xfId="6406" xr:uid="{00000000-0005-0000-0000-0000F91B0000}"/>
    <cellStyle name="Millares 2 3 2 2 5 3 2 2" xfId="10783" xr:uid="{00000000-0005-0000-0000-0000FA1B0000}"/>
    <cellStyle name="Millares 2 3 2 2 5 3 2 2 2" xfId="19536" xr:uid="{00000000-0005-0000-0000-0000FB1B0000}"/>
    <cellStyle name="Millares 2 3 2 2 5 3 2 3" xfId="15160" xr:uid="{00000000-0005-0000-0000-0000FC1B0000}"/>
    <cellStyle name="Millares 2 3 2 2 5 3 3" xfId="8595" xr:uid="{00000000-0005-0000-0000-0000FD1B0000}"/>
    <cellStyle name="Millares 2 3 2 2 5 3 3 2" xfId="17348" xr:uid="{00000000-0005-0000-0000-0000FE1B0000}"/>
    <cellStyle name="Millares 2 3 2 2 5 3 4" xfId="12972" xr:uid="{00000000-0005-0000-0000-0000FF1B0000}"/>
    <cellStyle name="Millares 2 3 2 2 5 4" xfId="5312" xr:uid="{00000000-0005-0000-0000-0000001C0000}"/>
    <cellStyle name="Millares 2 3 2 2 5 4 2" xfId="9689" xr:uid="{00000000-0005-0000-0000-0000011C0000}"/>
    <cellStyle name="Millares 2 3 2 2 5 4 2 2" xfId="18442" xr:uid="{00000000-0005-0000-0000-0000021C0000}"/>
    <cellStyle name="Millares 2 3 2 2 5 4 3" xfId="14066" xr:uid="{00000000-0005-0000-0000-0000031C0000}"/>
    <cellStyle name="Millares 2 3 2 2 5 5" xfId="7501" xr:uid="{00000000-0005-0000-0000-0000041C0000}"/>
    <cellStyle name="Millares 2 3 2 2 5 5 2" xfId="16254" xr:uid="{00000000-0005-0000-0000-0000051C0000}"/>
    <cellStyle name="Millares 2 3 2 2 5 6" xfId="11878" xr:uid="{00000000-0005-0000-0000-0000061C0000}"/>
    <cellStyle name="Millares 2 3 2 2 6" xfId="3394" xr:uid="{00000000-0005-0000-0000-0000071C0000}"/>
    <cellStyle name="Millares 2 3 2 2 6 2" xfId="4491" xr:uid="{00000000-0005-0000-0000-0000081C0000}"/>
    <cellStyle name="Millares 2 3 2 2 6 2 2" xfId="6680" xr:uid="{00000000-0005-0000-0000-0000091C0000}"/>
    <cellStyle name="Millares 2 3 2 2 6 2 2 2" xfId="11057" xr:uid="{00000000-0005-0000-0000-00000A1C0000}"/>
    <cellStyle name="Millares 2 3 2 2 6 2 2 2 2" xfId="19810" xr:uid="{00000000-0005-0000-0000-00000B1C0000}"/>
    <cellStyle name="Millares 2 3 2 2 6 2 2 3" xfId="15434" xr:uid="{00000000-0005-0000-0000-00000C1C0000}"/>
    <cellStyle name="Millares 2 3 2 2 6 2 3" xfId="8869" xr:uid="{00000000-0005-0000-0000-00000D1C0000}"/>
    <cellStyle name="Millares 2 3 2 2 6 2 3 2" xfId="17622" xr:uid="{00000000-0005-0000-0000-00000E1C0000}"/>
    <cellStyle name="Millares 2 3 2 2 6 2 4" xfId="13246" xr:uid="{00000000-0005-0000-0000-00000F1C0000}"/>
    <cellStyle name="Millares 2 3 2 2 6 3" xfId="5586" xr:uid="{00000000-0005-0000-0000-0000101C0000}"/>
    <cellStyle name="Millares 2 3 2 2 6 3 2" xfId="9963" xr:uid="{00000000-0005-0000-0000-0000111C0000}"/>
    <cellStyle name="Millares 2 3 2 2 6 3 2 2" xfId="18716" xr:uid="{00000000-0005-0000-0000-0000121C0000}"/>
    <cellStyle name="Millares 2 3 2 2 6 3 3" xfId="14340" xr:uid="{00000000-0005-0000-0000-0000131C0000}"/>
    <cellStyle name="Millares 2 3 2 2 6 4" xfId="7775" xr:uid="{00000000-0005-0000-0000-0000141C0000}"/>
    <cellStyle name="Millares 2 3 2 2 6 4 2" xfId="16528" xr:uid="{00000000-0005-0000-0000-0000151C0000}"/>
    <cellStyle name="Millares 2 3 2 2 6 5" xfId="12152" xr:uid="{00000000-0005-0000-0000-0000161C0000}"/>
    <cellStyle name="Millares 2 3 2 2 7" xfId="3944" xr:uid="{00000000-0005-0000-0000-0000171C0000}"/>
    <cellStyle name="Millares 2 3 2 2 7 2" xfId="6133" xr:uid="{00000000-0005-0000-0000-0000181C0000}"/>
    <cellStyle name="Millares 2 3 2 2 7 2 2" xfId="10510" xr:uid="{00000000-0005-0000-0000-0000191C0000}"/>
    <cellStyle name="Millares 2 3 2 2 7 2 2 2" xfId="19263" xr:uid="{00000000-0005-0000-0000-00001A1C0000}"/>
    <cellStyle name="Millares 2 3 2 2 7 2 3" xfId="14887" xr:uid="{00000000-0005-0000-0000-00001B1C0000}"/>
    <cellStyle name="Millares 2 3 2 2 7 3" xfId="8322" xr:uid="{00000000-0005-0000-0000-00001C1C0000}"/>
    <cellStyle name="Millares 2 3 2 2 7 3 2" xfId="17075" xr:uid="{00000000-0005-0000-0000-00001D1C0000}"/>
    <cellStyle name="Millares 2 3 2 2 7 4" xfId="12699" xr:uid="{00000000-0005-0000-0000-00001E1C0000}"/>
    <cellStyle name="Millares 2 3 2 2 8" xfId="5039" xr:uid="{00000000-0005-0000-0000-00001F1C0000}"/>
    <cellStyle name="Millares 2 3 2 2 8 2" xfId="9416" xr:uid="{00000000-0005-0000-0000-0000201C0000}"/>
    <cellStyle name="Millares 2 3 2 2 8 2 2" xfId="18169" xr:uid="{00000000-0005-0000-0000-0000211C0000}"/>
    <cellStyle name="Millares 2 3 2 2 8 3" xfId="13793" xr:uid="{00000000-0005-0000-0000-0000221C0000}"/>
    <cellStyle name="Millares 2 3 2 2 9" xfId="7228" xr:uid="{00000000-0005-0000-0000-0000231C0000}"/>
    <cellStyle name="Millares 2 3 2 2 9 2" xfId="15981" xr:uid="{00000000-0005-0000-0000-0000241C0000}"/>
    <cellStyle name="Millares 2 3 2 3" xfId="2943" xr:uid="{00000000-0005-0000-0000-0000251C0000}"/>
    <cellStyle name="Millares 2 3 2 3 2" xfId="3055" xr:uid="{00000000-0005-0000-0000-0000261C0000}"/>
    <cellStyle name="Millares 2 3 2 3 2 2" xfId="3331" xr:uid="{00000000-0005-0000-0000-0000271C0000}"/>
    <cellStyle name="Millares 2 3 2 3 2 2 2" xfId="3884" xr:uid="{00000000-0005-0000-0000-0000281C0000}"/>
    <cellStyle name="Millares 2 3 2 3 2 2 2 2" xfId="4980" xr:uid="{00000000-0005-0000-0000-0000291C0000}"/>
    <cellStyle name="Millares 2 3 2 3 2 2 2 2 2" xfId="7169" xr:uid="{00000000-0005-0000-0000-00002A1C0000}"/>
    <cellStyle name="Millares 2 3 2 3 2 2 2 2 2 2" xfId="11546" xr:uid="{00000000-0005-0000-0000-00002B1C0000}"/>
    <cellStyle name="Millares 2 3 2 3 2 2 2 2 2 2 2" xfId="20299" xr:uid="{00000000-0005-0000-0000-00002C1C0000}"/>
    <cellStyle name="Millares 2 3 2 3 2 2 2 2 2 3" xfId="15923" xr:uid="{00000000-0005-0000-0000-00002D1C0000}"/>
    <cellStyle name="Millares 2 3 2 3 2 2 2 2 3" xfId="9358" xr:uid="{00000000-0005-0000-0000-00002E1C0000}"/>
    <cellStyle name="Millares 2 3 2 3 2 2 2 2 3 2" xfId="18111" xr:uid="{00000000-0005-0000-0000-00002F1C0000}"/>
    <cellStyle name="Millares 2 3 2 3 2 2 2 2 4" xfId="13735" xr:uid="{00000000-0005-0000-0000-0000301C0000}"/>
    <cellStyle name="Millares 2 3 2 3 2 2 2 3" xfId="6075" xr:uid="{00000000-0005-0000-0000-0000311C0000}"/>
    <cellStyle name="Millares 2 3 2 3 2 2 2 3 2" xfId="10452" xr:uid="{00000000-0005-0000-0000-0000321C0000}"/>
    <cellStyle name="Millares 2 3 2 3 2 2 2 3 2 2" xfId="19205" xr:uid="{00000000-0005-0000-0000-0000331C0000}"/>
    <cellStyle name="Millares 2 3 2 3 2 2 2 3 3" xfId="14829" xr:uid="{00000000-0005-0000-0000-0000341C0000}"/>
    <cellStyle name="Millares 2 3 2 3 2 2 2 4" xfId="8264" xr:uid="{00000000-0005-0000-0000-0000351C0000}"/>
    <cellStyle name="Millares 2 3 2 3 2 2 2 4 2" xfId="17017" xr:uid="{00000000-0005-0000-0000-0000361C0000}"/>
    <cellStyle name="Millares 2 3 2 3 2 2 2 5" xfId="12641" xr:uid="{00000000-0005-0000-0000-0000371C0000}"/>
    <cellStyle name="Millares 2 3 2 3 2 2 3" xfId="4432" xr:uid="{00000000-0005-0000-0000-0000381C0000}"/>
    <cellStyle name="Millares 2 3 2 3 2 2 3 2" xfId="6621" xr:uid="{00000000-0005-0000-0000-0000391C0000}"/>
    <cellStyle name="Millares 2 3 2 3 2 2 3 2 2" xfId="10998" xr:uid="{00000000-0005-0000-0000-00003A1C0000}"/>
    <cellStyle name="Millares 2 3 2 3 2 2 3 2 2 2" xfId="19751" xr:uid="{00000000-0005-0000-0000-00003B1C0000}"/>
    <cellStyle name="Millares 2 3 2 3 2 2 3 2 3" xfId="15375" xr:uid="{00000000-0005-0000-0000-00003C1C0000}"/>
    <cellStyle name="Millares 2 3 2 3 2 2 3 3" xfId="8810" xr:uid="{00000000-0005-0000-0000-00003D1C0000}"/>
    <cellStyle name="Millares 2 3 2 3 2 2 3 3 2" xfId="17563" xr:uid="{00000000-0005-0000-0000-00003E1C0000}"/>
    <cellStyle name="Millares 2 3 2 3 2 2 3 4" xfId="13187" xr:uid="{00000000-0005-0000-0000-00003F1C0000}"/>
    <cellStyle name="Millares 2 3 2 3 2 2 4" xfId="5527" xr:uid="{00000000-0005-0000-0000-0000401C0000}"/>
    <cellStyle name="Millares 2 3 2 3 2 2 4 2" xfId="9904" xr:uid="{00000000-0005-0000-0000-0000411C0000}"/>
    <cellStyle name="Millares 2 3 2 3 2 2 4 2 2" xfId="18657" xr:uid="{00000000-0005-0000-0000-0000421C0000}"/>
    <cellStyle name="Millares 2 3 2 3 2 2 4 3" xfId="14281" xr:uid="{00000000-0005-0000-0000-0000431C0000}"/>
    <cellStyle name="Millares 2 3 2 3 2 2 5" xfId="7716" xr:uid="{00000000-0005-0000-0000-0000441C0000}"/>
    <cellStyle name="Millares 2 3 2 3 2 2 5 2" xfId="16469" xr:uid="{00000000-0005-0000-0000-0000451C0000}"/>
    <cellStyle name="Millares 2 3 2 3 2 2 6" xfId="12093" xr:uid="{00000000-0005-0000-0000-0000461C0000}"/>
    <cellStyle name="Millares 2 3 2 3 2 3" xfId="3610" xr:uid="{00000000-0005-0000-0000-0000471C0000}"/>
    <cellStyle name="Millares 2 3 2 3 2 3 2" xfId="4706" xr:uid="{00000000-0005-0000-0000-0000481C0000}"/>
    <cellStyle name="Millares 2 3 2 3 2 3 2 2" xfId="6895" xr:uid="{00000000-0005-0000-0000-0000491C0000}"/>
    <cellStyle name="Millares 2 3 2 3 2 3 2 2 2" xfId="11272" xr:uid="{00000000-0005-0000-0000-00004A1C0000}"/>
    <cellStyle name="Millares 2 3 2 3 2 3 2 2 2 2" xfId="20025" xr:uid="{00000000-0005-0000-0000-00004B1C0000}"/>
    <cellStyle name="Millares 2 3 2 3 2 3 2 2 3" xfId="15649" xr:uid="{00000000-0005-0000-0000-00004C1C0000}"/>
    <cellStyle name="Millares 2 3 2 3 2 3 2 3" xfId="9084" xr:uid="{00000000-0005-0000-0000-00004D1C0000}"/>
    <cellStyle name="Millares 2 3 2 3 2 3 2 3 2" xfId="17837" xr:uid="{00000000-0005-0000-0000-00004E1C0000}"/>
    <cellStyle name="Millares 2 3 2 3 2 3 2 4" xfId="13461" xr:uid="{00000000-0005-0000-0000-00004F1C0000}"/>
    <cellStyle name="Millares 2 3 2 3 2 3 3" xfId="5801" xr:uid="{00000000-0005-0000-0000-0000501C0000}"/>
    <cellStyle name="Millares 2 3 2 3 2 3 3 2" xfId="10178" xr:uid="{00000000-0005-0000-0000-0000511C0000}"/>
    <cellStyle name="Millares 2 3 2 3 2 3 3 2 2" xfId="18931" xr:uid="{00000000-0005-0000-0000-0000521C0000}"/>
    <cellStyle name="Millares 2 3 2 3 2 3 3 3" xfId="14555" xr:uid="{00000000-0005-0000-0000-0000531C0000}"/>
    <cellStyle name="Millares 2 3 2 3 2 3 4" xfId="7990" xr:uid="{00000000-0005-0000-0000-0000541C0000}"/>
    <cellStyle name="Millares 2 3 2 3 2 3 4 2" xfId="16743" xr:uid="{00000000-0005-0000-0000-0000551C0000}"/>
    <cellStyle name="Millares 2 3 2 3 2 3 5" xfId="12367" xr:uid="{00000000-0005-0000-0000-0000561C0000}"/>
    <cellStyle name="Millares 2 3 2 3 2 4" xfId="4158" xr:uid="{00000000-0005-0000-0000-0000571C0000}"/>
    <cellStyle name="Millares 2 3 2 3 2 4 2" xfId="6347" xr:uid="{00000000-0005-0000-0000-0000581C0000}"/>
    <cellStyle name="Millares 2 3 2 3 2 4 2 2" xfId="10724" xr:uid="{00000000-0005-0000-0000-0000591C0000}"/>
    <cellStyle name="Millares 2 3 2 3 2 4 2 2 2" xfId="19477" xr:uid="{00000000-0005-0000-0000-00005A1C0000}"/>
    <cellStyle name="Millares 2 3 2 3 2 4 2 3" xfId="15101" xr:uid="{00000000-0005-0000-0000-00005B1C0000}"/>
    <cellStyle name="Millares 2 3 2 3 2 4 3" xfId="8536" xr:uid="{00000000-0005-0000-0000-00005C1C0000}"/>
    <cellStyle name="Millares 2 3 2 3 2 4 3 2" xfId="17289" xr:uid="{00000000-0005-0000-0000-00005D1C0000}"/>
    <cellStyle name="Millares 2 3 2 3 2 4 4" xfId="12913" xr:uid="{00000000-0005-0000-0000-00005E1C0000}"/>
    <cellStyle name="Millares 2 3 2 3 2 5" xfId="5253" xr:uid="{00000000-0005-0000-0000-00005F1C0000}"/>
    <cellStyle name="Millares 2 3 2 3 2 5 2" xfId="9630" xr:uid="{00000000-0005-0000-0000-0000601C0000}"/>
    <cellStyle name="Millares 2 3 2 3 2 5 2 2" xfId="18383" xr:uid="{00000000-0005-0000-0000-0000611C0000}"/>
    <cellStyle name="Millares 2 3 2 3 2 5 3" xfId="14007" xr:uid="{00000000-0005-0000-0000-0000621C0000}"/>
    <cellStyle name="Millares 2 3 2 3 2 6" xfId="7442" xr:uid="{00000000-0005-0000-0000-0000631C0000}"/>
    <cellStyle name="Millares 2 3 2 3 2 6 2" xfId="16195" xr:uid="{00000000-0005-0000-0000-0000641C0000}"/>
    <cellStyle name="Millares 2 3 2 3 2 7" xfId="11819" xr:uid="{00000000-0005-0000-0000-0000651C0000}"/>
    <cellStyle name="Millares 2 3 2 3 3" xfId="3219" xr:uid="{00000000-0005-0000-0000-0000661C0000}"/>
    <cellStyle name="Millares 2 3 2 3 3 2" xfId="3772" xr:uid="{00000000-0005-0000-0000-0000671C0000}"/>
    <cellStyle name="Millares 2 3 2 3 3 2 2" xfId="4868" xr:uid="{00000000-0005-0000-0000-0000681C0000}"/>
    <cellStyle name="Millares 2 3 2 3 3 2 2 2" xfId="7057" xr:uid="{00000000-0005-0000-0000-0000691C0000}"/>
    <cellStyle name="Millares 2 3 2 3 3 2 2 2 2" xfId="11434" xr:uid="{00000000-0005-0000-0000-00006A1C0000}"/>
    <cellStyle name="Millares 2 3 2 3 3 2 2 2 2 2" xfId="20187" xr:uid="{00000000-0005-0000-0000-00006B1C0000}"/>
    <cellStyle name="Millares 2 3 2 3 3 2 2 2 3" xfId="15811" xr:uid="{00000000-0005-0000-0000-00006C1C0000}"/>
    <cellStyle name="Millares 2 3 2 3 3 2 2 3" xfId="9246" xr:uid="{00000000-0005-0000-0000-00006D1C0000}"/>
    <cellStyle name="Millares 2 3 2 3 3 2 2 3 2" xfId="17999" xr:uid="{00000000-0005-0000-0000-00006E1C0000}"/>
    <cellStyle name="Millares 2 3 2 3 3 2 2 4" xfId="13623" xr:uid="{00000000-0005-0000-0000-00006F1C0000}"/>
    <cellStyle name="Millares 2 3 2 3 3 2 3" xfId="5963" xr:uid="{00000000-0005-0000-0000-0000701C0000}"/>
    <cellStyle name="Millares 2 3 2 3 3 2 3 2" xfId="10340" xr:uid="{00000000-0005-0000-0000-0000711C0000}"/>
    <cellStyle name="Millares 2 3 2 3 3 2 3 2 2" xfId="19093" xr:uid="{00000000-0005-0000-0000-0000721C0000}"/>
    <cellStyle name="Millares 2 3 2 3 3 2 3 3" xfId="14717" xr:uid="{00000000-0005-0000-0000-0000731C0000}"/>
    <cellStyle name="Millares 2 3 2 3 3 2 4" xfId="8152" xr:uid="{00000000-0005-0000-0000-0000741C0000}"/>
    <cellStyle name="Millares 2 3 2 3 3 2 4 2" xfId="16905" xr:uid="{00000000-0005-0000-0000-0000751C0000}"/>
    <cellStyle name="Millares 2 3 2 3 3 2 5" xfId="12529" xr:uid="{00000000-0005-0000-0000-0000761C0000}"/>
    <cellStyle name="Millares 2 3 2 3 3 3" xfId="4320" xr:uid="{00000000-0005-0000-0000-0000771C0000}"/>
    <cellStyle name="Millares 2 3 2 3 3 3 2" xfId="6509" xr:uid="{00000000-0005-0000-0000-0000781C0000}"/>
    <cellStyle name="Millares 2 3 2 3 3 3 2 2" xfId="10886" xr:uid="{00000000-0005-0000-0000-0000791C0000}"/>
    <cellStyle name="Millares 2 3 2 3 3 3 2 2 2" xfId="19639" xr:uid="{00000000-0005-0000-0000-00007A1C0000}"/>
    <cellStyle name="Millares 2 3 2 3 3 3 2 3" xfId="15263" xr:uid="{00000000-0005-0000-0000-00007B1C0000}"/>
    <cellStyle name="Millares 2 3 2 3 3 3 3" xfId="8698" xr:uid="{00000000-0005-0000-0000-00007C1C0000}"/>
    <cellStyle name="Millares 2 3 2 3 3 3 3 2" xfId="17451" xr:uid="{00000000-0005-0000-0000-00007D1C0000}"/>
    <cellStyle name="Millares 2 3 2 3 3 3 4" xfId="13075" xr:uid="{00000000-0005-0000-0000-00007E1C0000}"/>
    <cellStyle name="Millares 2 3 2 3 3 4" xfId="5415" xr:uid="{00000000-0005-0000-0000-00007F1C0000}"/>
    <cellStyle name="Millares 2 3 2 3 3 4 2" xfId="9792" xr:uid="{00000000-0005-0000-0000-0000801C0000}"/>
    <cellStyle name="Millares 2 3 2 3 3 4 2 2" xfId="18545" xr:uid="{00000000-0005-0000-0000-0000811C0000}"/>
    <cellStyle name="Millares 2 3 2 3 3 4 3" xfId="14169" xr:uid="{00000000-0005-0000-0000-0000821C0000}"/>
    <cellStyle name="Millares 2 3 2 3 3 5" xfId="7604" xr:uid="{00000000-0005-0000-0000-0000831C0000}"/>
    <cellStyle name="Millares 2 3 2 3 3 5 2" xfId="16357" xr:uid="{00000000-0005-0000-0000-0000841C0000}"/>
    <cellStyle name="Millares 2 3 2 3 3 6" xfId="11981" xr:uid="{00000000-0005-0000-0000-0000851C0000}"/>
    <cellStyle name="Millares 2 3 2 3 4" xfId="3498" xr:uid="{00000000-0005-0000-0000-0000861C0000}"/>
    <cellStyle name="Millares 2 3 2 3 4 2" xfId="4594" xr:uid="{00000000-0005-0000-0000-0000871C0000}"/>
    <cellStyle name="Millares 2 3 2 3 4 2 2" xfId="6783" xr:uid="{00000000-0005-0000-0000-0000881C0000}"/>
    <cellStyle name="Millares 2 3 2 3 4 2 2 2" xfId="11160" xr:uid="{00000000-0005-0000-0000-0000891C0000}"/>
    <cellStyle name="Millares 2 3 2 3 4 2 2 2 2" xfId="19913" xr:uid="{00000000-0005-0000-0000-00008A1C0000}"/>
    <cellStyle name="Millares 2 3 2 3 4 2 2 3" xfId="15537" xr:uid="{00000000-0005-0000-0000-00008B1C0000}"/>
    <cellStyle name="Millares 2 3 2 3 4 2 3" xfId="8972" xr:uid="{00000000-0005-0000-0000-00008C1C0000}"/>
    <cellStyle name="Millares 2 3 2 3 4 2 3 2" xfId="17725" xr:uid="{00000000-0005-0000-0000-00008D1C0000}"/>
    <cellStyle name="Millares 2 3 2 3 4 2 4" xfId="13349" xr:uid="{00000000-0005-0000-0000-00008E1C0000}"/>
    <cellStyle name="Millares 2 3 2 3 4 3" xfId="5689" xr:uid="{00000000-0005-0000-0000-00008F1C0000}"/>
    <cellStyle name="Millares 2 3 2 3 4 3 2" xfId="10066" xr:uid="{00000000-0005-0000-0000-0000901C0000}"/>
    <cellStyle name="Millares 2 3 2 3 4 3 2 2" xfId="18819" xr:uid="{00000000-0005-0000-0000-0000911C0000}"/>
    <cellStyle name="Millares 2 3 2 3 4 3 3" xfId="14443" xr:uid="{00000000-0005-0000-0000-0000921C0000}"/>
    <cellStyle name="Millares 2 3 2 3 4 4" xfId="7878" xr:uid="{00000000-0005-0000-0000-0000931C0000}"/>
    <cellStyle name="Millares 2 3 2 3 4 4 2" xfId="16631" xr:uid="{00000000-0005-0000-0000-0000941C0000}"/>
    <cellStyle name="Millares 2 3 2 3 4 5" xfId="12255" xr:uid="{00000000-0005-0000-0000-0000951C0000}"/>
    <cellStyle name="Millares 2 3 2 3 5" xfId="4046" xr:uid="{00000000-0005-0000-0000-0000961C0000}"/>
    <cellStyle name="Millares 2 3 2 3 5 2" xfId="6235" xr:uid="{00000000-0005-0000-0000-0000971C0000}"/>
    <cellStyle name="Millares 2 3 2 3 5 2 2" xfId="10612" xr:uid="{00000000-0005-0000-0000-0000981C0000}"/>
    <cellStyle name="Millares 2 3 2 3 5 2 2 2" xfId="19365" xr:uid="{00000000-0005-0000-0000-0000991C0000}"/>
    <cellStyle name="Millares 2 3 2 3 5 2 3" xfId="14989" xr:uid="{00000000-0005-0000-0000-00009A1C0000}"/>
    <cellStyle name="Millares 2 3 2 3 5 3" xfId="8424" xr:uid="{00000000-0005-0000-0000-00009B1C0000}"/>
    <cellStyle name="Millares 2 3 2 3 5 3 2" xfId="17177" xr:uid="{00000000-0005-0000-0000-00009C1C0000}"/>
    <cellStyle name="Millares 2 3 2 3 5 4" xfId="12801" xr:uid="{00000000-0005-0000-0000-00009D1C0000}"/>
    <cellStyle name="Millares 2 3 2 3 6" xfId="5141" xr:uid="{00000000-0005-0000-0000-00009E1C0000}"/>
    <cellStyle name="Millares 2 3 2 3 6 2" xfId="9518" xr:uid="{00000000-0005-0000-0000-00009F1C0000}"/>
    <cellStyle name="Millares 2 3 2 3 6 2 2" xfId="18271" xr:uid="{00000000-0005-0000-0000-0000A01C0000}"/>
    <cellStyle name="Millares 2 3 2 3 6 3" xfId="13895" xr:uid="{00000000-0005-0000-0000-0000A11C0000}"/>
    <cellStyle name="Millares 2 3 2 3 7" xfId="7330" xr:uid="{00000000-0005-0000-0000-0000A21C0000}"/>
    <cellStyle name="Millares 2 3 2 3 7 2" xfId="16083" xr:uid="{00000000-0005-0000-0000-0000A31C0000}"/>
    <cellStyle name="Millares 2 3 2 3 8" xfId="11707" xr:uid="{00000000-0005-0000-0000-0000A41C0000}"/>
    <cellStyle name="Millares 2 3 2 4" xfId="2998" xr:uid="{00000000-0005-0000-0000-0000A51C0000}"/>
    <cellStyle name="Millares 2 3 2 4 2" xfId="3274" xr:uid="{00000000-0005-0000-0000-0000A61C0000}"/>
    <cellStyle name="Millares 2 3 2 4 2 2" xfId="3827" xr:uid="{00000000-0005-0000-0000-0000A71C0000}"/>
    <cellStyle name="Millares 2 3 2 4 2 2 2" xfId="4923" xr:uid="{00000000-0005-0000-0000-0000A81C0000}"/>
    <cellStyle name="Millares 2 3 2 4 2 2 2 2" xfId="7112" xr:uid="{00000000-0005-0000-0000-0000A91C0000}"/>
    <cellStyle name="Millares 2 3 2 4 2 2 2 2 2" xfId="11489" xr:uid="{00000000-0005-0000-0000-0000AA1C0000}"/>
    <cellStyle name="Millares 2 3 2 4 2 2 2 2 2 2" xfId="20242" xr:uid="{00000000-0005-0000-0000-0000AB1C0000}"/>
    <cellStyle name="Millares 2 3 2 4 2 2 2 2 3" xfId="15866" xr:uid="{00000000-0005-0000-0000-0000AC1C0000}"/>
    <cellStyle name="Millares 2 3 2 4 2 2 2 3" xfId="9301" xr:uid="{00000000-0005-0000-0000-0000AD1C0000}"/>
    <cellStyle name="Millares 2 3 2 4 2 2 2 3 2" xfId="18054" xr:uid="{00000000-0005-0000-0000-0000AE1C0000}"/>
    <cellStyle name="Millares 2 3 2 4 2 2 2 4" xfId="13678" xr:uid="{00000000-0005-0000-0000-0000AF1C0000}"/>
    <cellStyle name="Millares 2 3 2 4 2 2 3" xfId="6018" xr:uid="{00000000-0005-0000-0000-0000B01C0000}"/>
    <cellStyle name="Millares 2 3 2 4 2 2 3 2" xfId="10395" xr:uid="{00000000-0005-0000-0000-0000B11C0000}"/>
    <cellStyle name="Millares 2 3 2 4 2 2 3 2 2" xfId="19148" xr:uid="{00000000-0005-0000-0000-0000B21C0000}"/>
    <cellStyle name="Millares 2 3 2 4 2 2 3 3" xfId="14772" xr:uid="{00000000-0005-0000-0000-0000B31C0000}"/>
    <cellStyle name="Millares 2 3 2 4 2 2 4" xfId="8207" xr:uid="{00000000-0005-0000-0000-0000B41C0000}"/>
    <cellStyle name="Millares 2 3 2 4 2 2 4 2" xfId="16960" xr:uid="{00000000-0005-0000-0000-0000B51C0000}"/>
    <cellStyle name="Millares 2 3 2 4 2 2 5" xfId="12584" xr:uid="{00000000-0005-0000-0000-0000B61C0000}"/>
    <cellStyle name="Millares 2 3 2 4 2 3" xfId="4375" xr:uid="{00000000-0005-0000-0000-0000B71C0000}"/>
    <cellStyle name="Millares 2 3 2 4 2 3 2" xfId="6564" xr:uid="{00000000-0005-0000-0000-0000B81C0000}"/>
    <cellStyle name="Millares 2 3 2 4 2 3 2 2" xfId="10941" xr:uid="{00000000-0005-0000-0000-0000B91C0000}"/>
    <cellStyle name="Millares 2 3 2 4 2 3 2 2 2" xfId="19694" xr:uid="{00000000-0005-0000-0000-0000BA1C0000}"/>
    <cellStyle name="Millares 2 3 2 4 2 3 2 3" xfId="15318" xr:uid="{00000000-0005-0000-0000-0000BB1C0000}"/>
    <cellStyle name="Millares 2 3 2 4 2 3 3" xfId="8753" xr:uid="{00000000-0005-0000-0000-0000BC1C0000}"/>
    <cellStyle name="Millares 2 3 2 4 2 3 3 2" xfId="17506" xr:uid="{00000000-0005-0000-0000-0000BD1C0000}"/>
    <cellStyle name="Millares 2 3 2 4 2 3 4" xfId="13130" xr:uid="{00000000-0005-0000-0000-0000BE1C0000}"/>
    <cellStyle name="Millares 2 3 2 4 2 4" xfId="5470" xr:uid="{00000000-0005-0000-0000-0000BF1C0000}"/>
    <cellStyle name="Millares 2 3 2 4 2 4 2" xfId="9847" xr:uid="{00000000-0005-0000-0000-0000C01C0000}"/>
    <cellStyle name="Millares 2 3 2 4 2 4 2 2" xfId="18600" xr:uid="{00000000-0005-0000-0000-0000C11C0000}"/>
    <cellStyle name="Millares 2 3 2 4 2 4 3" xfId="14224" xr:uid="{00000000-0005-0000-0000-0000C21C0000}"/>
    <cellStyle name="Millares 2 3 2 4 2 5" xfId="7659" xr:uid="{00000000-0005-0000-0000-0000C31C0000}"/>
    <cellStyle name="Millares 2 3 2 4 2 5 2" xfId="16412" xr:uid="{00000000-0005-0000-0000-0000C41C0000}"/>
    <cellStyle name="Millares 2 3 2 4 2 6" xfId="12036" xr:uid="{00000000-0005-0000-0000-0000C51C0000}"/>
    <cellStyle name="Millares 2 3 2 4 3" xfId="3553" xr:uid="{00000000-0005-0000-0000-0000C61C0000}"/>
    <cellStyle name="Millares 2 3 2 4 3 2" xfId="4649" xr:uid="{00000000-0005-0000-0000-0000C71C0000}"/>
    <cellStyle name="Millares 2 3 2 4 3 2 2" xfId="6838" xr:uid="{00000000-0005-0000-0000-0000C81C0000}"/>
    <cellStyle name="Millares 2 3 2 4 3 2 2 2" xfId="11215" xr:uid="{00000000-0005-0000-0000-0000C91C0000}"/>
    <cellStyle name="Millares 2 3 2 4 3 2 2 2 2" xfId="19968" xr:uid="{00000000-0005-0000-0000-0000CA1C0000}"/>
    <cellStyle name="Millares 2 3 2 4 3 2 2 3" xfId="15592" xr:uid="{00000000-0005-0000-0000-0000CB1C0000}"/>
    <cellStyle name="Millares 2 3 2 4 3 2 3" xfId="9027" xr:uid="{00000000-0005-0000-0000-0000CC1C0000}"/>
    <cellStyle name="Millares 2 3 2 4 3 2 3 2" xfId="17780" xr:uid="{00000000-0005-0000-0000-0000CD1C0000}"/>
    <cellStyle name="Millares 2 3 2 4 3 2 4" xfId="13404" xr:uid="{00000000-0005-0000-0000-0000CE1C0000}"/>
    <cellStyle name="Millares 2 3 2 4 3 3" xfId="5744" xr:uid="{00000000-0005-0000-0000-0000CF1C0000}"/>
    <cellStyle name="Millares 2 3 2 4 3 3 2" xfId="10121" xr:uid="{00000000-0005-0000-0000-0000D01C0000}"/>
    <cellStyle name="Millares 2 3 2 4 3 3 2 2" xfId="18874" xr:uid="{00000000-0005-0000-0000-0000D11C0000}"/>
    <cellStyle name="Millares 2 3 2 4 3 3 3" xfId="14498" xr:uid="{00000000-0005-0000-0000-0000D21C0000}"/>
    <cellStyle name="Millares 2 3 2 4 3 4" xfId="7933" xr:uid="{00000000-0005-0000-0000-0000D31C0000}"/>
    <cellStyle name="Millares 2 3 2 4 3 4 2" xfId="16686" xr:uid="{00000000-0005-0000-0000-0000D41C0000}"/>
    <cellStyle name="Millares 2 3 2 4 3 5" xfId="12310" xr:uid="{00000000-0005-0000-0000-0000D51C0000}"/>
    <cellStyle name="Millares 2 3 2 4 4" xfId="4101" xr:uid="{00000000-0005-0000-0000-0000D61C0000}"/>
    <cellStyle name="Millares 2 3 2 4 4 2" xfId="6290" xr:uid="{00000000-0005-0000-0000-0000D71C0000}"/>
    <cellStyle name="Millares 2 3 2 4 4 2 2" xfId="10667" xr:uid="{00000000-0005-0000-0000-0000D81C0000}"/>
    <cellStyle name="Millares 2 3 2 4 4 2 2 2" xfId="19420" xr:uid="{00000000-0005-0000-0000-0000D91C0000}"/>
    <cellStyle name="Millares 2 3 2 4 4 2 3" xfId="15044" xr:uid="{00000000-0005-0000-0000-0000DA1C0000}"/>
    <cellStyle name="Millares 2 3 2 4 4 3" xfId="8479" xr:uid="{00000000-0005-0000-0000-0000DB1C0000}"/>
    <cellStyle name="Millares 2 3 2 4 4 3 2" xfId="17232" xr:uid="{00000000-0005-0000-0000-0000DC1C0000}"/>
    <cellStyle name="Millares 2 3 2 4 4 4" xfId="12856" xr:uid="{00000000-0005-0000-0000-0000DD1C0000}"/>
    <cellStyle name="Millares 2 3 2 4 5" xfId="5196" xr:uid="{00000000-0005-0000-0000-0000DE1C0000}"/>
    <cellStyle name="Millares 2 3 2 4 5 2" xfId="9573" xr:uid="{00000000-0005-0000-0000-0000DF1C0000}"/>
    <cellStyle name="Millares 2 3 2 4 5 2 2" xfId="18326" xr:uid="{00000000-0005-0000-0000-0000E01C0000}"/>
    <cellStyle name="Millares 2 3 2 4 5 3" xfId="13950" xr:uid="{00000000-0005-0000-0000-0000E11C0000}"/>
    <cellStyle name="Millares 2 3 2 4 6" xfId="7385" xr:uid="{00000000-0005-0000-0000-0000E21C0000}"/>
    <cellStyle name="Millares 2 3 2 4 6 2" xfId="16138" xr:uid="{00000000-0005-0000-0000-0000E31C0000}"/>
    <cellStyle name="Millares 2 3 2 4 7" xfId="11762" xr:uid="{00000000-0005-0000-0000-0000E41C0000}"/>
    <cellStyle name="Millares 2 3 2 5" xfId="2885" xr:uid="{00000000-0005-0000-0000-0000E51C0000}"/>
    <cellStyle name="Millares 2 3 2 5 2" xfId="3164" xr:uid="{00000000-0005-0000-0000-0000E61C0000}"/>
    <cellStyle name="Millares 2 3 2 5 2 2" xfId="3717" xr:uid="{00000000-0005-0000-0000-0000E71C0000}"/>
    <cellStyle name="Millares 2 3 2 5 2 2 2" xfId="4813" xr:uid="{00000000-0005-0000-0000-0000E81C0000}"/>
    <cellStyle name="Millares 2 3 2 5 2 2 2 2" xfId="7002" xr:uid="{00000000-0005-0000-0000-0000E91C0000}"/>
    <cellStyle name="Millares 2 3 2 5 2 2 2 2 2" xfId="11379" xr:uid="{00000000-0005-0000-0000-0000EA1C0000}"/>
    <cellStyle name="Millares 2 3 2 5 2 2 2 2 2 2" xfId="20132" xr:uid="{00000000-0005-0000-0000-0000EB1C0000}"/>
    <cellStyle name="Millares 2 3 2 5 2 2 2 2 3" xfId="15756" xr:uid="{00000000-0005-0000-0000-0000EC1C0000}"/>
    <cellStyle name="Millares 2 3 2 5 2 2 2 3" xfId="9191" xr:uid="{00000000-0005-0000-0000-0000ED1C0000}"/>
    <cellStyle name="Millares 2 3 2 5 2 2 2 3 2" xfId="17944" xr:uid="{00000000-0005-0000-0000-0000EE1C0000}"/>
    <cellStyle name="Millares 2 3 2 5 2 2 2 4" xfId="13568" xr:uid="{00000000-0005-0000-0000-0000EF1C0000}"/>
    <cellStyle name="Millares 2 3 2 5 2 2 3" xfId="5908" xr:uid="{00000000-0005-0000-0000-0000F01C0000}"/>
    <cellStyle name="Millares 2 3 2 5 2 2 3 2" xfId="10285" xr:uid="{00000000-0005-0000-0000-0000F11C0000}"/>
    <cellStyle name="Millares 2 3 2 5 2 2 3 2 2" xfId="19038" xr:uid="{00000000-0005-0000-0000-0000F21C0000}"/>
    <cellStyle name="Millares 2 3 2 5 2 2 3 3" xfId="14662" xr:uid="{00000000-0005-0000-0000-0000F31C0000}"/>
    <cellStyle name="Millares 2 3 2 5 2 2 4" xfId="8097" xr:uid="{00000000-0005-0000-0000-0000F41C0000}"/>
    <cellStyle name="Millares 2 3 2 5 2 2 4 2" xfId="16850" xr:uid="{00000000-0005-0000-0000-0000F51C0000}"/>
    <cellStyle name="Millares 2 3 2 5 2 2 5" xfId="12474" xr:uid="{00000000-0005-0000-0000-0000F61C0000}"/>
    <cellStyle name="Millares 2 3 2 5 2 3" xfId="4265" xr:uid="{00000000-0005-0000-0000-0000F71C0000}"/>
    <cellStyle name="Millares 2 3 2 5 2 3 2" xfId="6454" xr:uid="{00000000-0005-0000-0000-0000F81C0000}"/>
    <cellStyle name="Millares 2 3 2 5 2 3 2 2" xfId="10831" xr:uid="{00000000-0005-0000-0000-0000F91C0000}"/>
    <cellStyle name="Millares 2 3 2 5 2 3 2 2 2" xfId="19584" xr:uid="{00000000-0005-0000-0000-0000FA1C0000}"/>
    <cellStyle name="Millares 2 3 2 5 2 3 2 3" xfId="15208" xr:uid="{00000000-0005-0000-0000-0000FB1C0000}"/>
    <cellStyle name="Millares 2 3 2 5 2 3 3" xfId="8643" xr:uid="{00000000-0005-0000-0000-0000FC1C0000}"/>
    <cellStyle name="Millares 2 3 2 5 2 3 3 2" xfId="17396" xr:uid="{00000000-0005-0000-0000-0000FD1C0000}"/>
    <cellStyle name="Millares 2 3 2 5 2 3 4" xfId="13020" xr:uid="{00000000-0005-0000-0000-0000FE1C0000}"/>
    <cellStyle name="Millares 2 3 2 5 2 4" xfId="5360" xr:uid="{00000000-0005-0000-0000-0000FF1C0000}"/>
    <cellStyle name="Millares 2 3 2 5 2 4 2" xfId="9737" xr:uid="{00000000-0005-0000-0000-0000001D0000}"/>
    <cellStyle name="Millares 2 3 2 5 2 4 2 2" xfId="18490" xr:uid="{00000000-0005-0000-0000-0000011D0000}"/>
    <cellStyle name="Millares 2 3 2 5 2 4 3" xfId="14114" xr:uid="{00000000-0005-0000-0000-0000021D0000}"/>
    <cellStyle name="Millares 2 3 2 5 2 5" xfId="7549" xr:uid="{00000000-0005-0000-0000-0000031D0000}"/>
    <cellStyle name="Millares 2 3 2 5 2 5 2" xfId="16302" xr:uid="{00000000-0005-0000-0000-0000041D0000}"/>
    <cellStyle name="Millares 2 3 2 5 2 6" xfId="11926" xr:uid="{00000000-0005-0000-0000-0000051D0000}"/>
    <cellStyle name="Millares 2 3 2 5 3" xfId="3443" xr:uid="{00000000-0005-0000-0000-0000061D0000}"/>
    <cellStyle name="Millares 2 3 2 5 3 2" xfId="4539" xr:uid="{00000000-0005-0000-0000-0000071D0000}"/>
    <cellStyle name="Millares 2 3 2 5 3 2 2" xfId="6728" xr:uid="{00000000-0005-0000-0000-0000081D0000}"/>
    <cellStyle name="Millares 2 3 2 5 3 2 2 2" xfId="11105" xr:uid="{00000000-0005-0000-0000-0000091D0000}"/>
    <cellStyle name="Millares 2 3 2 5 3 2 2 2 2" xfId="19858" xr:uid="{00000000-0005-0000-0000-00000A1D0000}"/>
    <cellStyle name="Millares 2 3 2 5 3 2 2 3" xfId="15482" xr:uid="{00000000-0005-0000-0000-00000B1D0000}"/>
    <cellStyle name="Millares 2 3 2 5 3 2 3" xfId="8917" xr:uid="{00000000-0005-0000-0000-00000C1D0000}"/>
    <cellStyle name="Millares 2 3 2 5 3 2 3 2" xfId="17670" xr:uid="{00000000-0005-0000-0000-00000D1D0000}"/>
    <cellStyle name="Millares 2 3 2 5 3 2 4" xfId="13294" xr:uid="{00000000-0005-0000-0000-00000E1D0000}"/>
    <cellStyle name="Millares 2 3 2 5 3 3" xfId="5634" xr:uid="{00000000-0005-0000-0000-00000F1D0000}"/>
    <cellStyle name="Millares 2 3 2 5 3 3 2" xfId="10011" xr:uid="{00000000-0005-0000-0000-0000101D0000}"/>
    <cellStyle name="Millares 2 3 2 5 3 3 2 2" xfId="18764" xr:uid="{00000000-0005-0000-0000-0000111D0000}"/>
    <cellStyle name="Millares 2 3 2 5 3 3 3" xfId="14388" xr:uid="{00000000-0005-0000-0000-0000121D0000}"/>
    <cellStyle name="Millares 2 3 2 5 3 4" xfId="7823" xr:uid="{00000000-0005-0000-0000-0000131D0000}"/>
    <cellStyle name="Millares 2 3 2 5 3 4 2" xfId="16576" xr:uid="{00000000-0005-0000-0000-0000141D0000}"/>
    <cellStyle name="Millares 2 3 2 5 3 5" xfId="12200" xr:uid="{00000000-0005-0000-0000-0000151D0000}"/>
    <cellStyle name="Millares 2 3 2 5 4" xfId="3991" xr:uid="{00000000-0005-0000-0000-0000161D0000}"/>
    <cellStyle name="Millares 2 3 2 5 4 2" xfId="6180" xr:uid="{00000000-0005-0000-0000-0000171D0000}"/>
    <cellStyle name="Millares 2 3 2 5 4 2 2" xfId="10557" xr:uid="{00000000-0005-0000-0000-0000181D0000}"/>
    <cellStyle name="Millares 2 3 2 5 4 2 2 2" xfId="19310" xr:uid="{00000000-0005-0000-0000-0000191D0000}"/>
    <cellStyle name="Millares 2 3 2 5 4 2 3" xfId="14934" xr:uid="{00000000-0005-0000-0000-00001A1D0000}"/>
    <cellStyle name="Millares 2 3 2 5 4 3" xfId="8369" xr:uid="{00000000-0005-0000-0000-00001B1D0000}"/>
    <cellStyle name="Millares 2 3 2 5 4 3 2" xfId="17122" xr:uid="{00000000-0005-0000-0000-00001C1D0000}"/>
    <cellStyle name="Millares 2 3 2 5 4 4" xfId="12746" xr:uid="{00000000-0005-0000-0000-00001D1D0000}"/>
    <cellStyle name="Millares 2 3 2 5 5" xfId="5086" xr:uid="{00000000-0005-0000-0000-00001E1D0000}"/>
    <cellStyle name="Millares 2 3 2 5 5 2" xfId="9463" xr:uid="{00000000-0005-0000-0000-00001F1D0000}"/>
    <cellStyle name="Millares 2 3 2 5 5 2 2" xfId="18216" xr:uid="{00000000-0005-0000-0000-0000201D0000}"/>
    <cellStyle name="Millares 2 3 2 5 5 3" xfId="13840" xr:uid="{00000000-0005-0000-0000-0000211D0000}"/>
    <cellStyle name="Millares 2 3 2 5 6" xfId="7275" xr:uid="{00000000-0005-0000-0000-0000221D0000}"/>
    <cellStyle name="Millares 2 3 2 5 6 2" xfId="16028" xr:uid="{00000000-0005-0000-0000-0000231D0000}"/>
    <cellStyle name="Millares 2 3 2 5 7" xfId="11652" xr:uid="{00000000-0005-0000-0000-0000241D0000}"/>
    <cellStyle name="Millares 2 3 2 6" xfId="3114" xr:uid="{00000000-0005-0000-0000-0000251D0000}"/>
    <cellStyle name="Millares 2 3 2 6 2" xfId="3668" xr:uid="{00000000-0005-0000-0000-0000261D0000}"/>
    <cellStyle name="Millares 2 3 2 6 2 2" xfId="4764" xr:uid="{00000000-0005-0000-0000-0000271D0000}"/>
    <cellStyle name="Millares 2 3 2 6 2 2 2" xfId="6953" xr:uid="{00000000-0005-0000-0000-0000281D0000}"/>
    <cellStyle name="Millares 2 3 2 6 2 2 2 2" xfId="11330" xr:uid="{00000000-0005-0000-0000-0000291D0000}"/>
    <cellStyle name="Millares 2 3 2 6 2 2 2 2 2" xfId="20083" xr:uid="{00000000-0005-0000-0000-00002A1D0000}"/>
    <cellStyle name="Millares 2 3 2 6 2 2 2 3" xfId="15707" xr:uid="{00000000-0005-0000-0000-00002B1D0000}"/>
    <cellStyle name="Millares 2 3 2 6 2 2 3" xfId="9142" xr:uid="{00000000-0005-0000-0000-00002C1D0000}"/>
    <cellStyle name="Millares 2 3 2 6 2 2 3 2" xfId="17895" xr:uid="{00000000-0005-0000-0000-00002D1D0000}"/>
    <cellStyle name="Millares 2 3 2 6 2 2 4" xfId="13519" xr:uid="{00000000-0005-0000-0000-00002E1D0000}"/>
    <cellStyle name="Millares 2 3 2 6 2 3" xfId="5859" xr:uid="{00000000-0005-0000-0000-00002F1D0000}"/>
    <cellStyle name="Millares 2 3 2 6 2 3 2" xfId="10236" xr:uid="{00000000-0005-0000-0000-0000301D0000}"/>
    <cellStyle name="Millares 2 3 2 6 2 3 2 2" xfId="18989" xr:uid="{00000000-0005-0000-0000-0000311D0000}"/>
    <cellStyle name="Millares 2 3 2 6 2 3 3" xfId="14613" xr:uid="{00000000-0005-0000-0000-0000321D0000}"/>
    <cellStyle name="Millares 2 3 2 6 2 4" xfId="8048" xr:uid="{00000000-0005-0000-0000-0000331D0000}"/>
    <cellStyle name="Millares 2 3 2 6 2 4 2" xfId="16801" xr:uid="{00000000-0005-0000-0000-0000341D0000}"/>
    <cellStyle name="Millares 2 3 2 6 2 5" xfId="12425" xr:uid="{00000000-0005-0000-0000-0000351D0000}"/>
    <cellStyle name="Millares 2 3 2 6 3" xfId="4216" xr:uid="{00000000-0005-0000-0000-0000361D0000}"/>
    <cellStyle name="Millares 2 3 2 6 3 2" xfId="6405" xr:uid="{00000000-0005-0000-0000-0000371D0000}"/>
    <cellStyle name="Millares 2 3 2 6 3 2 2" xfId="10782" xr:uid="{00000000-0005-0000-0000-0000381D0000}"/>
    <cellStyle name="Millares 2 3 2 6 3 2 2 2" xfId="19535" xr:uid="{00000000-0005-0000-0000-0000391D0000}"/>
    <cellStyle name="Millares 2 3 2 6 3 2 3" xfId="15159" xr:uid="{00000000-0005-0000-0000-00003A1D0000}"/>
    <cellStyle name="Millares 2 3 2 6 3 3" xfId="8594" xr:uid="{00000000-0005-0000-0000-00003B1D0000}"/>
    <cellStyle name="Millares 2 3 2 6 3 3 2" xfId="17347" xr:uid="{00000000-0005-0000-0000-00003C1D0000}"/>
    <cellStyle name="Millares 2 3 2 6 3 4" xfId="12971" xr:uid="{00000000-0005-0000-0000-00003D1D0000}"/>
    <cellStyle name="Millares 2 3 2 6 4" xfId="5311" xr:uid="{00000000-0005-0000-0000-00003E1D0000}"/>
    <cellStyle name="Millares 2 3 2 6 4 2" xfId="9688" xr:uid="{00000000-0005-0000-0000-00003F1D0000}"/>
    <cellStyle name="Millares 2 3 2 6 4 2 2" xfId="18441" xr:uid="{00000000-0005-0000-0000-0000401D0000}"/>
    <cellStyle name="Millares 2 3 2 6 4 3" xfId="14065" xr:uid="{00000000-0005-0000-0000-0000411D0000}"/>
    <cellStyle name="Millares 2 3 2 6 5" xfId="7500" xr:uid="{00000000-0005-0000-0000-0000421D0000}"/>
    <cellStyle name="Millares 2 3 2 6 5 2" xfId="16253" xr:uid="{00000000-0005-0000-0000-0000431D0000}"/>
    <cellStyle name="Millares 2 3 2 6 6" xfId="11877" xr:uid="{00000000-0005-0000-0000-0000441D0000}"/>
    <cellStyle name="Millares 2 3 2 7" xfId="3393" xr:uid="{00000000-0005-0000-0000-0000451D0000}"/>
    <cellStyle name="Millares 2 3 2 7 2" xfId="4490" xr:uid="{00000000-0005-0000-0000-0000461D0000}"/>
    <cellStyle name="Millares 2 3 2 7 2 2" xfId="6679" xr:uid="{00000000-0005-0000-0000-0000471D0000}"/>
    <cellStyle name="Millares 2 3 2 7 2 2 2" xfId="11056" xr:uid="{00000000-0005-0000-0000-0000481D0000}"/>
    <cellStyle name="Millares 2 3 2 7 2 2 2 2" xfId="19809" xr:uid="{00000000-0005-0000-0000-0000491D0000}"/>
    <cellStyle name="Millares 2 3 2 7 2 2 3" xfId="15433" xr:uid="{00000000-0005-0000-0000-00004A1D0000}"/>
    <cellStyle name="Millares 2 3 2 7 2 3" xfId="8868" xr:uid="{00000000-0005-0000-0000-00004B1D0000}"/>
    <cellStyle name="Millares 2 3 2 7 2 3 2" xfId="17621" xr:uid="{00000000-0005-0000-0000-00004C1D0000}"/>
    <cellStyle name="Millares 2 3 2 7 2 4" xfId="13245" xr:uid="{00000000-0005-0000-0000-00004D1D0000}"/>
    <cellStyle name="Millares 2 3 2 7 3" xfId="5585" xr:uid="{00000000-0005-0000-0000-00004E1D0000}"/>
    <cellStyle name="Millares 2 3 2 7 3 2" xfId="9962" xr:uid="{00000000-0005-0000-0000-00004F1D0000}"/>
    <cellStyle name="Millares 2 3 2 7 3 2 2" xfId="18715" xr:uid="{00000000-0005-0000-0000-0000501D0000}"/>
    <cellStyle name="Millares 2 3 2 7 3 3" xfId="14339" xr:uid="{00000000-0005-0000-0000-0000511D0000}"/>
    <cellStyle name="Millares 2 3 2 7 4" xfId="7774" xr:uid="{00000000-0005-0000-0000-0000521D0000}"/>
    <cellStyle name="Millares 2 3 2 7 4 2" xfId="16527" xr:uid="{00000000-0005-0000-0000-0000531D0000}"/>
    <cellStyle name="Millares 2 3 2 7 5" xfId="12151" xr:uid="{00000000-0005-0000-0000-0000541D0000}"/>
    <cellStyle name="Millares 2 3 2 8" xfId="3943" xr:uid="{00000000-0005-0000-0000-0000551D0000}"/>
    <cellStyle name="Millares 2 3 2 8 2" xfId="6132" xr:uid="{00000000-0005-0000-0000-0000561D0000}"/>
    <cellStyle name="Millares 2 3 2 8 2 2" xfId="10509" xr:uid="{00000000-0005-0000-0000-0000571D0000}"/>
    <cellStyle name="Millares 2 3 2 8 2 2 2" xfId="19262" xr:uid="{00000000-0005-0000-0000-0000581D0000}"/>
    <cellStyle name="Millares 2 3 2 8 2 3" xfId="14886" xr:uid="{00000000-0005-0000-0000-0000591D0000}"/>
    <cellStyle name="Millares 2 3 2 8 3" xfId="8321" xr:uid="{00000000-0005-0000-0000-00005A1D0000}"/>
    <cellStyle name="Millares 2 3 2 8 3 2" xfId="17074" xr:uid="{00000000-0005-0000-0000-00005B1D0000}"/>
    <cellStyle name="Millares 2 3 2 8 4" xfId="12698" xr:uid="{00000000-0005-0000-0000-00005C1D0000}"/>
    <cellStyle name="Millares 2 3 2 9" xfId="5038" xr:uid="{00000000-0005-0000-0000-00005D1D0000}"/>
    <cellStyle name="Millares 2 3 2 9 2" xfId="9415" xr:uid="{00000000-0005-0000-0000-00005E1D0000}"/>
    <cellStyle name="Millares 2 3 2 9 2 2" xfId="18168" xr:uid="{00000000-0005-0000-0000-00005F1D0000}"/>
    <cellStyle name="Millares 2 3 2 9 3" xfId="13792" xr:uid="{00000000-0005-0000-0000-0000601D0000}"/>
    <cellStyle name="Millares 2 3 3" xfId="216" xr:uid="{00000000-0005-0000-0000-0000611D0000}"/>
    <cellStyle name="Millares 2 3 3 10" xfId="11606" xr:uid="{00000000-0005-0000-0000-0000621D0000}"/>
    <cellStyle name="Millares 2 3 3 2" xfId="2945" xr:uid="{00000000-0005-0000-0000-0000631D0000}"/>
    <cellStyle name="Millares 2 3 3 2 2" xfId="3057" xr:uid="{00000000-0005-0000-0000-0000641D0000}"/>
    <cellStyle name="Millares 2 3 3 2 2 2" xfId="3333" xr:uid="{00000000-0005-0000-0000-0000651D0000}"/>
    <cellStyle name="Millares 2 3 3 2 2 2 2" xfId="3886" xr:uid="{00000000-0005-0000-0000-0000661D0000}"/>
    <cellStyle name="Millares 2 3 3 2 2 2 2 2" xfId="4982" xr:uid="{00000000-0005-0000-0000-0000671D0000}"/>
    <cellStyle name="Millares 2 3 3 2 2 2 2 2 2" xfId="7171" xr:uid="{00000000-0005-0000-0000-0000681D0000}"/>
    <cellStyle name="Millares 2 3 3 2 2 2 2 2 2 2" xfId="11548" xr:uid="{00000000-0005-0000-0000-0000691D0000}"/>
    <cellStyle name="Millares 2 3 3 2 2 2 2 2 2 2 2" xfId="20301" xr:uid="{00000000-0005-0000-0000-00006A1D0000}"/>
    <cellStyle name="Millares 2 3 3 2 2 2 2 2 2 3" xfId="15925" xr:uid="{00000000-0005-0000-0000-00006B1D0000}"/>
    <cellStyle name="Millares 2 3 3 2 2 2 2 2 3" xfId="9360" xr:uid="{00000000-0005-0000-0000-00006C1D0000}"/>
    <cellStyle name="Millares 2 3 3 2 2 2 2 2 3 2" xfId="18113" xr:uid="{00000000-0005-0000-0000-00006D1D0000}"/>
    <cellStyle name="Millares 2 3 3 2 2 2 2 2 4" xfId="13737" xr:uid="{00000000-0005-0000-0000-00006E1D0000}"/>
    <cellStyle name="Millares 2 3 3 2 2 2 2 3" xfId="6077" xr:uid="{00000000-0005-0000-0000-00006F1D0000}"/>
    <cellStyle name="Millares 2 3 3 2 2 2 2 3 2" xfId="10454" xr:uid="{00000000-0005-0000-0000-0000701D0000}"/>
    <cellStyle name="Millares 2 3 3 2 2 2 2 3 2 2" xfId="19207" xr:uid="{00000000-0005-0000-0000-0000711D0000}"/>
    <cellStyle name="Millares 2 3 3 2 2 2 2 3 3" xfId="14831" xr:uid="{00000000-0005-0000-0000-0000721D0000}"/>
    <cellStyle name="Millares 2 3 3 2 2 2 2 4" xfId="8266" xr:uid="{00000000-0005-0000-0000-0000731D0000}"/>
    <cellStyle name="Millares 2 3 3 2 2 2 2 4 2" xfId="17019" xr:uid="{00000000-0005-0000-0000-0000741D0000}"/>
    <cellStyle name="Millares 2 3 3 2 2 2 2 5" xfId="12643" xr:uid="{00000000-0005-0000-0000-0000751D0000}"/>
    <cellStyle name="Millares 2 3 3 2 2 2 3" xfId="4434" xr:uid="{00000000-0005-0000-0000-0000761D0000}"/>
    <cellStyle name="Millares 2 3 3 2 2 2 3 2" xfId="6623" xr:uid="{00000000-0005-0000-0000-0000771D0000}"/>
    <cellStyle name="Millares 2 3 3 2 2 2 3 2 2" xfId="11000" xr:uid="{00000000-0005-0000-0000-0000781D0000}"/>
    <cellStyle name="Millares 2 3 3 2 2 2 3 2 2 2" xfId="19753" xr:uid="{00000000-0005-0000-0000-0000791D0000}"/>
    <cellStyle name="Millares 2 3 3 2 2 2 3 2 3" xfId="15377" xr:uid="{00000000-0005-0000-0000-00007A1D0000}"/>
    <cellStyle name="Millares 2 3 3 2 2 2 3 3" xfId="8812" xr:uid="{00000000-0005-0000-0000-00007B1D0000}"/>
    <cellStyle name="Millares 2 3 3 2 2 2 3 3 2" xfId="17565" xr:uid="{00000000-0005-0000-0000-00007C1D0000}"/>
    <cellStyle name="Millares 2 3 3 2 2 2 3 4" xfId="13189" xr:uid="{00000000-0005-0000-0000-00007D1D0000}"/>
    <cellStyle name="Millares 2 3 3 2 2 2 4" xfId="5529" xr:uid="{00000000-0005-0000-0000-00007E1D0000}"/>
    <cellStyle name="Millares 2 3 3 2 2 2 4 2" xfId="9906" xr:uid="{00000000-0005-0000-0000-00007F1D0000}"/>
    <cellStyle name="Millares 2 3 3 2 2 2 4 2 2" xfId="18659" xr:uid="{00000000-0005-0000-0000-0000801D0000}"/>
    <cellStyle name="Millares 2 3 3 2 2 2 4 3" xfId="14283" xr:uid="{00000000-0005-0000-0000-0000811D0000}"/>
    <cellStyle name="Millares 2 3 3 2 2 2 5" xfId="7718" xr:uid="{00000000-0005-0000-0000-0000821D0000}"/>
    <cellStyle name="Millares 2 3 3 2 2 2 5 2" xfId="16471" xr:uid="{00000000-0005-0000-0000-0000831D0000}"/>
    <cellStyle name="Millares 2 3 3 2 2 2 6" xfId="12095" xr:uid="{00000000-0005-0000-0000-0000841D0000}"/>
    <cellStyle name="Millares 2 3 3 2 2 3" xfId="3612" xr:uid="{00000000-0005-0000-0000-0000851D0000}"/>
    <cellStyle name="Millares 2 3 3 2 2 3 2" xfId="4708" xr:uid="{00000000-0005-0000-0000-0000861D0000}"/>
    <cellStyle name="Millares 2 3 3 2 2 3 2 2" xfId="6897" xr:uid="{00000000-0005-0000-0000-0000871D0000}"/>
    <cellStyle name="Millares 2 3 3 2 2 3 2 2 2" xfId="11274" xr:uid="{00000000-0005-0000-0000-0000881D0000}"/>
    <cellStyle name="Millares 2 3 3 2 2 3 2 2 2 2" xfId="20027" xr:uid="{00000000-0005-0000-0000-0000891D0000}"/>
    <cellStyle name="Millares 2 3 3 2 2 3 2 2 3" xfId="15651" xr:uid="{00000000-0005-0000-0000-00008A1D0000}"/>
    <cellStyle name="Millares 2 3 3 2 2 3 2 3" xfId="9086" xr:uid="{00000000-0005-0000-0000-00008B1D0000}"/>
    <cellStyle name="Millares 2 3 3 2 2 3 2 3 2" xfId="17839" xr:uid="{00000000-0005-0000-0000-00008C1D0000}"/>
    <cellStyle name="Millares 2 3 3 2 2 3 2 4" xfId="13463" xr:uid="{00000000-0005-0000-0000-00008D1D0000}"/>
    <cellStyle name="Millares 2 3 3 2 2 3 3" xfId="5803" xr:uid="{00000000-0005-0000-0000-00008E1D0000}"/>
    <cellStyle name="Millares 2 3 3 2 2 3 3 2" xfId="10180" xr:uid="{00000000-0005-0000-0000-00008F1D0000}"/>
    <cellStyle name="Millares 2 3 3 2 2 3 3 2 2" xfId="18933" xr:uid="{00000000-0005-0000-0000-0000901D0000}"/>
    <cellStyle name="Millares 2 3 3 2 2 3 3 3" xfId="14557" xr:uid="{00000000-0005-0000-0000-0000911D0000}"/>
    <cellStyle name="Millares 2 3 3 2 2 3 4" xfId="7992" xr:uid="{00000000-0005-0000-0000-0000921D0000}"/>
    <cellStyle name="Millares 2 3 3 2 2 3 4 2" xfId="16745" xr:uid="{00000000-0005-0000-0000-0000931D0000}"/>
    <cellStyle name="Millares 2 3 3 2 2 3 5" xfId="12369" xr:uid="{00000000-0005-0000-0000-0000941D0000}"/>
    <cellStyle name="Millares 2 3 3 2 2 4" xfId="4160" xr:uid="{00000000-0005-0000-0000-0000951D0000}"/>
    <cellStyle name="Millares 2 3 3 2 2 4 2" xfId="6349" xr:uid="{00000000-0005-0000-0000-0000961D0000}"/>
    <cellStyle name="Millares 2 3 3 2 2 4 2 2" xfId="10726" xr:uid="{00000000-0005-0000-0000-0000971D0000}"/>
    <cellStyle name="Millares 2 3 3 2 2 4 2 2 2" xfId="19479" xr:uid="{00000000-0005-0000-0000-0000981D0000}"/>
    <cellStyle name="Millares 2 3 3 2 2 4 2 3" xfId="15103" xr:uid="{00000000-0005-0000-0000-0000991D0000}"/>
    <cellStyle name="Millares 2 3 3 2 2 4 3" xfId="8538" xr:uid="{00000000-0005-0000-0000-00009A1D0000}"/>
    <cellStyle name="Millares 2 3 3 2 2 4 3 2" xfId="17291" xr:uid="{00000000-0005-0000-0000-00009B1D0000}"/>
    <cellStyle name="Millares 2 3 3 2 2 4 4" xfId="12915" xr:uid="{00000000-0005-0000-0000-00009C1D0000}"/>
    <cellStyle name="Millares 2 3 3 2 2 5" xfId="5255" xr:uid="{00000000-0005-0000-0000-00009D1D0000}"/>
    <cellStyle name="Millares 2 3 3 2 2 5 2" xfId="9632" xr:uid="{00000000-0005-0000-0000-00009E1D0000}"/>
    <cellStyle name="Millares 2 3 3 2 2 5 2 2" xfId="18385" xr:uid="{00000000-0005-0000-0000-00009F1D0000}"/>
    <cellStyle name="Millares 2 3 3 2 2 5 3" xfId="14009" xr:uid="{00000000-0005-0000-0000-0000A01D0000}"/>
    <cellStyle name="Millares 2 3 3 2 2 6" xfId="7444" xr:uid="{00000000-0005-0000-0000-0000A11D0000}"/>
    <cellStyle name="Millares 2 3 3 2 2 6 2" xfId="16197" xr:uid="{00000000-0005-0000-0000-0000A21D0000}"/>
    <cellStyle name="Millares 2 3 3 2 2 7" xfId="11821" xr:uid="{00000000-0005-0000-0000-0000A31D0000}"/>
    <cellStyle name="Millares 2 3 3 2 3" xfId="3221" xr:uid="{00000000-0005-0000-0000-0000A41D0000}"/>
    <cellStyle name="Millares 2 3 3 2 3 2" xfId="3774" xr:uid="{00000000-0005-0000-0000-0000A51D0000}"/>
    <cellStyle name="Millares 2 3 3 2 3 2 2" xfId="4870" xr:uid="{00000000-0005-0000-0000-0000A61D0000}"/>
    <cellStyle name="Millares 2 3 3 2 3 2 2 2" xfId="7059" xr:uid="{00000000-0005-0000-0000-0000A71D0000}"/>
    <cellStyle name="Millares 2 3 3 2 3 2 2 2 2" xfId="11436" xr:uid="{00000000-0005-0000-0000-0000A81D0000}"/>
    <cellStyle name="Millares 2 3 3 2 3 2 2 2 2 2" xfId="20189" xr:uid="{00000000-0005-0000-0000-0000A91D0000}"/>
    <cellStyle name="Millares 2 3 3 2 3 2 2 2 3" xfId="15813" xr:uid="{00000000-0005-0000-0000-0000AA1D0000}"/>
    <cellStyle name="Millares 2 3 3 2 3 2 2 3" xfId="9248" xr:uid="{00000000-0005-0000-0000-0000AB1D0000}"/>
    <cellStyle name="Millares 2 3 3 2 3 2 2 3 2" xfId="18001" xr:uid="{00000000-0005-0000-0000-0000AC1D0000}"/>
    <cellStyle name="Millares 2 3 3 2 3 2 2 4" xfId="13625" xr:uid="{00000000-0005-0000-0000-0000AD1D0000}"/>
    <cellStyle name="Millares 2 3 3 2 3 2 3" xfId="5965" xr:uid="{00000000-0005-0000-0000-0000AE1D0000}"/>
    <cellStyle name="Millares 2 3 3 2 3 2 3 2" xfId="10342" xr:uid="{00000000-0005-0000-0000-0000AF1D0000}"/>
    <cellStyle name="Millares 2 3 3 2 3 2 3 2 2" xfId="19095" xr:uid="{00000000-0005-0000-0000-0000B01D0000}"/>
    <cellStyle name="Millares 2 3 3 2 3 2 3 3" xfId="14719" xr:uid="{00000000-0005-0000-0000-0000B11D0000}"/>
    <cellStyle name="Millares 2 3 3 2 3 2 4" xfId="8154" xr:uid="{00000000-0005-0000-0000-0000B21D0000}"/>
    <cellStyle name="Millares 2 3 3 2 3 2 4 2" xfId="16907" xr:uid="{00000000-0005-0000-0000-0000B31D0000}"/>
    <cellStyle name="Millares 2 3 3 2 3 2 5" xfId="12531" xr:uid="{00000000-0005-0000-0000-0000B41D0000}"/>
    <cellStyle name="Millares 2 3 3 2 3 3" xfId="4322" xr:uid="{00000000-0005-0000-0000-0000B51D0000}"/>
    <cellStyle name="Millares 2 3 3 2 3 3 2" xfId="6511" xr:uid="{00000000-0005-0000-0000-0000B61D0000}"/>
    <cellStyle name="Millares 2 3 3 2 3 3 2 2" xfId="10888" xr:uid="{00000000-0005-0000-0000-0000B71D0000}"/>
    <cellStyle name="Millares 2 3 3 2 3 3 2 2 2" xfId="19641" xr:uid="{00000000-0005-0000-0000-0000B81D0000}"/>
    <cellStyle name="Millares 2 3 3 2 3 3 2 3" xfId="15265" xr:uid="{00000000-0005-0000-0000-0000B91D0000}"/>
    <cellStyle name="Millares 2 3 3 2 3 3 3" xfId="8700" xr:uid="{00000000-0005-0000-0000-0000BA1D0000}"/>
    <cellStyle name="Millares 2 3 3 2 3 3 3 2" xfId="17453" xr:uid="{00000000-0005-0000-0000-0000BB1D0000}"/>
    <cellStyle name="Millares 2 3 3 2 3 3 4" xfId="13077" xr:uid="{00000000-0005-0000-0000-0000BC1D0000}"/>
    <cellStyle name="Millares 2 3 3 2 3 4" xfId="5417" xr:uid="{00000000-0005-0000-0000-0000BD1D0000}"/>
    <cellStyle name="Millares 2 3 3 2 3 4 2" xfId="9794" xr:uid="{00000000-0005-0000-0000-0000BE1D0000}"/>
    <cellStyle name="Millares 2 3 3 2 3 4 2 2" xfId="18547" xr:uid="{00000000-0005-0000-0000-0000BF1D0000}"/>
    <cellStyle name="Millares 2 3 3 2 3 4 3" xfId="14171" xr:uid="{00000000-0005-0000-0000-0000C01D0000}"/>
    <cellStyle name="Millares 2 3 3 2 3 5" xfId="7606" xr:uid="{00000000-0005-0000-0000-0000C11D0000}"/>
    <cellStyle name="Millares 2 3 3 2 3 5 2" xfId="16359" xr:uid="{00000000-0005-0000-0000-0000C21D0000}"/>
    <cellStyle name="Millares 2 3 3 2 3 6" xfId="11983" xr:uid="{00000000-0005-0000-0000-0000C31D0000}"/>
    <cellStyle name="Millares 2 3 3 2 4" xfId="3500" xr:uid="{00000000-0005-0000-0000-0000C41D0000}"/>
    <cellStyle name="Millares 2 3 3 2 4 2" xfId="4596" xr:uid="{00000000-0005-0000-0000-0000C51D0000}"/>
    <cellStyle name="Millares 2 3 3 2 4 2 2" xfId="6785" xr:uid="{00000000-0005-0000-0000-0000C61D0000}"/>
    <cellStyle name="Millares 2 3 3 2 4 2 2 2" xfId="11162" xr:uid="{00000000-0005-0000-0000-0000C71D0000}"/>
    <cellStyle name="Millares 2 3 3 2 4 2 2 2 2" xfId="19915" xr:uid="{00000000-0005-0000-0000-0000C81D0000}"/>
    <cellStyle name="Millares 2 3 3 2 4 2 2 3" xfId="15539" xr:uid="{00000000-0005-0000-0000-0000C91D0000}"/>
    <cellStyle name="Millares 2 3 3 2 4 2 3" xfId="8974" xr:uid="{00000000-0005-0000-0000-0000CA1D0000}"/>
    <cellStyle name="Millares 2 3 3 2 4 2 3 2" xfId="17727" xr:uid="{00000000-0005-0000-0000-0000CB1D0000}"/>
    <cellStyle name="Millares 2 3 3 2 4 2 4" xfId="13351" xr:uid="{00000000-0005-0000-0000-0000CC1D0000}"/>
    <cellStyle name="Millares 2 3 3 2 4 3" xfId="5691" xr:uid="{00000000-0005-0000-0000-0000CD1D0000}"/>
    <cellStyle name="Millares 2 3 3 2 4 3 2" xfId="10068" xr:uid="{00000000-0005-0000-0000-0000CE1D0000}"/>
    <cellStyle name="Millares 2 3 3 2 4 3 2 2" xfId="18821" xr:uid="{00000000-0005-0000-0000-0000CF1D0000}"/>
    <cellStyle name="Millares 2 3 3 2 4 3 3" xfId="14445" xr:uid="{00000000-0005-0000-0000-0000D01D0000}"/>
    <cellStyle name="Millares 2 3 3 2 4 4" xfId="7880" xr:uid="{00000000-0005-0000-0000-0000D11D0000}"/>
    <cellStyle name="Millares 2 3 3 2 4 4 2" xfId="16633" xr:uid="{00000000-0005-0000-0000-0000D21D0000}"/>
    <cellStyle name="Millares 2 3 3 2 4 5" xfId="12257" xr:uid="{00000000-0005-0000-0000-0000D31D0000}"/>
    <cellStyle name="Millares 2 3 3 2 5" xfId="4048" xr:uid="{00000000-0005-0000-0000-0000D41D0000}"/>
    <cellStyle name="Millares 2 3 3 2 5 2" xfId="6237" xr:uid="{00000000-0005-0000-0000-0000D51D0000}"/>
    <cellStyle name="Millares 2 3 3 2 5 2 2" xfId="10614" xr:uid="{00000000-0005-0000-0000-0000D61D0000}"/>
    <cellStyle name="Millares 2 3 3 2 5 2 2 2" xfId="19367" xr:uid="{00000000-0005-0000-0000-0000D71D0000}"/>
    <cellStyle name="Millares 2 3 3 2 5 2 3" xfId="14991" xr:uid="{00000000-0005-0000-0000-0000D81D0000}"/>
    <cellStyle name="Millares 2 3 3 2 5 3" xfId="8426" xr:uid="{00000000-0005-0000-0000-0000D91D0000}"/>
    <cellStyle name="Millares 2 3 3 2 5 3 2" xfId="17179" xr:uid="{00000000-0005-0000-0000-0000DA1D0000}"/>
    <cellStyle name="Millares 2 3 3 2 5 4" xfId="12803" xr:uid="{00000000-0005-0000-0000-0000DB1D0000}"/>
    <cellStyle name="Millares 2 3 3 2 6" xfId="5143" xr:uid="{00000000-0005-0000-0000-0000DC1D0000}"/>
    <cellStyle name="Millares 2 3 3 2 6 2" xfId="9520" xr:uid="{00000000-0005-0000-0000-0000DD1D0000}"/>
    <cellStyle name="Millares 2 3 3 2 6 2 2" xfId="18273" xr:uid="{00000000-0005-0000-0000-0000DE1D0000}"/>
    <cellStyle name="Millares 2 3 3 2 6 3" xfId="13897" xr:uid="{00000000-0005-0000-0000-0000DF1D0000}"/>
    <cellStyle name="Millares 2 3 3 2 7" xfId="7332" xr:uid="{00000000-0005-0000-0000-0000E01D0000}"/>
    <cellStyle name="Millares 2 3 3 2 7 2" xfId="16085" xr:uid="{00000000-0005-0000-0000-0000E11D0000}"/>
    <cellStyle name="Millares 2 3 3 2 8" xfId="11709" xr:uid="{00000000-0005-0000-0000-0000E21D0000}"/>
    <cellStyle name="Millares 2 3 3 3" xfId="3000" xr:uid="{00000000-0005-0000-0000-0000E31D0000}"/>
    <cellStyle name="Millares 2 3 3 3 2" xfId="3276" xr:uid="{00000000-0005-0000-0000-0000E41D0000}"/>
    <cellStyle name="Millares 2 3 3 3 2 2" xfId="3829" xr:uid="{00000000-0005-0000-0000-0000E51D0000}"/>
    <cellStyle name="Millares 2 3 3 3 2 2 2" xfId="4925" xr:uid="{00000000-0005-0000-0000-0000E61D0000}"/>
    <cellStyle name="Millares 2 3 3 3 2 2 2 2" xfId="7114" xr:uid="{00000000-0005-0000-0000-0000E71D0000}"/>
    <cellStyle name="Millares 2 3 3 3 2 2 2 2 2" xfId="11491" xr:uid="{00000000-0005-0000-0000-0000E81D0000}"/>
    <cellStyle name="Millares 2 3 3 3 2 2 2 2 2 2" xfId="20244" xr:uid="{00000000-0005-0000-0000-0000E91D0000}"/>
    <cellStyle name="Millares 2 3 3 3 2 2 2 2 3" xfId="15868" xr:uid="{00000000-0005-0000-0000-0000EA1D0000}"/>
    <cellStyle name="Millares 2 3 3 3 2 2 2 3" xfId="9303" xr:uid="{00000000-0005-0000-0000-0000EB1D0000}"/>
    <cellStyle name="Millares 2 3 3 3 2 2 2 3 2" xfId="18056" xr:uid="{00000000-0005-0000-0000-0000EC1D0000}"/>
    <cellStyle name="Millares 2 3 3 3 2 2 2 4" xfId="13680" xr:uid="{00000000-0005-0000-0000-0000ED1D0000}"/>
    <cellStyle name="Millares 2 3 3 3 2 2 3" xfId="6020" xr:uid="{00000000-0005-0000-0000-0000EE1D0000}"/>
    <cellStyle name="Millares 2 3 3 3 2 2 3 2" xfId="10397" xr:uid="{00000000-0005-0000-0000-0000EF1D0000}"/>
    <cellStyle name="Millares 2 3 3 3 2 2 3 2 2" xfId="19150" xr:uid="{00000000-0005-0000-0000-0000F01D0000}"/>
    <cellStyle name="Millares 2 3 3 3 2 2 3 3" xfId="14774" xr:uid="{00000000-0005-0000-0000-0000F11D0000}"/>
    <cellStyle name="Millares 2 3 3 3 2 2 4" xfId="8209" xr:uid="{00000000-0005-0000-0000-0000F21D0000}"/>
    <cellStyle name="Millares 2 3 3 3 2 2 4 2" xfId="16962" xr:uid="{00000000-0005-0000-0000-0000F31D0000}"/>
    <cellStyle name="Millares 2 3 3 3 2 2 5" xfId="12586" xr:uid="{00000000-0005-0000-0000-0000F41D0000}"/>
    <cellStyle name="Millares 2 3 3 3 2 3" xfId="4377" xr:uid="{00000000-0005-0000-0000-0000F51D0000}"/>
    <cellStyle name="Millares 2 3 3 3 2 3 2" xfId="6566" xr:uid="{00000000-0005-0000-0000-0000F61D0000}"/>
    <cellStyle name="Millares 2 3 3 3 2 3 2 2" xfId="10943" xr:uid="{00000000-0005-0000-0000-0000F71D0000}"/>
    <cellStyle name="Millares 2 3 3 3 2 3 2 2 2" xfId="19696" xr:uid="{00000000-0005-0000-0000-0000F81D0000}"/>
    <cellStyle name="Millares 2 3 3 3 2 3 2 3" xfId="15320" xr:uid="{00000000-0005-0000-0000-0000F91D0000}"/>
    <cellStyle name="Millares 2 3 3 3 2 3 3" xfId="8755" xr:uid="{00000000-0005-0000-0000-0000FA1D0000}"/>
    <cellStyle name="Millares 2 3 3 3 2 3 3 2" xfId="17508" xr:uid="{00000000-0005-0000-0000-0000FB1D0000}"/>
    <cellStyle name="Millares 2 3 3 3 2 3 4" xfId="13132" xr:uid="{00000000-0005-0000-0000-0000FC1D0000}"/>
    <cellStyle name="Millares 2 3 3 3 2 4" xfId="5472" xr:uid="{00000000-0005-0000-0000-0000FD1D0000}"/>
    <cellStyle name="Millares 2 3 3 3 2 4 2" xfId="9849" xr:uid="{00000000-0005-0000-0000-0000FE1D0000}"/>
    <cellStyle name="Millares 2 3 3 3 2 4 2 2" xfId="18602" xr:uid="{00000000-0005-0000-0000-0000FF1D0000}"/>
    <cellStyle name="Millares 2 3 3 3 2 4 3" xfId="14226" xr:uid="{00000000-0005-0000-0000-0000001E0000}"/>
    <cellStyle name="Millares 2 3 3 3 2 5" xfId="7661" xr:uid="{00000000-0005-0000-0000-0000011E0000}"/>
    <cellStyle name="Millares 2 3 3 3 2 5 2" xfId="16414" xr:uid="{00000000-0005-0000-0000-0000021E0000}"/>
    <cellStyle name="Millares 2 3 3 3 2 6" xfId="12038" xr:uid="{00000000-0005-0000-0000-0000031E0000}"/>
    <cellStyle name="Millares 2 3 3 3 3" xfId="3555" xr:uid="{00000000-0005-0000-0000-0000041E0000}"/>
    <cellStyle name="Millares 2 3 3 3 3 2" xfId="4651" xr:uid="{00000000-0005-0000-0000-0000051E0000}"/>
    <cellStyle name="Millares 2 3 3 3 3 2 2" xfId="6840" xr:uid="{00000000-0005-0000-0000-0000061E0000}"/>
    <cellStyle name="Millares 2 3 3 3 3 2 2 2" xfId="11217" xr:uid="{00000000-0005-0000-0000-0000071E0000}"/>
    <cellStyle name="Millares 2 3 3 3 3 2 2 2 2" xfId="19970" xr:uid="{00000000-0005-0000-0000-0000081E0000}"/>
    <cellStyle name="Millares 2 3 3 3 3 2 2 3" xfId="15594" xr:uid="{00000000-0005-0000-0000-0000091E0000}"/>
    <cellStyle name="Millares 2 3 3 3 3 2 3" xfId="9029" xr:uid="{00000000-0005-0000-0000-00000A1E0000}"/>
    <cellStyle name="Millares 2 3 3 3 3 2 3 2" xfId="17782" xr:uid="{00000000-0005-0000-0000-00000B1E0000}"/>
    <cellStyle name="Millares 2 3 3 3 3 2 4" xfId="13406" xr:uid="{00000000-0005-0000-0000-00000C1E0000}"/>
    <cellStyle name="Millares 2 3 3 3 3 3" xfId="5746" xr:uid="{00000000-0005-0000-0000-00000D1E0000}"/>
    <cellStyle name="Millares 2 3 3 3 3 3 2" xfId="10123" xr:uid="{00000000-0005-0000-0000-00000E1E0000}"/>
    <cellStyle name="Millares 2 3 3 3 3 3 2 2" xfId="18876" xr:uid="{00000000-0005-0000-0000-00000F1E0000}"/>
    <cellStyle name="Millares 2 3 3 3 3 3 3" xfId="14500" xr:uid="{00000000-0005-0000-0000-0000101E0000}"/>
    <cellStyle name="Millares 2 3 3 3 3 4" xfId="7935" xr:uid="{00000000-0005-0000-0000-0000111E0000}"/>
    <cellStyle name="Millares 2 3 3 3 3 4 2" xfId="16688" xr:uid="{00000000-0005-0000-0000-0000121E0000}"/>
    <cellStyle name="Millares 2 3 3 3 3 5" xfId="12312" xr:uid="{00000000-0005-0000-0000-0000131E0000}"/>
    <cellStyle name="Millares 2 3 3 3 4" xfId="4103" xr:uid="{00000000-0005-0000-0000-0000141E0000}"/>
    <cellStyle name="Millares 2 3 3 3 4 2" xfId="6292" xr:uid="{00000000-0005-0000-0000-0000151E0000}"/>
    <cellStyle name="Millares 2 3 3 3 4 2 2" xfId="10669" xr:uid="{00000000-0005-0000-0000-0000161E0000}"/>
    <cellStyle name="Millares 2 3 3 3 4 2 2 2" xfId="19422" xr:uid="{00000000-0005-0000-0000-0000171E0000}"/>
    <cellStyle name="Millares 2 3 3 3 4 2 3" xfId="15046" xr:uid="{00000000-0005-0000-0000-0000181E0000}"/>
    <cellStyle name="Millares 2 3 3 3 4 3" xfId="8481" xr:uid="{00000000-0005-0000-0000-0000191E0000}"/>
    <cellStyle name="Millares 2 3 3 3 4 3 2" xfId="17234" xr:uid="{00000000-0005-0000-0000-00001A1E0000}"/>
    <cellStyle name="Millares 2 3 3 3 4 4" xfId="12858" xr:uid="{00000000-0005-0000-0000-00001B1E0000}"/>
    <cellStyle name="Millares 2 3 3 3 5" xfId="5198" xr:uid="{00000000-0005-0000-0000-00001C1E0000}"/>
    <cellStyle name="Millares 2 3 3 3 5 2" xfId="9575" xr:uid="{00000000-0005-0000-0000-00001D1E0000}"/>
    <cellStyle name="Millares 2 3 3 3 5 2 2" xfId="18328" xr:uid="{00000000-0005-0000-0000-00001E1E0000}"/>
    <cellStyle name="Millares 2 3 3 3 5 3" xfId="13952" xr:uid="{00000000-0005-0000-0000-00001F1E0000}"/>
    <cellStyle name="Millares 2 3 3 3 6" xfId="7387" xr:uid="{00000000-0005-0000-0000-0000201E0000}"/>
    <cellStyle name="Millares 2 3 3 3 6 2" xfId="16140" xr:uid="{00000000-0005-0000-0000-0000211E0000}"/>
    <cellStyle name="Millares 2 3 3 3 7" xfId="11764" xr:uid="{00000000-0005-0000-0000-0000221E0000}"/>
    <cellStyle name="Millares 2 3 3 4" xfId="2887" xr:uid="{00000000-0005-0000-0000-0000231E0000}"/>
    <cellStyle name="Millares 2 3 3 4 2" xfId="3166" xr:uid="{00000000-0005-0000-0000-0000241E0000}"/>
    <cellStyle name="Millares 2 3 3 4 2 2" xfId="3719" xr:uid="{00000000-0005-0000-0000-0000251E0000}"/>
    <cellStyle name="Millares 2 3 3 4 2 2 2" xfId="4815" xr:uid="{00000000-0005-0000-0000-0000261E0000}"/>
    <cellStyle name="Millares 2 3 3 4 2 2 2 2" xfId="7004" xr:uid="{00000000-0005-0000-0000-0000271E0000}"/>
    <cellStyle name="Millares 2 3 3 4 2 2 2 2 2" xfId="11381" xr:uid="{00000000-0005-0000-0000-0000281E0000}"/>
    <cellStyle name="Millares 2 3 3 4 2 2 2 2 2 2" xfId="20134" xr:uid="{00000000-0005-0000-0000-0000291E0000}"/>
    <cellStyle name="Millares 2 3 3 4 2 2 2 2 3" xfId="15758" xr:uid="{00000000-0005-0000-0000-00002A1E0000}"/>
    <cellStyle name="Millares 2 3 3 4 2 2 2 3" xfId="9193" xr:uid="{00000000-0005-0000-0000-00002B1E0000}"/>
    <cellStyle name="Millares 2 3 3 4 2 2 2 3 2" xfId="17946" xr:uid="{00000000-0005-0000-0000-00002C1E0000}"/>
    <cellStyle name="Millares 2 3 3 4 2 2 2 4" xfId="13570" xr:uid="{00000000-0005-0000-0000-00002D1E0000}"/>
    <cellStyle name="Millares 2 3 3 4 2 2 3" xfId="5910" xr:uid="{00000000-0005-0000-0000-00002E1E0000}"/>
    <cellStyle name="Millares 2 3 3 4 2 2 3 2" xfId="10287" xr:uid="{00000000-0005-0000-0000-00002F1E0000}"/>
    <cellStyle name="Millares 2 3 3 4 2 2 3 2 2" xfId="19040" xr:uid="{00000000-0005-0000-0000-0000301E0000}"/>
    <cellStyle name="Millares 2 3 3 4 2 2 3 3" xfId="14664" xr:uid="{00000000-0005-0000-0000-0000311E0000}"/>
    <cellStyle name="Millares 2 3 3 4 2 2 4" xfId="8099" xr:uid="{00000000-0005-0000-0000-0000321E0000}"/>
    <cellStyle name="Millares 2 3 3 4 2 2 4 2" xfId="16852" xr:uid="{00000000-0005-0000-0000-0000331E0000}"/>
    <cellStyle name="Millares 2 3 3 4 2 2 5" xfId="12476" xr:uid="{00000000-0005-0000-0000-0000341E0000}"/>
    <cellStyle name="Millares 2 3 3 4 2 3" xfId="4267" xr:uid="{00000000-0005-0000-0000-0000351E0000}"/>
    <cellStyle name="Millares 2 3 3 4 2 3 2" xfId="6456" xr:uid="{00000000-0005-0000-0000-0000361E0000}"/>
    <cellStyle name="Millares 2 3 3 4 2 3 2 2" xfId="10833" xr:uid="{00000000-0005-0000-0000-0000371E0000}"/>
    <cellStyle name="Millares 2 3 3 4 2 3 2 2 2" xfId="19586" xr:uid="{00000000-0005-0000-0000-0000381E0000}"/>
    <cellStyle name="Millares 2 3 3 4 2 3 2 3" xfId="15210" xr:uid="{00000000-0005-0000-0000-0000391E0000}"/>
    <cellStyle name="Millares 2 3 3 4 2 3 3" xfId="8645" xr:uid="{00000000-0005-0000-0000-00003A1E0000}"/>
    <cellStyle name="Millares 2 3 3 4 2 3 3 2" xfId="17398" xr:uid="{00000000-0005-0000-0000-00003B1E0000}"/>
    <cellStyle name="Millares 2 3 3 4 2 3 4" xfId="13022" xr:uid="{00000000-0005-0000-0000-00003C1E0000}"/>
    <cellStyle name="Millares 2 3 3 4 2 4" xfId="5362" xr:uid="{00000000-0005-0000-0000-00003D1E0000}"/>
    <cellStyle name="Millares 2 3 3 4 2 4 2" xfId="9739" xr:uid="{00000000-0005-0000-0000-00003E1E0000}"/>
    <cellStyle name="Millares 2 3 3 4 2 4 2 2" xfId="18492" xr:uid="{00000000-0005-0000-0000-00003F1E0000}"/>
    <cellStyle name="Millares 2 3 3 4 2 4 3" xfId="14116" xr:uid="{00000000-0005-0000-0000-0000401E0000}"/>
    <cellStyle name="Millares 2 3 3 4 2 5" xfId="7551" xr:uid="{00000000-0005-0000-0000-0000411E0000}"/>
    <cellStyle name="Millares 2 3 3 4 2 5 2" xfId="16304" xr:uid="{00000000-0005-0000-0000-0000421E0000}"/>
    <cellStyle name="Millares 2 3 3 4 2 6" xfId="11928" xr:uid="{00000000-0005-0000-0000-0000431E0000}"/>
    <cellStyle name="Millares 2 3 3 4 3" xfId="3445" xr:uid="{00000000-0005-0000-0000-0000441E0000}"/>
    <cellStyle name="Millares 2 3 3 4 3 2" xfId="4541" xr:uid="{00000000-0005-0000-0000-0000451E0000}"/>
    <cellStyle name="Millares 2 3 3 4 3 2 2" xfId="6730" xr:uid="{00000000-0005-0000-0000-0000461E0000}"/>
    <cellStyle name="Millares 2 3 3 4 3 2 2 2" xfId="11107" xr:uid="{00000000-0005-0000-0000-0000471E0000}"/>
    <cellStyle name="Millares 2 3 3 4 3 2 2 2 2" xfId="19860" xr:uid="{00000000-0005-0000-0000-0000481E0000}"/>
    <cellStyle name="Millares 2 3 3 4 3 2 2 3" xfId="15484" xr:uid="{00000000-0005-0000-0000-0000491E0000}"/>
    <cellStyle name="Millares 2 3 3 4 3 2 3" xfId="8919" xr:uid="{00000000-0005-0000-0000-00004A1E0000}"/>
    <cellStyle name="Millares 2 3 3 4 3 2 3 2" xfId="17672" xr:uid="{00000000-0005-0000-0000-00004B1E0000}"/>
    <cellStyle name="Millares 2 3 3 4 3 2 4" xfId="13296" xr:uid="{00000000-0005-0000-0000-00004C1E0000}"/>
    <cellStyle name="Millares 2 3 3 4 3 3" xfId="5636" xr:uid="{00000000-0005-0000-0000-00004D1E0000}"/>
    <cellStyle name="Millares 2 3 3 4 3 3 2" xfId="10013" xr:uid="{00000000-0005-0000-0000-00004E1E0000}"/>
    <cellStyle name="Millares 2 3 3 4 3 3 2 2" xfId="18766" xr:uid="{00000000-0005-0000-0000-00004F1E0000}"/>
    <cellStyle name="Millares 2 3 3 4 3 3 3" xfId="14390" xr:uid="{00000000-0005-0000-0000-0000501E0000}"/>
    <cellStyle name="Millares 2 3 3 4 3 4" xfId="7825" xr:uid="{00000000-0005-0000-0000-0000511E0000}"/>
    <cellStyle name="Millares 2 3 3 4 3 4 2" xfId="16578" xr:uid="{00000000-0005-0000-0000-0000521E0000}"/>
    <cellStyle name="Millares 2 3 3 4 3 5" xfId="12202" xr:uid="{00000000-0005-0000-0000-0000531E0000}"/>
    <cellStyle name="Millares 2 3 3 4 4" xfId="3993" xr:uid="{00000000-0005-0000-0000-0000541E0000}"/>
    <cellStyle name="Millares 2 3 3 4 4 2" xfId="6182" xr:uid="{00000000-0005-0000-0000-0000551E0000}"/>
    <cellStyle name="Millares 2 3 3 4 4 2 2" xfId="10559" xr:uid="{00000000-0005-0000-0000-0000561E0000}"/>
    <cellStyle name="Millares 2 3 3 4 4 2 2 2" xfId="19312" xr:uid="{00000000-0005-0000-0000-0000571E0000}"/>
    <cellStyle name="Millares 2 3 3 4 4 2 3" xfId="14936" xr:uid="{00000000-0005-0000-0000-0000581E0000}"/>
    <cellStyle name="Millares 2 3 3 4 4 3" xfId="8371" xr:uid="{00000000-0005-0000-0000-0000591E0000}"/>
    <cellStyle name="Millares 2 3 3 4 4 3 2" xfId="17124" xr:uid="{00000000-0005-0000-0000-00005A1E0000}"/>
    <cellStyle name="Millares 2 3 3 4 4 4" xfId="12748" xr:uid="{00000000-0005-0000-0000-00005B1E0000}"/>
    <cellStyle name="Millares 2 3 3 4 5" xfId="5088" xr:uid="{00000000-0005-0000-0000-00005C1E0000}"/>
    <cellStyle name="Millares 2 3 3 4 5 2" xfId="9465" xr:uid="{00000000-0005-0000-0000-00005D1E0000}"/>
    <cellStyle name="Millares 2 3 3 4 5 2 2" xfId="18218" xr:uid="{00000000-0005-0000-0000-00005E1E0000}"/>
    <cellStyle name="Millares 2 3 3 4 5 3" xfId="13842" xr:uid="{00000000-0005-0000-0000-00005F1E0000}"/>
    <cellStyle name="Millares 2 3 3 4 6" xfId="7277" xr:uid="{00000000-0005-0000-0000-0000601E0000}"/>
    <cellStyle name="Millares 2 3 3 4 6 2" xfId="16030" xr:uid="{00000000-0005-0000-0000-0000611E0000}"/>
    <cellStyle name="Millares 2 3 3 4 7" xfId="11654" xr:uid="{00000000-0005-0000-0000-0000621E0000}"/>
    <cellStyle name="Millares 2 3 3 5" xfId="3116" xr:uid="{00000000-0005-0000-0000-0000631E0000}"/>
    <cellStyle name="Millares 2 3 3 5 2" xfId="3670" xr:uid="{00000000-0005-0000-0000-0000641E0000}"/>
    <cellStyle name="Millares 2 3 3 5 2 2" xfId="4766" xr:uid="{00000000-0005-0000-0000-0000651E0000}"/>
    <cellStyle name="Millares 2 3 3 5 2 2 2" xfId="6955" xr:uid="{00000000-0005-0000-0000-0000661E0000}"/>
    <cellStyle name="Millares 2 3 3 5 2 2 2 2" xfId="11332" xr:uid="{00000000-0005-0000-0000-0000671E0000}"/>
    <cellStyle name="Millares 2 3 3 5 2 2 2 2 2" xfId="20085" xr:uid="{00000000-0005-0000-0000-0000681E0000}"/>
    <cellStyle name="Millares 2 3 3 5 2 2 2 3" xfId="15709" xr:uid="{00000000-0005-0000-0000-0000691E0000}"/>
    <cellStyle name="Millares 2 3 3 5 2 2 3" xfId="9144" xr:uid="{00000000-0005-0000-0000-00006A1E0000}"/>
    <cellStyle name="Millares 2 3 3 5 2 2 3 2" xfId="17897" xr:uid="{00000000-0005-0000-0000-00006B1E0000}"/>
    <cellStyle name="Millares 2 3 3 5 2 2 4" xfId="13521" xr:uid="{00000000-0005-0000-0000-00006C1E0000}"/>
    <cellStyle name="Millares 2 3 3 5 2 3" xfId="5861" xr:uid="{00000000-0005-0000-0000-00006D1E0000}"/>
    <cellStyle name="Millares 2 3 3 5 2 3 2" xfId="10238" xr:uid="{00000000-0005-0000-0000-00006E1E0000}"/>
    <cellStyle name="Millares 2 3 3 5 2 3 2 2" xfId="18991" xr:uid="{00000000-0005-0000-0000-00006F1E0000}"/>
    <cellStyle name="Millares 2 3 3 5 2 3 3" xfId="14615" xr:uid="{00000000-0005-0000-0000-0000701E0000}"/>
    <cellStyle name="Millares 2 3 3 5 2 4" xfId="8050" xr:uid="{00000000-0005-0000-0000-0000711E0000}"/>
    <cellStyle name="Millares 2 3 3 5 2 4 2" xfId="16803" xr:uid="{00000000-0005-0000-0000-0000721E0000}"/>
    <cellStyle name="Millares 2 3 3 5 2 5" xfId="12427" xr:uid="{00000000-0005-0000-0000-0000731E0000}"/>
    <cellStyle name="Millares 2 3 3 5 3" xfId="4218" xr:uid="{00000000-0005-0000-0000-0000741E0000}"/>
    <cellStyle name="Millares 2 3 3 5 3 2" xfId="6407" xr:uid="{00000000-0005-0000-0000-0000751E0000}"/>
    <cellStyle name="Millares 2 3 3 5 3 2 2" xfId="10784" xr:uid="{00000000-0005-0000-0000-0000761E0000}"/>
    <cellStyle name="Millares 2 3 3 5 3 2 2 2" xfId="19537" xr:uid="{00000000-0005-0000-0000-0000771E0000}"/>
    <cellStyle name="Millares 2 3 3 5 3 2 3" xfId="15161" xr:uid="{00000000-0005-0000-0000-0000781E0000}"/>
    <cellStyle name="Millares 2 3 3 5 3 3" xfId="8596" xr:uid="{00000000-0005-0000-0000-0000791E0000}"/>
    <cellStyle name="Millares 2 3 3 5 3 3 2" xfId="17349" xr:uid="{00000000-0005-0000-0000-00007A1E0000}"/>
    <cellStyle name="Millares 2 3 3 5 3 4" xfId="12973" xr:uid="{00000000-0005-0000-0000-00007B1E0000}"/>
    <cellStyle name="Millares 2 3 3 5 4" xfId="5313" xr:uid="{00000000-0005-0000-0000-00007C1E0000}"/>
    <cellStyle name="Millares 2 3 3 5 4 2" xfId="9690" xr:uid="{00000000-0005-0000-0000-00007D1E0000}"/>
    <cellStyle name="Millares 2 3 3 5 4 2 2" xfId="18443" xr:uid="{00000000-0005-0000-0000-00007E1E0000}"/>
    <cellStyle name="Millares 2 3 3 5 4 3" xfId="14067" xr:uid="{00000000-0005-0000-0000-00007F1E0000}"/>
    <cellStyle name="Millares 2 3 3 5 5" xfId="7502" xr:uid="{00000000-0005-0000-0000-0000801E0000}"/>
    <cellStyle name="Millares 2 3 3 5 5 2" xfId="16255" xr:uid="{00000000-0005-0000-0000-0000811E0000}"/>
    <cellStyle name="Millares 2 3 3 5 6" xfId="11879" xr:uid="{00000000-0005-0000-0000-0000821E0000}"/>
    <cellStyle name="Millares 2 3 3 6" xfId="3395" xr:uid="{00000000-0005-0000-0000-0000831E0000}"/>
    <cellStyle name="Millares 2 3 3 6 2" xfId="4492" xr:uid="{00000000-0005-0000-0000-0000841E0000}"/>
    <cellStyle name="Millares 2 3 3 6 2 2" xfId="6681" xr:uid="{00000000-0005-0000-0000-0000851E0000}"/>
    <cellStyle name="Millares 2 3 3 6 2 2 2" xfId="11058" xr:uid="{00000000-0005-0000-0000-0000861E0000}"/>
    <cellStyle name="Millares 2 3 3 6 2 2 2 2" xfId="19811" xr:uid="{00000000-0005-0000-0000-0000871E0000}"/>
    <cellStyle name="Millares 2 3 3 6 2 2 3" xfId="15435" xr:uid="{00000000-0005-0000-0000-0000881E0000}"/>
    <cellStyle name="Millares 2 3 3 6 2 3" xfId="8870" xr:uid="{00000000-0005-0000-0000-0000891E0000}"/>
    <cellStyle name="Millares 2 3 3 6 2 3 2" xfId="17623" xr:uid="{00000000-0005-0000-0000-00008A1E0000}"/>
    <cellStyle name="Millares 2 3 3 6 2 4" xfId="13247" xr:uid="{00000000-0005-0000-0000-00008B1E0000}"/>
    <cellStyle name="Millares 2 3 3 6 3" xfId="5587" xr:uid="{00000000-0005-0000-0000-00008C1E0000}"/>
    <cellStyle name="Millares 2 3 3 6 3 2" xfId="9964" xr:uid="{00000000-0005-0000-0000-00008D1E0000}"/>
    <cellStyle name="Millares 2 3 3 6 3 2 2" xfId="18717" xr:uid="{00000000-0005-0000-0000-00008E1E0000}"/>
    <cellStyle name="Millares 2 3 3 6 3 3" xfId="14341" xr:uid="{00000000-0005-0000-0000-00008F1E0000}"/>
    <cellStyle name="Millares 2 3 3 6 4" xfId="7776" xr:uid="{00000000-0005-0000-0000-0000901E0000}"/>
    <cellStyle name="Millares 2 3 3 6 4 2" xfId="16529" xr:uid="{00000000-0005-0000-0000-0000911E0000}"/>
    <cellStyle name="Millares 2 3 3 6 5" xfId="12153" xr:uid="{00000000-0005-0000-0000-0000921E0000}"/>
    <cellStyle name="Millares 2 3 3 7" xfId="3945" xr:uid="{00000000-0005-0000-0000-0000931E0000}"/>
    <cellStyle name="Millares 2 3 3 7 2" xfId="6134" xr:uid="{00000000-0005-0000-0000-0000941E0000}"/>
    <cellStyle name="Millares 2 3 3 7 2 2" xfId="10511" xr:uid="{00000000-0005-0000-0000-0000951E0000}"/>
    <cellStyle name="Millares 2 3 3 7 2 2 2" xfId="19264" xr:uid="{00000000-0005-0000-0000-0000961E0000}"/>
    <cellStyle name="Millares 2 3 3 7 2 3" xfId="14888" xr:uid="{00000000-0005-0000-0000-0000971E0000}"/>
    <cellStyle name="Millares 2 3 3 7 3" xfId="8323" xr:uid="{00000000-0005-0000-0000-0000981E0000}"/>
    <cellStyle name="Millares 2 3 3 7 3 2" xfId="17076" xr:uid="{00000000-0005-0000-0000-0000991E0000}"/>
    <cellStyle name="Millares 2 3 3 7 4" xfId="12700" xr:uid="{00000000-0005-0000-0000-00009A1E0000}"/>
    <cellStyle name="Millares 2 3 3 8" xfId="5040" xr:uid="{00000000-0005-0000-0000-00009B1E0000}"/>
    <cellStyle name="Millares 2 3 3 8 2" xfId="9417" xr:uid="{00000000-0005-0000-0000-00009C1E0000}"/>
    <cellStyle name="Millares 2 3 3 8 2 2" xfId="18170" xr:uid="{00000000-0005-0000-0000-00009D1E0000}"/>
    <cellStyle name="Millares 2 3 3 8 3" xfId="13794" xr:uid="{00000000-0005-0000-0000-00009E1E0000}"/>
    <cellStyle name="Millares 2 3 3 9" xfId="7229" xr:uid="{00000000-0005-0000-0000-00009F1E0000}"/>
    <cellStyle name="Millares 2 3 3 9 2" xfId="15982" xr:uid="{00000000-0005-0000-0000-0000A01E0000}"/>
    <cellStyle name="Millares 2 3 4" xfId="217" xr:uid="{00000000-0005-0000-0000-0000A11E0000}"/>
    <cellStyle name="Millares 2 3 4 10" xfId="11607" xr:uid="{00000000-0005-0000-0000-0000A21E0000}"/>
    <cellStyle name="Millares 2 3 4 2" xfId="2946" xr:uid="{00000000-0005-0000-0000-0000A31E0000}"/>
    <cellStyle name="Millares 2 3 4 2 2" xfId="3058" xr:uid="{00000000-0005-0000-0000-0000A41E0000}"/>
    <cellStyle name="Millares 2 3 4 2 2 2" xfId="3334" xr:uid="{00000000-0005-0000-0000-0000A51E0000}"/>
    <cellStyle name="Millares 2 3 4 2 2 2 2" xfId="3887" xr:uid="{00000000-0005-0000-0000-0000A61E0000}"/>
    <cellStyle name="Millares 2 3 4 2 2 2 2 2" xfId="4983" xr:uid="{00000000-0005-0000-0000-0000A71E0000}"/>
    <cellStyle name="Millares 2 3 4 2 2 2 2 2 2" xfId="7172" xr:uid="{00000000-0005-0000-0000-0000A81E0000}"/>
    <cellStyle name="Millares 2 3 4 2 2 2 2 2 2 2" xfId="11549" xr:uid="{00000000-0005-0000-0000-0000A91E0000}"/>
    <cellStyle name="Millares 2 3 4 2 2 2 2 2 2 2 2" xfId="20302" xr:uid="{00000000-0005-0000-0000-0000AA1E0000}"/>
    <cellStyle name="Millares 2 3 4 2 2 2 2 2 2 3" xfId="15926" xr:uid="{00000000-0005-0000-0000-0000AB1E0000}"/>
    <cellStyle name="Millares 2 3 4 2 2 2 2 2 3" xfId="9361" xr:uid="{00000000-0005-0000-0000-0000AC1E0000}"/>
    <cellStyle name="Millares 2 3 4 2 2 2 2 2 3 2" xfId="18114" xr:uid="{00000000-0005-0000-0000-0000AD1E0000}"/>
    <cellStyle name="Millares 2 3 4 2 2 2 2 2 4" xfId="13738" xr:uid="{00000000-0005-0000-0000-0000AE1E0000}"/>
    <cellStyle name="Millares 2 3 4 2 2 2 2 3" xfId="6078" xr:uid="{00000000-0005-0000-0000-0000AF1E0000}"/>
    <cellStyle name="Millares 2 3 4 2 2 2 2 3 2" xfId="10455" xr:uid="{00000000-0005-0000-0000-0000B01E0000}"/>
    <cellStyle name="Millares 2 3 4 2 2 2 2 3 2 2" xfId="19208" xr:uid="{00000000-0005-0000-0000-0000B11E0000}"/>
    <cellStyle name="Millares 2 3 4 2 2 2 2 3 3" xfId="14832" xr:uid="{00000000-0005-0000-0000-0000B21E0000}"/>
    <cellStyle name="Millares 2 3 4 2 2 2 2 4" xfId="8267" xr:uid="{00000000-0005-0000-0000-0000B31E0000}"/>
    <cellStyle name="Millares 2 3 4 2 2 2 2 4 2" xfId="17020" xr:uid="{00000000-0005-0000-0000-0000B41E0000}"/>
    <cellStyle name="Millares 2 3 4 2 2 2 2 5" xfId="12644" xr:uid="{00000000-0005-0000-0000-0000B51E0000}"/>
    <cellStyle name="Millares 2 3 4 2 2 2 3" xfId="4435" xr:uid="{00000000-0005-0000-0000-0000B61E0000}"/>
    <cellStyle name="Millares 2 3 4 2 2 2 3 2" xfId="6624" xr:uid="{00000000-0005-0000-0000-0000B71E0000}"/>
    <cellStyle name="Millares 2 3 4 2 2 2 3 2 2" xfId="11001" xr:uid="{00000000-0005-0000-0000-0000B81E0000}"/>
    <cellStyle name="Millares 2 3 4 2 2 2 3 2 2 2" xfId="19754" xr:uid="{00000000-0005-0000-0000-0000B91E0000}"/>
    <cellStyle name="Millares 2 3 4 2 2 2 3 2 3" xfId="15378" xr:uid="{00000000-0005-0000-0000-0000BA1E0000}"/>
    <cellStyle name="Millares 2 3 4 2 2 2 3 3" xfId="8813" xr:uid="{00000000-0005-0000-0000-0000BB1E0000}"/>
    <cellStyle name="Millares 2 3 4 2 2 2 3 3 2" xfId="17566" xr:uid="{00000000-0005-0000-0000-0000BC1E0000}"/>
    <cellStyle name="Millares 2 3 4 2 2 2 3 4" xfId="13190" xr:uid="{00000000-0005-0000-0000-0000BD1E0000}"/>
    <cellStyle name="Millares 2 3 4 2 2 2 4" xfId="5530" xr:uid="{00000000-0005-0000-0000-0000BE1E0000}"/>
    <cellStyle name="Millares 2 3 4 2 2 2 4 2" xfId="9907" xr:uid="{00000000-0005-0000-0000-0000BF1E0000}"/>
    <cellStyle name="Millares 2 3 4 2 2 2 4 2 2" xfId="18660" xr:uid="{00000000-0005-0000-0000-0000C01E0000}"/>
    <cellStyle name="Millares 2 3 4 2 2 2 4 3" xfId="14284" xr:uid="{00000000-0005-0000-0000-0000C11E0000}"/>
    <cellStyle name="Millares 2 3 4 2 2 2 5" xfId="7719" xr:uid="{00000000-0005-0000-0000-0000C21E0000}"/>
    <cellStyle name="Millares 2 3 4 2 2 2 5 2" xfId="16472" xr:uid="{00000000-0005-0000-0000-0000C31E0000}"/>
    <cellStyle name="Millares 2 3 4 2 2 2 6" xfId="12096" xr:uid="{00000000-0005-0000-0000-0000C41E0000}"/>
    <cellStyle name="Millares 2 3 4 2 2 3" xfId="3613" xr:uid="{00000000-0005-0000-0000-0000C51E0000}"/>
    <cellStyle name="Millares 2 3 4 2 2 3 2" xfId="4709" xr:uid="{00000000-0005-0000-0000-0000C61E0000}"/>
    <cellStyle name="Millares 2 3 4 2 2 3 2 2" xfId="6898" xr:uid="{00000000-0005-0000-0000-0000C71E0000}"/>
    <cellStyle name="Millares 2 3 4 2 2 3 2 2 2" xfId="11275" xr:uid="{00000000-0005-0000-0000-0000C81E0000}"/>
    <cellStyle name="Millares 2 3 4 2 2 3 2 2 2 2" xfId="20028" xr:uid="{00000000-0005-0000-0000-0000C91E0000}"/>
    <cellStyle name="Millares 2 3 4 2 2 3 2 2 3" xfId="15652" xr:uid="{00000000-0005-0000-0000-0000CA1E0000}"/>
    <cellStyle name="Millares 2 3 4 2 2 3 2 3" xfId="9087" xr:uid="{00000000-0005-0000-0000-0000CB1E0000}"/>
    <cellStyle name="Millares 2 3 4 2 2 3 2 3 2" xfId="17840" xr:uid="{00000000-0005-0000-0000-0000CC1E0000}"/>
    <cellStyle name="Millares 2 3 4 2 2 3 2 4" xfId="13464" xr:uid="{00000000-0005-0000-0000-0000CD1E0000}"/>
    <cellStyle name="Millares 2 3 4 2 2 3 3" xfId="5804" xr:uid="{00000000-0005-0000-0000-0000CE1E0000}"/>
    <cellStyle name="Millares 2 3 4 2 2 3 3 2" xfId="10181" xr:uid="{00000000-0005-0000-0000-0000CF1E0000}"/>
    <cellStyle name="Millares 2 3 4 2 2 3 3 2 2" xfId="18934" xr:uid="{00000000-0005-0000-0000-0000D01E0000}"/>
    <cellStyle name="Millares 2 3 4 2 2 3 3 3" xfId="14558" xr:uid="{00000000-0005-0000-0000-0000D11E0000}"/>
    <cellStyle name="Millares 2 3 4 2 2 3 4" xfId="7993" xr:uid="{00000000-0005-0000-0000-0000D21E0000}"/>
    <cellStyle name="Millares 2 3 4 2 2 3 4 2" xfId="16746" xr:uid="{00000000-0005-0000-0000-0000D31E0000}"/>
    <cellStyle name="Millares 2 3 4 2 2 3 5" xfId="12370" xr:uid="{00000000-0005-0000-0000-0000D41E0000}"/>
    <cellStyle name="Millares 2 3 4 2 2 4" xfId="4161" xr:uid="{00000000-0005-0000-0000-0000D51E0000}"/>
    <cellStyle name="Millares 2 3 4 2 2 4 2" xfId="6350" xr:uid="{00000000-0005-0000-0000-0000D61E0000}"/>
    <cellStyle name="Millares 2 3 4 2 2 4 2 2" xfId="10727" xr:uid="{00000000-0005-0000-0000-0000D71E0000}"/>
    <cellStyle name="Millares 2 3 4 2 2 4 2 2 2" xfId="19480" xr:uid="{00000000-0005-0000-0000-0000D81E0000}"/>
    <cellStyle name="Millares 2 3 4 2 2 4 2 3" xfId="15104" xr:uid="{00000000-0005-0000-0000-0000D91E0000}"/>
    <cellStyle name="Millares 2 3 4 2 2 4 3" xfId="8539" xr:uid="{00000000-0005-0000-0000-0000DA1E0000}"/>
    <cellStyle name="Millares 2 3 4 2 2 4 3 2" xfId="17292" xr:uid="{00000000-0005-0000-0000-0000DB1E0000}"/>
    <cellStyle name="Millares 2 3 4 2 2 4 4" xfId="12916" xr:uid="{00000000-0005-0000-0000-0000DC1E0000}"/>
    <cellStyle name="Millares 2 3 4 2 2 5" xfId="5256" xr:uid="{00000000-0005-0000-0000-0000DD1E0000}"/>
    <cellStyle name="Millares 2 3 4 2 2 5 2" xfId="9633" xr:uid="{00000000-0005-0000-0000-0000DE1E0000}"/>
    <cellStyle name="Millares 2 3 4 2 2 5 2 2" xfId="18386" xr:uid="{00000000-0005-0000-0000-0000DF1E0000}"/>
    <cellStyle name="Millares 2 3 4 2 2 5 3" xfId="14010" xr:uid="{00000000-0005-0000-0000-0000E01E0000}"/>
    <cellStyle name="Millares 2 3 4 2 2 6" xfId="7445" xr:uid="{00000000-0005-0000-0000-0000E11E0000}"/>
    <cellStyle name="Millares 2 3 4 2 2 6 2" xfId="16198" xr:uid="{00000000-0005-0000-0000-0000E21E0000}"/>
    <cellStyle name="Millares 2 3 4 2 2 7" xfId="11822" xr:uid="{00000000-0005-0000-0000-0000E31E0000}"/>
    <cellStyle name="Millares 2 3 4 2 3" xfId="3222" xr:uid="{00000000-0005-0000-0000-0000E41E0000}"/>
    <cellStyle name="Millares 2 3 4 2 3 2" xfId="3775" xr:uid="{00000000-0005-0000-0000-0000E51E0000}"/>
    <cellStyle name="Millares 2 3 4 2 3 2 2" xfId="4871" xr:uid="{00000000-0005-0000-0000-0000E61E0000}"/>
    <cellStyle name="Millares 2 3 4 2 3 2 2 2" xfId="7060" xr:uid="{00000000-0005-0000-0000-0000E71E0000}"/>
    <cellStyle name="Millares 2 3 4 2 3 2 2 2 2" xfId="11437" xr:uid="{00000000-0005-0000-0000-0000E81E0000}"/>
    <cellStyle name="Millares 2 3 4 2 3 2 2 2 2 2" xfId="20190" xr:uid="{00000000-0005-0000-0000-0000E91E0000}"/>
    <cellStyle name="Millares 2 3 4 2 3 2 2 2 3" xfId="15814" xr:uid="{00000000-0005-0000-0000-0000EA1E0000}"/>
    <cellStyle name="Millares 2 3 4 2 3 2 2 3" xfId="9249" xr:uid="{00000000-0005-0000-0000-0000EB1E0000}"/>
    <cellStyle name="Millares 2 3 4 2 3 2 2 3 2" xfId="18002" xr:uid="{00000000-0005-0000-0000-0000EC1E0000}"/>
    <cellStyle name="Millares 2 3 4 2 3 2 2 4" xfId="13626" xr:uid="{00000000-0005-0000-0000-0000ED1E0000}"/>
    <cellStyle name="Millares 2 3 4 2 3 2 3" xfId="5966" xr:uid="{00000000-0005-0000-0000-0000EE1E0000}"/>
    <cellStyle name="Millares 2 3 4 2 3 2 3 2" xfId="10343" xr:uid="{00000000-0005-0000-0000-0000EF1E0000}"/>
    <cellStyle name="Millares 2 3 4 2 3 2 3 2 2" xfId="19096" xr:uid="{00000000-0005-0000-0000-0000F01E0000}"/>
    <cellStyle name="Millares 2 3 4 2 3 2 3 3" xfId="14720" xr:uid="{00000000-0005-0000-0000-0000F11E0000}"/>
    <cellStyle name="Millares 2 3 4 2 3 2 4" xfId="8155" xr:uid="{00000000-0005-0000-0000-0000F21E0000}"/>
    <cellStyle name="Millares 2 3 4 2 3 2 4 2" xfId="16908" xr:uid="{00000000-0005-0000-0000-0000F31E0000}"/>
    <cellStyle name="Millares 2 3 4 2 3 2 5" xfId="12532" xr:uid="{00000000-0005-0000-0000-0000F41E0000}"/>
    <cellStyle name="Millares 2 3 4 2 3 3" xfId="4323" xr:uid="{00000000-0005-0000-0000-0000F51E0000}"/>
    <cellStyle name="Millares 2 3 4 2 3 3 2" xfId="6512" xr:uid="{00000000-0005-0000-0000-0000F61E0000}"/>
    <cellStyle name="Millares 2 3 4 2 3 3 2 2" xfId="10889" xr:uid="{00000000-0005-0000-0000-0000F71E0000}"/>
    <cellStyle name="Millares 2 3 4 2 3 3 2 2 2" xfId="19642" xr:uid="{00000000-0005-0000-0000-0000F81E0000}"/>
    <cellStyle name="Millares 2 3 4 2 3 3 2 3" xfId="15266" xr:uid="{00000000-0005-0000-0000-0000F91E0000}"/>
    <cellStyle name="Millares 2 3 4 2 3 3 3" xfId="8701" xr:uid="{00000000-0005-0000-0000-0000FA1E0000}"/>
    <cellStyle name="Millares 2 3 4 2 3 3 3 2" xfId="17454" xr:uid="{00000000-0005-0000-0000-0000FB1E0000}"/>
    <cellStyle name="Millares 2 3 4 2 3 3 4" xfId="13078" xr:uid="{00000000-0005-0000-0000-0000FC1E0000}"/>
    <cellStyle name="Millares 2 3 4 2 3 4" xfId="5418" xr:uid="{00000000-0005-0000-0000-0000FD1E0000}"/>
    <cellStyle name="Millares 2 3 4 2 3 4 2" xfId="9795" xr:uid="{00000000-0005-0000-0000-0000FE1E0000}"/>
    <cellStyle name="Millares 2 3 4 2 3 4 2 2" xfId="18548" xr:uid="{00000000-0005-0000-0000-0000FF1E0000}"/>
    <cellStyle name="Millares 2 3 4 2 3 4 3" xfId="14172" xr:uid="{00000000-0005-0000-0000-0000001F0000}"/>
    <cellStyle name="Millares 2 3 4 2 3 5" xfId="7607" xr:uid="{00000000-0005-0000-0000-0000011F0000}"/>
    <cellStyle name="Millares 2 3 4 2 3 5 2" xfId="16360" xr:uid="{00000000-0005-0000-0000-0000021F0000}"/>
    <cellStyle name="Millares 2 3 4 2 3 6" xfId="11984" xr:uid="{00000000-0005-0000-0000-0000031F0000}"/>
    <cellStyle name="Millares 2 3 4 2 4" xfId="3501" xr:uid="{00000000-0005-0000-0000-0000041F0000}"/>
    <cellStyle name="Millares 2 3 4 2 4 2" xfId="4597" xr:uid="{00000000-0005-0000-0000-0000051F0000}"/>
    <cellStyle name="Millares 2 3 4 2 4 2 2" xfId="6786" xr:uid="{00000000-0005-0000-0000-0000061F0000}"/>
    <cellStyle name="Millares 2 3 4 2 4 2 2 2" xfId="11163" xr:uid="{00000000-0005-0000-0000-0000071F0000}"/>
    <cellStyle name="Millares 2 3 4 2 4 2 2 2 2" xfId="19916" xr:uid="{00000000-0005-0000-0000-0000081F0000}"/>
    <cellStyle name="Millares 2 3 4 2 4 2 2 3" xfId="15540" xr:uid="{00000000-0005-0000-0000-0000091F0000}"/>
    <cellStyle name="Millares 2 3 4 2 4 2 3" xfId="8975" xr:uid="{00000000-0005-0000-0000-00000A1F0000}"/>
    <cellStyle name="Millares 2 3 4 2 4 2 3 2" xfId="17728" xr:uid="{00000000-0005-0000-0000-00000B1F0000}"/>
    <cellStyle name="Millares 2 3 4 2 4 2 4" xfId="13352" xr:uid="{00000000-0005-0000-0000-00000C1F0000}"/>
    <cellStyle name="Millares 2 3 4 2 4 3" xfId="5692" xr:uid="{00000000-0005-0000-0000-00000D1F0000}"/>
    <cellStyle name="Millares 2 3 4 2 4 3 2" xfId="10069" xr:uid="{00000000-0005-0000-0000-00000E1F0000}"/>
    <cellStyle name="Millares 2 3 4 2 4 3 2 2" xfId="18822" xr:uid="{00000000-0005-0000-0000-00000F1F0000}"/>
    <cellStyle name="Millares 2 3 4 2 4 3 3" xfId="14446" xr:uid="{00000000-0005-0000-0000-0000101F0000}"/>
    <cellStyle name="Millares 2 3 4 2 4 4" xfId="7881" xr:uid="{00000000-0005-0000-0000-0000111F0000}"/>
    <cellStyle name="Millares 2 3 4 2 4 4 2" xfId="16634" xr:uid="{00000000-0005-0000-0000-0000121F0000}"/>
    <cellStyle name="Millares 2 3 4 2 4 5" xfId="12258" xr:uid="{00000000-0005-0000-0000-0000131F0000}"/>
    <cellStyle name="Millares 2 3 4 2 5" xfId="4049" xr:uid="{00000000-0005-0000-0000-0000141F0000}"/>
    <cellStyle name="Millares 2 3 4 2 5 2" xfId="6238" xr:uid="{00000000-0005-0000-0000-0000151F0000}"/>
    <cellStyle name="Millares 2 3 4 2 5 2 2" xfId="10615" xr:uid="{00000000-0005-0000-0000-0000161F0000}"/>
    <cellStyle name="Millares 2 3 4 2 5 2 2 2" xfId="19368" xr:uid="{00000000-0005-0000-0000-0000171F0000}"/>
    <cellStyle name="Millares 2 3 4 2 5 2 3" xfId="14992" xr:uid="{00000000-0005-0000-0000-0000181F0000}"/>
    <cellStyle name="Millares 2 3 4 2 5 3" xfId="8427" xr:uid="{00000000-0005-0000-0000-0000191F0000}"/>
    <cellStyle name="Millares 2 3 4 2 5 3 2" xfId="17180" xr:uid="{00000000-0005-0000-0000-00001A1F0000}"/>
    <cellStyle name="Millares 2 3 4 2 5 4" xfId="12804" xr:uid="{00000000-0005-0000-0000-00001B1F0000}"/>
    <cellStyle name="Millares 2 3 4 2 6" xfId="5144" xr:uid="{00000000-0005-0000-0000-00001C1F0000}"/>
    <cellStyle name="Millares 2 3 4 2 6 2" xfId="9521" xr:uid="{00000000-0005-0000-0000-00001D1F0000}"/>
    <cellStyle name="Millares 2 3 4 2 6 2 2" xfId="18274" xr:uid="{00000000-0005-0000-0000-00001E1F0000}"/>
    <cellStyle name="Millares 2 3 4 2 6 3" xfId="13898" xr:uid="{00000000-0005-0000-0000-00001F1F0000}"/>
    <cellStyle name="Millares 2 3 4 2 7" xfId="7333" xr:uid="{00000000-0005-0000-0000-0000201F0000}"/>
    <cellStyle name="Millares 2 3 4 2 7 2" xfId="16086" xr:uid="{00000000-0005-0000-0000-0000211F0000}"/>
    <cellStyle name="Millares 2 3 4 2 8" xfId="11710" xr:uid="{00000000-0005-0000-0000-0000221F0000}"/>
    <cellStyle name="Millares 2 3 4 3" xfId="3001" xr:uid="{00000000-0005-0000-0000-0000231F0000}"/>
    <cellStyle name="Millares 2 3 4 3 2" xfId="3277" xr:uid="{00000000-0005-0000-0000-0000241F0000}"/>
    <cellStyle name="Millares 2 3 4 3 2 2" xfId="3830" xr:uid="{00000000-0005-0000-0000-0000251F0000}"/>
    <cellStyle name="Millares 2 3 4 3 2 2 2" xfId="4926" xr:uid="{00000000-0005-0000-0000-0000261F0000}"/>
    <cellStyle name="Millares 2 3 4 3 2 2 2 2" xfId="7115" xr:uid="{00000000-0005-0000-0000-0000271F0000}"/>
    <cellStyle name="Millares 2 3 4 3 2 2 2 2 2" xfId="11492" xr:uid="{00000000-0005-0000-0000-0000281F0000}"/>
    <cellStyle name="Millares 2 3 4 3 2 2 2 2 2 2" xfId="20245" xr:uid="{00000000-0005-0000-0000-0000291F0000}"/>
    <cellStyle name="Millares 2 3 4 3 2 2 2 2 3" xfId="15869" xr:uid="{00000000-0005-0000-0000-00002A1F0000}"/>
    <cellStyle name="Millares 2 3 4 3 2 2 2 3" xfId="9304" xr:uid="{00000000-0005-0000-0000-00002B1F0000}"/>
    <cellStyle name="Millares 2 3 4 3 2 2 2 3 2" xfId="18057" xr:uid="{00000000-0005-0000-0000-00002C1F0000}"/>
    <cellStyle name="Millares 2 3 4 3 2 2 2 4" xfId="13681" xr:uid="{00000000-0005-0000-0000-00002D1F0000}"/>
    <cellStyle name="Millares 2 3 4 3 2 2 3" xfId="6021" xr:uid="{00000000-0005-0000-0000-00002E1F0000}"/>
    <cellStyle name="Millares 2 3 4 3 2 2 3 2" xfId="10398" xr:uid="{00000000-0005-0000-0000-00002F1F0000}"/>
    <cellStyle name="Millares 2 3 4 3 2 2 3 2 2" xfId="19151" xr:uid="{00000000-0005-0000-0000-0000301F0000}"/>
    <cellStyle name="Millares 2 3 4 3 2 2 3 3" xfId="14775" xr:uid="{00000000-0005-0000-0000-0000311F0000}"/>
    <cellStyle name="Millares 2 3 4 3 2 2 4" xfId="8210" xr:uid="{00000000-0005-0000-0000-0000321F0000}"/>
    <cellStyle name="Millares 2 3 4 3 2 2 4 2" xfId="16963" xr:uid="{00000000-0005-0000-0000-0000331F0000}"/>
    <cellStyle name="Millares 2 3 4 3 2 2 5" xfId="12587" xr:uid="{00000000-0005-0000-0000-0000341F0000}"/>
    <cellStyle name="Millares 2 3 4 3 2 3" xfId="4378" xr:uid="{00000000-0005-0000-0000-0000351F0000}"/>
    <cellStyle name="Millares 2 3 4 3 2 3 2" xfId="6567" xr:uid="{00000000-0005-0000-0000-0000361F0000}"/>
    <cellStyle name="Millares 2 3 4 3 2 3 2 2" xfId="10944" xr:uid="{00000000-0005-0000-0000-0000371F0000}"/>
    <cellStyle name="Millares 2 3 4 3 2 3 2 2 2" xfId="19697" xr:uid="{00000000-0005-0000-0000-0000381F0000}"/>
    <cellStyle name="Millares 2 3 4 3 2 3 2 3" xfId="15321" xr:uid="{00000000-0005-0000-0000-0000391F0000}"/>
    <cellStyle name="Millares 2 3 4 3 2 3 3" xfId="8756" xr:uid="{00000000-0005-0000-0000-00003A1F0000}"/>
    <cellStyle name="Millares 2 3 4 3 2 3 3 2" xfId="17509" xr:uid="{00000000-0005-0000-0000-00003B1F0000}"/>
    <cellStyle name="Millares 2 3 4 3 2 3 4" xfId="13133" xr:uid="{00000000-0005-0000-0000-00003C1F0000}"/>
    <cellStyle name="Millares 2 3 4 3 2 4" xfId="5473" xr:uid="{00000000-0005-0000-0000-00003D1F0000}"/>
    <cellStyle name="Millares 2 3 4 3 2 4 2" xfId="9850" xr:uid="{00000000-0005-0000-0000-00003E1F0000}"/>
    <cellStyle name="Millares 2 3 4 3 2 4 2 2" xfId="18603" xr:uid="{00000000-0005-0000-0000-00003F1F0000}"/>
    <cellStyle name="Millares 2 3 4 3 2 4 3" xfId="14227" xr:uid="{00000000-0005-0000-0000-0000401F0000}"/>
    <cellStyle name="Millares 2 3 4 3 2 5" xfId="7662" xr:uid="{00000000-0005-0000-0000-0000411F0000}"/>
    <cellStyle name="Millares 2 3 4 3 2 5 2" xfId="16415" xr:uid="{00000000-0005-0000-0000-0000421F0000}"/>
    <cellStyle name="Millares 2 3 4 3 2 6" xfId="12039" xr:uid="{00000000-0005-0000-0000-0000431F0000}"/>
    <cellStyle name="Millares 2 3 4 3 3" xfId="3556" xr:uid="{00000000-0005-0000-0000-0000441F0000}"/>
    <cellStyle name="Millares 2 3 4 3 3 2" xfId="4652" xr:uid="{00000000-0005-0000-0000-0000451F0000}"/>
    <cellStyle name="Millares 2 3 4 3 3 2 2" xfId="6841" xr:uid="{00000000-0005-0000-0000-0000461F0000}"/>
    <cellStyle name="Millares 2 3 4 3 3 2 2 2" xfId="11218" xr:uid="{00000000-0005-0000-0000-0000471F0000}"/>
    <cellStyle name="Millares 2 3 4 3 3 2 2 2 2" xfId="19971" xr:uid="{00000000-0005-0000-0000-0000481F0000}"/>
    <cellStyle name="Millares 2 3 4 3 3 2 2 3" xfId="15595" xr:uid="{00000000-0005-0000-0000-0000491F0000}"/>
    <cellStyle name="Millares 2 3 4 3 3 2 3" xfId="9030" xr:uid="{00000000-0005-0000-0000-00004A1F0000}"/>
    <cellStyle name="Millares 2 3 4 3 3 2 3 2" xfId="17783" xr:uid="{00000000-0005-0000-0000-00004B1F0000}"/>
    <cellStyle name="Millares 2 3 4 3 3 2 4" xfId="13407" xr:uid="{00000000-0005-0000-0000-00004C1F0000}"/>
    <cellStyle name="Millares 2 3 4 3 3 3" xfId="5747" xr:uid="{00000000-0005-0000-0000-00004D1F0000}"/>
    <cellStyle name="Millares 2 3 4 3 3 3 2" xfId="10124" xr:uid="{00000000-0005-0000-0000-00004E1F0000}"/>
    <cellStyle name="Millares 2 3 4 3 3 3 2 2" xfId="18877" xr:uid="{00000000-0005-0000-0000-00004F1F0000}"/>
    <cellStyle name="Millares 2 3 4 3 3 3 3" xfId="14501" xr:uid="{00000000-0005-0000-0000-0000501F0000}"/>
    <cellStyle name="Millares 2 3 4 3 3 4" xfId="7936" xr:uid="{00000000-0005-0000-0000-0000511F0000}"/>
    <cellStyle name="Millares 2 3 4 3 3 4 2" xfId="16689" xr:uid="{00000000-0005-0000-0000-0000521F0000}"/>
    <cellStyle name="Millares 2 3 4 3 3 5" xfId="12313" xr:uid="{00000000-0005-0000-0000-0000531F0000}"/>
    <cellStyle name="Millares 2 3 4 3 4" xfId="4104" xr:uid="{00000000-0005-0000-0000-0000541F0000}"/>
    <cellStyle name="Millares 2 3 4 3 4 2" xfId="6293" xr:uid="{00000000-0005-0000-0000-0000551F0000}"/>
    <cellStyle name="Millares 2 3 4 3 4 2 2" xfId="10670" xr:uid="{00000000-0005-0000-0000-0000561F0000}"/>
    <cellStyle name="Millares 2 3 4 3 4 2 2 2" xfId="19423" xr:uid="{00000000-0005-0000-0000-0000571F0000}"/>
    <cellStyle name="Millares 2 3 4 3 4 2 3" xfId="15047" xr:uid="{00000000-0005-0000-0000-0000581F0000}"/>
    <cellStyle name="Millares 2 3 4 3 4 3" xfId="8482" xr:uid="{00000000-0005-0000-0000-0000591F0000}"/>
    <cellStyle name="Millares 2 3 4 3 4 3 2" xfId="17235" xr:uid="{00000000-0005-0000-0000-00005A1F0000}"/>
    <cellStyle name="Millares 2 3 4 3 4 4" xfId="12859" xr:uid="{00000000-0005-0000-0000-00005B1F0000}"/>
    <cellStyle name="Millares 2 3 4 3 5" xfId="5199" xr:uid="{00000000-0005-0000-0000-00005C1F0000}"/>
    <cellStyle name="Millares 2 3 4 3 5 2" xfId="9576" xr:uid="{00000000-0005-0000-0000-00005D1F0000}"/>
    <cellStyle name="Millares 2 3 4 3 5 2 2" xfId="18329" xr:uid="{00000000-0005-0000-0000-00005E1F0000}"/>
    <cellStyle name="Millares 2 3 4 3 5 3" xfId="13953" xr:uid="{00000000-0005-0000-0000-00005F1F0000}"/>
    <cellStyle name="Millares 2 3 4 3 6" xfId="7388" xr:uid="{00000000-0005-0000-0000-0000601F0000}"/>
    <cellStyle name="Millares 2 3 4 3 6 2" xfId="16141" xr:uid="{00000000-0005-0000-0000-0000611F0000}"/>
    <cellStyle name="Millares 2 3 4 3 7" xfId="11765" xr:uid="{00000000-0005-0000-0000-0000621F0000}"/>
    <cellStyle name="Millares 2 3 4 4" xfId="2888" xr:uid="{00000000-0005-0000-0000-0000631F0000}"/>
    <cellStyle name="Millares 2 3 4 4 2" xfId="3167" xr:uid="{00000000-0005-0000-0000-0000641F0000}"/>
    <cellStyle name="Millares 2 3 4 4 2 2" xfId="3720" xr:uid="{00000000-0005-0000-0000-0000651F0000}"/>
    <cellStyle name="Millares 2 3 4 4 2 2 2" xfId="4816" xr:uid="{00000000-0005-0000-0000-0000661F0000}"/>
    <cellStyle name="Millares 2 3 4 4 2 2 2 2" xfId="7005" xr:uid="{00000000-0005-0000-0000-0000671F0000}"/>
    <cellStyle name="Millares 2 3 4 4 2 2 2 2 2" xfId="11382" xr:uid="{00000000-0005-0000-0000-0000681F0000}"/>
    <cellStyle name="Millares 2 3 4 4 2 2 2 2 2 2" xfId="20135" xr:uid="{00000000-0005-0000-0000-0000691F0000}"/>
    <cellStyle name="Millares 2 3 4 4 2 2 2 2 3" xfId="15759" xr:uid="{00000000-0005-0000-0000-00006A1F0000}"/>
    <cellStyle name="Millares 2 3 4 4 2 2 2 3" xfId="9194" xr:uid="{00000000-0005-0000-0000-00006B1F0000}"/>
    <cellStyle name="Millares 2 3 4 4 2 2 2 3 2" xfId="17947" xr:uid="{00000000-0005-0000-0000-00006C1F0000}"/>
    <cellStyle name="Millares 2 3 4 4 2 2 2 4" xfId="13571" xr:uid="{00000000-0005-0000-0000-00006D1F0000}"/>
    <cellStyle name="Millares 2 3 4 4 2 2 3" xfId="5911" xr:uid="{00000000-0005-0000-0000-00006E1F0000}"/>
    <cellStyle name="Millares 2 3 4 4 2 2 3 2" xfId="10288" xr:uid="{00000000-0005-0000-0000-00006F1F0000}"/>
    <cellStyle name="Millares 2 3 4 4 2 2 3 2 2" xfId="19041" xr:uid="{00000000-0005-0000-0000-0000701F0000}"/>
    <cellStyle name="Millares 2 3 4 4 2 2 3 3" xfId="14665" xr:uid="{00000000-0005-0000-0000-0000711F0000}"/>
    <cellStyle name="Millares 2 3 4 4 2 2 4" xfId="8100" xr:uid="{00000000-0005-0000-0000-0000721F0000}"/>
    <cellStyle name="Millares 2 3 4 4 2 2 4 2" xfId="16853" xr:uid="{00000000-0005-0000-0000-0000731F0000}"/>
    <cellStyle name="Millares 2 3 4 4 2 2 5" xfId="12477" xr:uid="{00000000-0005-0000-0000-0000741F0000}"/>
    <cellStyle name="Millares 2 3 4 4 2 3" xfId="4268" xr:uid="{00000000-0005-0000-0000-0000751F0000}"/>
    <cellStyle name="Millares 2 3 4 4 2 3 2" xfId="6457" xr:uid="{00000000-0005-0000-0000-0000761F0000}"/>
    <cellStyle name="Millares 2 3 4 4 2 3 2 2" xfId="10834" xr:uid="{00000000-0005-0000-0000-0000771F0000}"/>
    <cellStyle name="Millares 2 3 4 4 2 3 2 2 2" xfId="19587" xr:uid="{00000000-0005-0000-0000-0000781F0000}"/>
    <cellStyle name="Millares 2 3 4 4 2 3 2 3" xfId="15211" xr:uid="{00000000-0005-0000-0000-0000791F0000}"/>
    <cellStyle name="Millares 2 3 4 4 2 3 3" xfId="8646" xr:uid="{00000000-0005-0000-0000-00007A1F0000}"/>
    <cellStyle name="Millares 2 3 4 4 2 3 3 2" xfId="17399" xr:uid="{00000000-0005-0000-0000-00007B1F0000}"/>
    <cellStyle name="Millares 2 3 4 4 2 3 4" xfId="13023" xr:uid="{00000000-0005-0000-0000-00007C1F0000}"/>
    <cellStyle name="Millares 2 3 4 4 2 4" xfId="5363" xr:uid="{00000000-0005-0000-0000-00007D1F0000}"/>
    <cellStyle name="Millares 2 3 4 4 2 4 2" xfId="9740" xr:uid="{00000000-0005-0000-0000-00007E1F0000}"/>
    <cellStyle name="Millares 2 3 4 4 2 4 2 2" xfId="18493" xr:uid="{00000000-0005-0000-0000-00007F1F0000}"/>
    <cellStyle name="Millares 2 3 4 4 2 4 3" xfId="14117" xr:uid="{00000000-0005-0000-0000-0000801F0000}"/>
    <cellStyle name="Millares 2 3 4 4 2 5" xfId="7552" xr:uid="{00000000-0005-0000-0000-0000811F0000}"/>
    <cellStyle name="Millares 2 3 4 4 2 5 2" xfId="16305" xr:uid="{00000000-0005-0000-0000-0000821F0000}"/>
    <cellStyle name="Millares 2 3 4 4 2 6" xfId="11929" xr:uid="{00000000-0005-0000-0000-0000831F0000}"/>
    <cellStyle name="Millares 2 3 4 4 3" xfId="3446" xr:uid="{00000000-0005-0000-0000-0000841F0000}"/>
    <cellStyle name="Millares 2 3 4 4 3 2" xfId="4542" xr:uid="{00000000-0005-0000-0000-0000851F0000}"/>
    <cellStyle name="Millares 2 3 4 4 3 2 2" xfId="6731" xr:uid="{00000000-0005-0000-0000-0000861F0000}"/>
    <cellStyle name="Millares 2 3 4 4 3 2 2 2" xfId="11108" xr:uid="{00000000-0005-0000-0000-0000871F0000}"/>
    <cellStyle name="Millares 2 3 4 4 3 2 2 2 2" xfId="19861" xr:uid="{00000000-0005-0000-0000-0000881F0000}"/>
    <cellStyle name="Millares 2 3 4 4 3 2 2 3" xfId="15485" xr:uid="{00000000-0005-0000-0000-0000891F0000}"/>
    <cellStyle name="Millares 2 3 4 4 3 2 3" xfId="8920" xr:uid="{00000000-0005-0000-0000-00008A1F0000}"/>
    <cellStyle name="Millares 2 3 4 4 3 2 3 2" xfId="17673" xr:uid="{00000000-0005-0000-0000-00008B1F0000}"/>
    <cellStyle name="Millares 2 3 4 4 3 2 4" xfId="13297" xr:uid="{00000000-0005-0000-0000-00008C1F0000}"/>
    <cellStyle name="Millares 2 3 4 4 3 3" xfId="5637" xr:uid="{00000000-0005-0000-0000-00008D1F0000}"/>
    <cellStyle name="Millares 2 3 4 4 3 3 2" xfId="10014" xr:uid="{00000000-0005-0000-0000-00008E1F0000}"/>
    <cellStyle name="Millares 2 3 4 4 3 3 2 2" xfId="18767" xr:uid="{00000000-0005-0000-0000-00008F1F0000}"/>
    <cellStyle name="Millares 2 3 4 4 3 3 3" xfId="14391" xr:uid="{00000000-0005-0000-0000-0000901F0000}"/>
    <cellStyle name="Millares 2 3 4 4 3 4" xfId="7826" xr:uid="{00000000-0005-0000-0000-0000911F0000}"/>
    <cellStyle name="Millares 2 3 4 4 3 4 2" xfId="16579" xr:uid="{00000000-0005-0000-0000-0000921F0000}"/>
    <cellStyle name="Millares 2 3 4 4 3 5" xfId="12203" xr:uid="{00000000-0005-0000-0000-0000931F0000}"/>
    <cellStyle name="Millares 2 3 4 4 4" xfId="3994" xr:uid="{00000000-0005-0000-0000-0000941F0000}"/>
    <cellStyle name="Millares 2 3 4 4 4 2" xfId="6183" xr:uid="{00000000-0005-0000-0000-0000951F0000}"/>
    <cellStyle name="Millares 2 3 4 4 4 2 2" xfId="10560" xr:uid="{00000000-0005-0000-0000-0000961F0000}"/>
    <cellStyle name="Millares 2 3 4 4 4 2 2 2" xfId="19313" xr:uid="{00000000-0005-0000-0000-0000971F0000}"/>
    <cellStyle name="Millares 2 3 4 4 4 2 3" xfId="14937" xr:uid="{00000000-0005-0000-0000-0000981F0000}"/>
    <cellStyle name="Millares 2 3 4 4 4 3" xfId="8372" xr:uid="{00000000-0005-0000-0000-0000991F0000}"/>
    <cellStyle name="Millares 2 3 4 4 4 3 2" xfId="17125" xr:uid="{00000000-0005-0000-0000-00009A1F0000}"/>
    <cellStyle name="Millares 2 3 4 4 4 4" xfId="12749" xr:uid="{00000000-0005-0000-0000-00009B1F0000}"/>
    <cellStyle name="Millares 2 3 4 4 5" xfId="5089" xr:uid="{00000000-0005-0000-0000-00009C1F0000}"/>
    <cellStyle name="Millares 2 3 4 4 5 2" xfId="9466" xr:uid="{00000000-0005-0000-0000-00009D1F0000}"/>
    <cellStyle name="Millares 2 3 4 4 5 2 2" xfId="18219" xr:uid="{00000000-0005-0000-0000-00009E1F0000}"/>
    <cellStyle name="Millares 2 3 4 4 5 3" xfId="13843" xr:uid="{00000000-0005-0000-0000-00009F1F0000}"/>
    <cellStyle name="Millares 2 3 4 4 6" xfId="7278" xr:uid="{00000000-0005-0000-0000-0000A01F0000}"/>
    <cellStyle name="Millares 2 3 4 4 6 2" xfId="16031" xr:uid="{00000000-0005-0000-0000-0000A11F0000}"/>
    <cellStyle name="Millares 2 3 4 4 7" xfId="11655" xr:uid="{00000000-0005-0000-0000-0000A21F0000}"/>
    <cellStyle name="Millares 2 3 4 5" xfId="3117" xr:uid="{00000000-0005-0000-0000-0000A31F0000}"/>
    <cellStyle name="Millares 2 3 4 5 2" xfId="3671" xr:uid="{00000000-0005-0000-0000-0000A41F0000}"/>
    <cellStyle name="Millares 2 3 4 5 2 2" xfId="4767" xr:uid="{00000000-0005-0000-0000-0000A51F0000}"/>
    <cellStyle name="Millares 2 3 4 5 2 2 2" xfId="6956" xr:uid="{00000000-0005-0000-0000-0000A61F0000}"/>
    <cellStyle name="Millares 2 3 4 5 2 2 2 2" xfId="11333" xr:uid="{00000000-0005-0000-0000-0000A71F0000}"/>
    <cellStyle name="Millares 2 3 4 5 2 2 2 2 2" xfId="20086" xr:uid="{00000000-0005-0000-0000-0000A81F0000}"/>
    <cellStyle name="Millares 2 3 4 5 2 2 2 3" xfId="15710" xr:uid="{00000000-0005-0000-0000-0000A91F0000}"/>
    <cellStyle name="Millares 2 3 4 5 2 2 3" xfId="9145" xr:uid="{00000000-0005-0000-0000-0000AA1F0000}"/>
    <cellStyle name="Millares 2 3 4 5 2 2 3 2" xfId="17898" xr:uid="{00000000-0005-0000-0000-0000AB1F0000}"/>
    <cellStyle name="Millares 2 3 4 5 2 2 4" xfId="13522" xr:uid="{00000000-0005-0000-0000-0000AC1F0000}"/>
    <cellStyle name="Millares 2 3 4 5 2 3" xfId="5862" xr:uid="{00000000-0005-0000-0000-0000AD1F0000}"/>
    <cellStyle name="Millares 2 3 4 5 2 3 2" xfId="10239" xr:uid="{00000000-0005-0000-0000-0000AE1F0000}"/>
    <cellStyle name="Millares 2 3 4 5 2 3 2 2" xfId="18992" xr:uid="{00000000-0005-0000-0000-0000AF1F0000}"/>
    <cellStyle name="Millares 2 3 4 5 2 3 3" xfId="14616" xr:uid="{00000000-0005-0000-0000-0000B01F0000}"/>
    <cellStyle name="Millares 2 3 4 5 2 4" xfId="8051" xr:uid="{00000000-0005-0000-0000-0000B11F0000}"/>
    <cellStyle name="Millares 2 3 4 5 2 4 2" xfId="16804" xr:uid="{00000000-0005-0000-0000-0000B21F0000}"/>
    <cellStyle name="Millares 2 3 4 5 2 5" xfId="12428" xr:uid="{00000000-0005-0000-0000-0000B31F0000}"/>
    <cellStyle name="Millares 2 3 4 5 3" xfId="4219" xr:uid="{00000000-0005-0000-0000-0000B41F0000}"/>
    <cellStyle name="Millares 2 3 4 5 3 2" xfId="6408" xr:uid="{00000000-0005-0000-0000-0000B51F0000}"/>
    <cellStyle name="Millares 2 3 4 5 3 2 2" xfId="10785" xr:uid="{00000000-0005-0000-0000-0000B61F0000}"/>
    <cellStyle name="Millares 2 3 4 5 3 2 2 2" xfId="19538" xr:uid="{00000000-0005-0000-0000-0000B71F0000}"/>
    <cellStyle name="Millares 2 3 4 5 3 2 3" xfId="15162" xr:uid="{00000000-0005-0000-0000-0000B81F0000}"/>
    <cellStyle name="Millares 2 3 4 5 3 3" xfId="8597" xr:uid="{00000000-0005-0000-0000-0000B91F0000}"/>
    <cellStyle name="Millares 2 3 4 5 3 3 2" xfId="17350" xr:uid="{00000000-0005-0000-0000-0000BA1F0000}"/>
    <cellStyle name="Millares 2 3 4 5 3 4" xfId="12974" xr:uid="{00000000-0005-0000-0000-0000BB1F0000}"/>
    <cellStyle name="Millares 2 3 4 5 4" xfId="5314" xr:uid="{00000000-0005-0000-0000-0000BC1F0000}"/>
    <cellStyle name="Millares 2 3 4 5 4 2" xfId="9691" xr:uid="{00000000-0005-0000-0000-0000BD1F0000}"/>
    <cellStyle name="Millares 2 3 4 5 4 2 2" xfId="18444" xr:uid="{00000000-0005-0000-0000-0000BE1F0000}"/>
    <cellStyle name="Millares 2 3 4 5 4 3" xfId="14068" xr:uid="{00000000-0005-0000-0000-0000BF1F0000}"/>
    <cellStyle name="Millares 2 3 4 5 5" xfId="7503" xr:uid="{00000000-0005-0000-0000-0000C01F0000}"/>
    <cellStyle name="Millares 2 3 4 5 5 2" xfId="16256" xr:uid="{00000000-0005-0000-0000-0000C11F0000}"/>
    <cellStyle name="Millares 2 3 4 5 6" xfId="11880" xr:uid="{00000000-0005-0000-0000-0000C21F0000}"/>
    <cellStyle name="Millares 2 3 4 6" xfId="3396" xr:uid="{00000000-0005-0000-0000-0000C31F0000}"/>
    <cellStyle name="Millares 2 3 4 6 2" xfId="4493" xr:uid="{00000000-0005-0000-0000-0000C41F0000}"/>
    <cellStyle name="Millares 2 3 4 6 2 2" xfId="6682" xr:uid="{00000000-0005-0000-0000-0000C51F0000}"/>
    <cellStyle name="Millares 2 3 4 6 2 2 2" xfId="11059" xr:uid="{00000000-0005-0000-0000-0000C61F0000}"/>
    <cellStyle name="Millares 2 3 4 6 2 2 2 2" xfId="19812" xr:uid="{00000000-0005-0000-0000-0000C71F0000}"/>
    <cellStyle name="Millares 2 3 4 6 2 2 3" xfId="15436" xr:uid="{00000000-0005-0000-0000-0000C81F0000}"/>
    <cellStyle name="Millares 2 3 4 6 2 3" xfId="8871" xr:uid="{00000000-0005-0000-0000-0000C91F0000}"/>
    <cellStyle name="Millares 2 3 4 6 2 3 2" xfId="17624" xr:uid="{00000000-0005-0000-0000-0000CA1F0000}"/>
    <cellStyle name="Millares 2 3 4 6 2 4" xfId="13248" xr:uid="{00000000-0005-0000-0000-0000CB1F0000}"/>
    <cellStyle name="Millares 2 3 4 6 3" xfId="5588" xr:uid="{00000000-0005-0000-0000-0000CC1F0000}"/>
    <cellStyle name="Millares 2 3 4 6 3 2" xfId="9965" xr:uid="{00000000-0005-0000-0000-0000CD1F0000}"/>
    <cellStyle name="Millares 2 3 4 6 3 2 2" xfId="18718" xr:uid="{00000000-0005-0000-0000-0000CE1F0000}"/>
    <cellStyle name="Millares 2 3 4 6 3 3" xfId="14342" xr:uid="{00000000-0005-0000-0000-0000CF1F0000}"/>
    <cellStyle name="Millares 2 3 4 6 4" xfId="7777" xr:uid="{00000000-0005-0000-0000-0000D01F0000}"/>
    <cellStyle name="Millares 2 3 4 6 4 2" xfId="16530" xr:uid="{00000000-0005-0000-0000-0000D11F0000}"/>
    <cellStyle name="Millares 2 3 4 6 5" xfId="12154" xr:uid="{00000000-0005-0000-0000-0000D21F0000}"/>
    <cellStyle name="Millares 2 3 4 7" xfId="3946" xr:uid="{00000000-0005-0000-0000-0000D31F0000}"/>
    <cellStyle name="Millares 2 3 4 7 2" xfId="6135" xr:uid="{00000000-0005-0000-0000-0000D41F0000}"/>
    <cellStyle name="Millares 2 3 4 7 2 2" xfId="10512" xr:uid="{00000000-0005-0000-0000-0000D51F0000}"/>
    <cellStyle name="Millares 2 3 4 7 2 2 2" xfId="19265" xr:uid="{00000000-0005-0000-0000-0000D61F0000}"/>
    <cellStyle name="Millares 2 3 4 7 2 3" xfId="14889" xr:uid="{00000000-0005-0000-0000-0000D71F0000}"/>
    <cellStyle name="Millares 2 3 4 7 3" xfId="8324" xr:uid="{00000000-0005-0000-0000-0000D81F0000}"/>
    <cellStyle name="Millares 2 3 4 7 3 2" xfId="17077" xr:uid="{00000000-0005-0000-0000-0000D91F0000}"/>
    <cellStyle name="Millares 2 3 4 7 4" xfId="12701" xr:uid="{00000000-0005-0000-0000-0000DA1F0000}"/>
    <cellStyle name="Millares 2 3 4 8" xfId="5041" xr:uid="{00000000-0005-0000-0000-0000DB1F0000}"/>
    <cellStyle name="Millares 2 3 4 8 2" xfId="9418" xr:uid="{00000000-0005-0000-0000-0000DC1F0000}"/>
    <cellStyle name="Millares 2 3 4 8 2 2" xfId="18171" xr:uid="{00000000-0005-0000-0000-0000DD1F0000}"/>
    <cellStyle name="Millares 2 3 4 8 3" xfId="13795" xr:uid="{00000000-0005-0000-0000-0000DE1F0000}"/>
    <cellStyle name="Millares 2 3 4 9" xfId="7230" xr:uid="{00000000-0005-0000-0000-0000DF1F0000}"/>
    <cellStyle name="Millares 2 3 4 9 2" xfId="15983" xr:uid="{00000000-0005-0000-0000-0000E01F0000}"/>
    <cellStyle name="Millares 2 3 5" xfId="2942" xr:uid="{00000000-0005-0000-0000-0000E11F0000}"/>
    <cellStyle name="Millares 2 3 5 2" xfId="3054" xr:uid="{00000000-0005-0000-0000-0000E21F0000}"/>
    <cellStyle name="Millares 2 3 5 2 2" xfId="3330" xr:uid="{00000000-0005-0000-0000-0000E31F0000}"/>
    <cellStyle name="Millares 2 3 5 2 2 2" xfId="3883" xr:uid="{00000000-0005-0000-0000-0000E41F0000}"/>
    <cellStyle name="Millares 2 3 5 2 2 2 2" xfId="4979" xr:uid="{00000000-0005-0000-0000-0000E51F0000}"/>
    <cellStyle name="Millares 2 3 5 2 2 2 2 2" xfId="7168" xr:uid="{00000000-0005-0000-0000-0000E61F0000}"/>
    <cellStyle name="Millares 2 3 5 2 2 2 2 2 2" xfId="11545" xr:uid="{00000000-0005-0000-0000-0000E71F0000}"/>
    <cellStyle name="Millares 2 3 5 2 2 2 2 2 2 2" xfId="20298" xr:uid="{00000000-0005-0000-0000-0000E81F0000}"/>
    <cellStyle name="Millares 2 3 5 2 2 2 2 2 3" xfId="15922" xr:uid="{00000000-0005-0000-0000-0000E91F0000}"/>
    <cellStyle name="Millares 2 3 5 2 2 2 2 3" xfId="9357" xr:uid="{00000000-0005-0000-0000-0000EA1F0000}"/>
    <cellStyle name="Millares 2 3 5 2 2 2 2 3 2" xfId="18110" xr:uid="{00000000-0005-0000-0000-0000EB1F0000}"/>
    <cellStyle name="Millares 2 3 5 2 2 2 2 4" xfId="13734" xr:uid="{00000000-0005-0000-0000-0000EC1F0000}"/>
    <cellStyle name="Millares 2 3 5 2 2 2 3" xfId="6074" xr:uid="{00000000-0005-0000-0000-0000ED1F0000}"/>
    <cellStyle name="Millares 2 3 5 2 2 2 3 2" xfId="10451" xr:uid="{00000000-0005-0000-0000-0000EE1F0000}"/>
    <cellStyle name="Millares 2 3 5 2 2 2 3 2 2" xfId="19204" xr:uid="{00000000-0005-0000-0000-0000EF1F0000}"/>
    <cellStyle name="Millares 2 3 5 2 2 2 3 3" xfId="14828" xr:uid="{00000000-0005-0000-0000-0000F01F0000}"/>
    <cellStyle name="Millares 2 3 5 2 2 2 4" xfId="8263" xr:uid="{00000000-0005-0000-0000-0000F11F0000}"/>
    <cellStyle name="Millares 2 3 5 2 2 2 4 2" xfId="17016" xr:uid="{00000000-0005-0000-0000-0000F21F0000}"/>
    <cellStyle name="Millares 2 3 5 2 2 2 5" xfId="12640" xr:uid="{00000000-0005-0000-0000-0000F31F0000}"/>
    <cellStyle name="Millares 2 3 5 2 2 3" xfId="4431" xr:uid="{00000000-0005-0000-0000-0000F41F0000}"/>
    <cellStyle name="Millares 2 3 5 2 2 3 2" xfId="6620" xr:uid="{00000000-0005-0000-0000-0000F51F0000}"/>
    <cellStyle name="Millares 2 3 5 2 2 3 2 2" xfId="10997" xr:uid="{00000000-0005-0000-0000-0000F61F0000}"/>
    <cellStyle name="Millares 2 3 5 2 2 3 2 2 2" xfId="19750" xr:uid="{00000000-0005-0000-0000-0000F71F0000}"/>
    <cellStyle name="Millares 2 3 5 2 2 3 2 3" xfId="15374" xr:uid="{00000000-0005-0000-0000-0000F81F0000}"/>
    <cellStyle name="Millares 2 3 5 2 2 3 3" xfId="8809" xr:uid="{00000000-0005-0000-0000-0000F91F0000}"/>
    <cellStyle name="Millares 2 3 5 2 2 3 3 2" xfId="17562" xr:uid="{00000000-0005-0000-0000-0000FA1F0000}"/>
    <cellStyle name="Millares 2 3 5 2 2 3 4" xfId="13186" xr:uid="{00000000-0005-0000-0000-0000FB1F0000}"/>
    <cellStyle name="Millares 2 3 5 2 2 4" xfId="5526" xr:uid="{00000000-0005-0000-0000-0000FC1F0000}"/>
    <cellStyle name="Millares 2 3 5 2 2 4 2" xfId="9903" xr:uid="{00000000-0005-0000-0000-0000FD1F0000}"/>
    <cellStyle name="Millares 2 3 5 2 2 4 2 2" xfId="18656" xr:uid="{00000000-0005-0000-0000-0000FE1F0000}"/>
    <cellStyle name="Millares 2 3 5 2 2 4 3" xfId="14280" xr:uid="{00000000-0005-0000-0000-0000FF1F0000}"/>
    <cellStyle name="Millares 2 3 5 2 2 5" xfId="7715" xr:uid="{00000000-0005-0000-0000-000000200000}"/>
    <cellStyle name="Millares 2 3 5 2 2 5 2" xfId="16468" xr:uid="{00000000-0005-0000-0000-000001200000}"/>
    <cellStyle name="Millares 2 3 5 2 2 6" xfId="12092" xr:uid="{00000000-0005-0000-0000-000002200000}"/>
    <cellStyle name="Millares 2 3 5 2 3" xfId="3609" xr:uid="{00000000-0005-0000-0000-000003200000}"/>
    <cellStyle name="Millares 2 3 5 2 3 2" xfId="4705" xr:uid="{00000000-0005-0000-0000-000004200000}"/>
    <cellStyle name="Millares 2 3 5 2 3 2 2" xfId="6894" xr:uid="{00000000-0005-0000-0000-000005200000}"/>
    <cellStyle name="Millares 2 3 5 2 3 2 2 2" xfId="11271" xr:uid="{00000000-0005-0000-0000-000006200000}"/>
    <cellStyle name="Millares 2 3 5 2 3 2 2 2 2" xfId="20024" xr:uid="{00000000-0005-0000-0000-000007200000}"/>
    <cellStyle name="Millares 2 3 5 2 3 2 2 3" xfId="15648" xr:uid="{00000000-0005-0000-0000-000008200000}"/>
    <cellStyle name="Millares 2 3 5 2 3 2 3" xfId="9083" xr:uid="{00000000-0005-0000-0000-000009200000}"/>
    <cellStyle name="Millares 2 3 5 2 3 2 3 2" xfId="17836" xr:uid="{00000000-0005-0000-0000-00000A200000}"/>
    <cellStyle name="Millares 2 3 5 2 3 2 4" xfId="13460" xr:uid="{00000000-0005-0000-0000-00000B200000}"/>
    <cellStyle name="Millares 2 3 5 2 3 3" xfId="5800" xr:uid="{00000000-0005-0000-0000-00000C200000}"/>
    <cellStyle name="Millares 2 3 5 2 3 3 2" xfId="10177" xr:uid="{00000000-0005-0000-0000-00000D200000}"/>
    <cellStyle name="Millares 2 3 5 2 3 3 2 2" xfId="18930" xr:uid="{00000000-0005-0000-0000-00000E200000}"/>
    <cellStyle name="Millares 2 3 5 2 3 3 3" xfId="14554" xr:uid="{00000000-0005-0000-0000-00000F200000}"/>
    <cellStyle name="Millares 2 3 5 2 3 4" xfId="7989" xr:uid="{00000000-0005-0000-0000-000010200000}"/>
    <cellStyle name="Millares 2 3 5 2 3 4 2" xfId="16742" xr:uid="{00000000-0005-0000-0000-000011200000}"/>
    <cellStyle name="Millares 2 3 5 2 3 5" xfId="12366" xr:uid="{00000000-0005-0000-0000-000012200000}"/>
    <cellStyle name="Millares 2 3 5 2 4" xfId="4157" xr:uid="{00000000-0005-0000-0000-000013200000}"/>
    <cellStyle name="Millares 2 3 5 2 4 2" xfId="6346" xr:uid="{00000000-0005-0000-0000-000014200000}"/>
    <cellStyle name="Millares 2 3 5 2 4 2 2" xfId="10723" xr:uid="{00000000-0005-0000-0000-000015200000}"/>
    <cellStyle name="Millares 2 3 5 2 4 2 2 2" xfId="19476" xr:uid="{00000000-0005-0000-0000-000016200000}"/>
    <cellStyle name="Millares 2 3 5 2 4 2 3" xfId="15100" xr:uid="{00000000-0005-0000-0000-000017200000}"/>
    <cellStyle name="Millares 2 3 5 2 4 3" xfId="8535" xr:uid="{00000000-0005-0000-0000-000018200000}"/>
    <cellStyle name="Millares 2 3 5 2 4 3 2" xfId="17288" xr:uid="{00000000-0005-0000-0000-000019200000}"/>
    <cellStyle name="Millares 2 3 5 2 4 4" xfId="12912" xr:uid="{00000000-0005-0000-0000-00001A200000}"/>
    <cellStyle name="Millares 2 3 5 2 5" xfId="5252" xr:uid="{00000000-0005-0000-0000-00001B200000}"/>
    <cellStyle name="Millares 2 3 5 2 5 2" xfId="9629" xr:uid="{00000000-0005-0000-0000-00001C200000}"/>
    <cellStyle name="Millares 2 3 5 2 5 2 2" xfId="18382" xr:uid="{00000000-0005-0000-0000-00001D200000}"/>
    <cellStyle name="Millares 2 3 5 2 5 3" xfId="14006" xr:uid="{00000000-0005-0000-0000-00001E200000}"/>
    <cellStyle name="Millares 2 3 5 2 6" xfId="7441" xr:uid="{00000000-0005-0000-0000-00001F200000}"/>
    <cellStyle name="Millares 2 3 5 2 6 2" xfId="16194" xr:uid="{00000000-0005-0000-0000-000020200000}"/>
    <cellStyle name="Millares 2 3 5 2 7" xfId="11818" xr:uid="{00000000-0005-0000-0000-000021200000}"/>
    <cellStyle name="Millares 2 3 5 3" xfId="3218" xr:uid="{00000000-0005-0000-0000-000022200000}"/>
    <cellStyle name="Millares 2 3 5 3 2" xfId="3771" xr:uid="{00000000-0005-0000-0000-000023200000}"/>
    <cellStyle name="Millares 2 3 5 3 2 2" xfId="4867" xr:uid="{00000000-0005-0000-0000-000024200000}"/>
    <cellStyle name="Millares 2 3 5 3 2 2 2" xfId="7056" xr:uid="{00000000-0005-0000-0000-000025200000}"/>
    <cellStyle name="Millares 2 3 5 3 2 2 2 2" xfId="11433" xr:uid="{00000000-0005-0000-0000-000026200000}"/>
    <cellStyle name="Millares 2 3 5 3 2 2 2 2 2" xfId="20186" xr:uid="{00000000-0005-0000-0000-000027200000}"/>
    <cellStyle name="Millares 2 3 5 3 2 2 2 3" xfId="15810" xr:uid="{00000000-0005-0000-0000-000028200000}"/>
    <cellStyle name="Millares 2 3 5 3 2 2 3" xfId="9245" xr:uid="{00000000-0005-0000-0000-000029200000}"/>
    <cellStyle name="Millares 2 3 5 3 2 2 3 2" xfId="17998" xr:uid="{00000000-0005-0000-0000-00002A200000}"/>
    <cellStyle name="Millares 2 3 5 3 2 2 4" xfId="13622" xr:uid="{00000000-0005-0000-0000-00002B200000}"/>
    <cellStyle name="Millares 2 3 5 3 2 3" xfId="5962" xr:uid="{00000000-0005-0000-0000-00002C200000}"/>
    <cellStyle name="Millares 2 3 5 3 2 3 2" xfId="10339" xr:uid="{00000000-0005-0000-0000-00002D200000}"/>
    <cellStyle name="Millares 2 3 5 3 2 3 2 2" xfId="19092" xr:uid="{00000000-0005-0000-0000-00002E200000}"/>
    <cellStyle name="Millares 2 3 5 3 2 3 3" xfId="14716" xr:uid="{00000000-0005-0000-0000-00002F200000}"/>
    <cellStyle name="Millares 2 3 5 3 2 4" xfId="8151" xr:uid="{00000000-0005-0000-0000-000030200000}"/>
    <cellStyle name="Millares 2 3 5 3 2 4 2" xfId="16904" xr:uid="{00000000-0005-0000-0000-000031200000}"/>
    <cellStyle name="Millares 2 3 5 3 2 5" xfId="12528" xr:uid="{00000000-0005-0000-0000-000032200000}"/>
    <cellStyle name="Millares 2 3 5 3 3" xfId="4319" xr:uid="{00000000-0005-0000-0000-000033200000}"/>
    <cellStyle name="Millares 2 3 5 3 3 2" xfId="6508" xr:uid="{00000000-0005-0000-0000-000034200000}"/>
    <cellStyle name="Millares 2 3 5 3 3 2 2" xfId="10885" xr:uid="{00000000-0005-0000-0000-000035200000}"/>
    <cellStyle name="Millares 2 3 5 3 3 2 2 2" xfId="19638" xr:uid="{00000000-0005-0000-0000-000036200000}"/>
    <cellStyle name="Millares 2 3 5 3 3 2 3" xfId="15262" xr:uid="{00000000-0005-0000-0000-000037200000}"/>
    <cellStyle name="Millares 2 3 5 3 3 3" xfId="8697" xr:uid="{00000000-0005-0000-0000-000038200000}"/>
    <cellStyle name="Millares 2 3 5 3 3 3 2" xfId="17450" xr:uid="{00000000-0005-0000-0000-000039200000}"/>
    <cellStyle name="Millares 2 3 5 3 3 4" xfId="13074" xr:uid="{00000000-0005-0000-0000-00003A200000}"/>
    <cellStyle name="Millares 2 3 5 3 4" xfId="5414" xr:uid="{00000000-0005-0000-0000-00003B200000}"/>
    <cellStyle name="Millares 2 3 5 3 4 2" xfId="9791" xr:uid="{00000000-0005-0000-0000-00003C200000}"/>
    <cellStyle name="Millares 2 3 5 3 4 2 2" xfId="18544" xr:uid="{00000000-0005-0000-0000-00003D200000}"/>
    <cellStyle name="Millares 2 3 5 3 4 3" xfId="14168" xr:uid="{00000000-0005-0000-0000-00003E200000}"/>
    <cellStyle name="Millares 2 3 5 3 5" xfId="7603" xr:uid="{00000000-0005-0000-0000-00003F200000}"/>
    <cellStyle name="Millares 2 3 5 3 5 2" xfId="16356" xr:uid="{00000000-0005-0000-0000-000040200000}"/>
    <cellStyle name="Millares 2 3 5 3 6" xfId="11980" xr:uid="{00000000-0005-0000-0000-000041200000}"/>
    <cellStyle name="Millares 2 3 5 4" xfId="3497" xr:uid="{00000000-0005-0000-0000-000042200000}"/>
    <cellStyle name="Millares 2 3 5 4 2" xfId="4593" xr:uid="{00000000-0005-0000-0000-000043200000}"/>
    <cellStyle name="Millares 2 3 5 4 2 2" xfId="6782" xr:uid="{00000000-0005-0000-0000-000044200000}"/>
    <cellStyle name="Millares 2 3 5 4 2 2 2" xfId="11159" xr:uid="{00000000-0005-0000-0000-000045200000}"/>
    <cellStyle name="Millares 2 3 5 4 2 2 2 2" xfId="19912" xr:uid="{00000000-0005-0000-0000-000046200000}"/>
    <cellStyle name="Millares 2 3 5 4 2 2 3" xfId="15536" xr:uid="{00000000-0005-0000-0000-000047200000}"/>
    <cellStyle name="Millares 2 3 5 4 2 3" xfId="8971" xr:uid="{00000000-0005-0000-0000-000048200000}"/>
    <cellStyle name="Millares 2 3 5 4 2 3 2" xfId="17724" xr:uid="{00000000-0005-0000-0000-000049200000}"/>
    <cellStyle name="Millares 2 3 5 4 2 4" xfId="13348" xr:uid="{00000000-0005-0000-0000-00004A200000}"/>
    <cellStyle name="Millares 2 3 5 4 3" xfId="5688" xr:uid="{00000000-0005-0000-0000-00004B200000}"/>
    <cellStyle name="Millares 2 3 5 4 3 2" xfId="10065" xr:uid="{00000000-0005-0000-0000-00004C200000}"/>
    <cellStyle name="Millares 2 3 5 4 3 2 2" xfId="18818" xr:uid="{00000000-0005-0000-0000-00004D200000}"/>
    <cellStyle name="Millares 2 3 5 4 3 3" xfId="14442" xr:uid="{00000000-0005-0000-0000-00004E200000}"/>
    <cellStyle name="Millares 2 3 5 4 4" xfId="7877" xr:uid="{00000000-0005-0000-0000-00004F200000}"/>
    <cellStyle name="Millares 2 3 5 4 4 2" xfId="16630" xr:uid="{00000000-0005-0000-0000-000050200000}"/>
    <cellStyle name="Millares 2 3 5 4 5" xfId="12254" xr:uid="{00000000-0005-0000-0000-000051200000}"/>
    <cellStyle name="Millares 2 3 5 5" xfId="4045" xr:uid="{00000000-0005-0000-0000-000052200000}"/>
    <cellStyle name="Millares 2 3 5 5 2" xfId="6234" xr:uid="{00000000-0005-0000-0000-000053200000}"/>
    <cellStyle name="Millares 2 3 5 5 2 2" xfId="10611" xr:uid="{00000000-0005-0000-0000-000054200000}"/>
    <cellStyle name="Millares 2 3 5 5 2 2 2" xfId="19364" xr:uid="{00000000-0005-0000-0000-000055200000}"/>
    <cellStyle name="Millares 2 3 5 5 2 3" xfId="14988" xr:uid="{00000000-0005-0000-0000-000056200000}"/>
    <cellStyle name="Millares 2 3 5 5 3" xfId="8423" xr:uid="{00000000-0005-0000-0000-000057200000}"/>
    <cellStyle name="Millares 2 3 5 5 3 2" xfId="17176" xr:uid="{00000000-0005-0000-0000-000058200000}"/>
    <cellStyle name="Millares 2 3 5 5 4" xfId="12800" xr:uid="{00000000-0005-0000-0000-000059200000}"/>
    <cellStyle name="Millares 2 3 5 6" xfId="5140" xr:uid="{00000000-0005-0000-0000-00005A200000}"/>
    <cellStyle name="Millares 2 3 5 6 2" xfId="9517" xr:uid="{00000000-0005-0000-0000-00005B200000}"/>
    <cellStyle name="Millares 2 3 5 6 2 2" xfId="18270" xr:uid="{00000000-0005-0000-0000-00005C200000}"/>
    <cellStyle name="Millares 2 3 5 6 3" xfId="13894" xr:uid="{00000000-0005-0000-0000-00005D200000}"/>
    <cellStyle name="Millares 2 3 5 7" xfId="7329" xr:uid="{00000000-0005-0000-0000-00005E200000}"/>
    <cellStyle name="Millares 2 3 5 7 2" xfId="16082" xr:uid="{00000000-0005-0000-0000-00005F200000}"/>
    <cellStyle name="Millares 2 3 5 8" xfId="11706" xr:uid="{00000000-0005-0000-0000-000060200000}"/>
    <cellStyle name="Millares 2 3 6" xfId="2997" xr:uid="{00000000-0005-0000-0000-000061200000}"/>
    <cellStyle name="Millares 2 3 6 2" xfId="3273" xr:uid="{00000000-0005-0000-0000-000062200000}"/>
    <cellStyle name="Millares 2 3 6 2 2" xfId="3826" xr:uid="{00000000-0005-0000-0000-000063200000}"/>
    <cellStyle name="Millares 2 3 6 2 2 2" xfId="4922" xr:uid="{00000000-0005-0000-0000-000064200000}"/>
    <cellStyle name="Millares 2 3 6 2 2 2 2" xfId="7111" xr:uid="{00000000-0005-0000-0000-000065200000}"/>
    <cellStyle name="Millares 2 3 6 2 2 2 2 2" xfId="11488" xr:uid="{00000000-0005-0000-0000-000066200000}"/>
    <cellStyle name="Millares 2 3 6 2 2 2 2 2 2" xfId="20241" xr:uid="{00000000-0005-0000-0000-000067200000}"/>
    <cellStyle name="Millares 2 3 6 2 2 2 2 3" xfId="15865" xr:uid="{00000000-0005-0000-0000-000068200000}"/>
    <cellStyle name="Millares 2 3 6 2 2 2 3" xfId="9300" xr:uid="{00000000-0005-0000-0000-000069200000}"/>
    <cellStyle name="Millares 2 3 6 2 2 2 3 2" xfId="18053" xr:uid="{00000000-0005-0000-0000-00006A200000}"/>
    <cellStyle name="Millares 2 3 6 2 2 2 4" xfId="13677" xr:uid="{00000000-0005-0000-0000-00006B200000}"/>
    <cellStyle name="Millares 2 3 6 2 2 3" xfId="6017" xr:uid="{00000000-0005-0000-0000-00006C200000}"/>
    <cellStyle name="Millares 2 3 6 2 2 3 2" xfId="10394" xr:uid="{00000000-0005-0000-0000-00006D200000}"/>
    <cellStyle name="Millares 2 3 6 2 2 3 2 2" xfId="19147" xr:uid="{00000000-0005-0000-0000-00006E200000}"/>
    <cellStyle name="Millares 2 3 6 2 2 3 3" xfId="14771" xr:uid="{00000000-0005-0000-0000-00006F200000}"/>
    <cellStyle name="Millares 2 3 6 2 2 4" xfId="8206" xr:uid="{00000000-0005-0000-0000-000070200000}"/>
    <cellStyle name="Millares 2 3 6 2 2 4 2" xfId="16959" xr:uid="{00000000-0005-0000-0000-000071200000}"/>
    <cellStyle name="Millares 2 3 6 2 2 5" xfId="12583" xr:uid="{00000000-0005-0000-0000-000072200000}"/>
    <cellStyle name="Millares 2 3 6 2 3" xfId="4374" xr:uid="{00000000-0005-0000-0000-000073200000}"/>
    <cellStyle name="Millares 2 3 6 2 3 2" xfId="6563" xr:uid="{00000000-0005-0000-0000-000074200000}"/>
    <cellStyle name="Millares 2 3 6 2 3 2 2" xfId="10940" xr:uid="{00000000-0005-0000-0000-000075200000}"/>
    <cellStyle name="Millares 2 3 6 2 3 2 2 2" xfId="19693" xr:uid="{00000000-0005-0000-0000-000076200000}"/>
    <cellStyle name="Millares 2 3 6 2 3 2 3" xfId="15317" xr:uid="{00000000-0005-0000-0000-000077200000}"/>
    <cellStyle name="Millares 2 3 6 2 3 3" xfId="8752" xr:uid="{00000000-0005-0000-0000-000078200000}"/>
    <cellStyle name="Millares 2 3 6 2 3 3 2" xfId="17505" xr:uid="{00000000-0005-0000-0000-000079200000}"/>
    <cellStyle name="Millares 2 3 6 2 3 4" xfId="13129" xr:uid="{00000000-0005-0000-0000-00007A200000}"/>
    <cellStyle name="Millares 2 3 6 2 4" xfId="5469" xr:uid="{00000000-0005-0000-0000-00007B200000}"/>
    <cellStyle name="Millares 2 3 6 2 4 2" xfId="9846" xr:uid="{00000000-0005-0000-0000-00007C200000}"/>
    <cellStyle name="Millares 2 3 6 2 4 2 2" xfId="18599" xr:uid="{00000000-0005-0000-0000-00007D200000}"/>
    <cellStyle name="Millares 2 3 6 2 4 3" xfId="14223" xr:uid="{00000000-0005-0000-0000-00007E200000}"/>
    <cellStyle name="Millares 2 3 6 2 5" xfId="7658" xr:uid="{00000000-0005-0000-0000-00007F200000}"/>
    <cellStyle name="Millares 2 3 6 2 5 2" xfId="16411" xr:uid="{00000000-0005-0000-0000-000080200000}"/>
    <cellStyle name="Millares 2 3 6 2 6" xfId="12035" xr:uid="{00000000-0005-0000-0000-000081200000}"/>
    <cellStyle name="Millares 2 3 6 3" xfId="3552" xr:uid="{00000000-0005-0000-0000-000082200000}"/>
    <cellStyle name="Millares 2 3 6 3 2" xfId="4648" xr:uid="{00000000-0005-0000-0000-000083200000}"/>
    <cellStyle name="Millares 2 3 6 3 2 2" xfId="6837" xr:uid="{00000000-0005-0000-0000-000084200000}"/>
    <cellStyle name="Millares 2 3 6 3 2 2 2" xfId="11214" xr:uid="{00000000-0005-0000-0000-000085200000}"/>
    <cellStyle name="Millares 2 3 6 3 2 2 2 2" xfId="19967" xr:uid="{00000000-0005-0000-0000-000086200000}"/>
    <cellStyle name="Millares 2 3 6 3 2 2 3" xfId="15591" xr:uid="{00000000-0005-0000-0000-000087200000}"/>
    <cellStyle name="Millares 2 3 6 3 2 3" xfId="9026" xr:uid="{00000000-0005-0000-0000-000088200000}"/>
    <cellStyle name="Millares 2 3 6 3 2 3 2" xfId="17779" xr:uid="{00000000-0005-0000-0000-000089200000}"/>
    <cellStyle name="Millares 2 3 6 3 2 4" xfId="13403" xr:uid="{00000000-0005-0000-0000-00008A200000}"/>
    <cellStyle name="Millares 2 3 6 3 3" xfId="5743" xr:uid="{00000000-0005-0000-0000-00008B200000}"/>
    <cellStyle name="Millares 2 3 6 3 3 2" xfId="10120" xr:uid="{00000000-0005-0000-0000-00008C200000}"/>
    <cellStyle name="Millares 2 3 6 3 3 2 2" xfId="18873" xr:uid="{00000000-0005-0000-0000-00008D200000}"/>
    <cellStyle name="Millares 2 3 6 3 3 3" xfId="14497" xr:uid="{00000000-0005-0000-0000-00008E200000}"/>
    <cellStyle name="Millares 2 3 6 3 4" xfId="7932" xr:uid="{00000000-0005-0000-0000-00008F200000}"/>
    <cellStyle name="Millares 2 3 6 3 4 2" xfId="16685" xr:uid="{00000000-0005-0000-0000-000090200000}"/>
    <cellStyle name="Millares 2 3 6 3 5" xfId="12309" xr:uid="{00000000-0005-0000-0000-000091200000}"/>
    <cellStyle name="Millares 2 3 6 4" xfId="4100" xr:uid="{00000000-0005-0000-0000-000092200000}"/>
    <cellStyle name="Millares 2 3 6 4 2" xfId="6289" xr:uid="{00000000-0005-0000-0000-000093200000}"/>
    <cellStyle name="Millares 2 3 6 4 2 2" xfId="10666" xr:uid="{00000000-0005-0000-0000-000094200000}"/>
    <cellStyle name="Millares 2 3 6 4 2 2 2" xfId="19419" xr:uid="{00000000-0005-0000-0000-000095200000}"/>
    <cellStyle name="Millares 2 3 6 4 2 3" xfId="15043" xr:uid="{00000000-0005-0000-0000-000096200000}"/>
    <cellStyle name="Millares 2 3 6 4 3" xfId="8478" xr:uid="{00000000-0005-0000-0000-000097200000}"/>
    <cellStyle name="Millares 2 3 6 4 3 2" xfId="17231" xr:uid="{00000000-0005-0000-0000-000098200000}"/>
    <cellStyle name="Millares 2 3 6 4 4" xfId="12855" xr:uid="{00000000-0005-0000-0000-000099200000}"/>
    <cellStyle name="Millares 2 3 6 5" xfId="5195" xr:uid="{00000000-0005-0000-0000-00009A200000}"/>
    <cellStyle name="Millares 2 3 6 5 2" xfId="9572" xr:uid="{00000000-0005-0000-0000-00009B200000}"/>
    <cellStyle name="Millares 2 3 6 5 2 2" xfId="18325" xr:uid="{00000000-0005-0000-0000-00009C200000}"/>
    <cellStyle name="Millares 2 3 6 5 3" xfId="13949" xr:uid="{00000000-0005-0000-0000-00009D200000}"/>
    <cellStyle name="Millares 2 3 6 6" xfId="7384" xr:uid="{00000000-0005-0000-0000-00009E200000}"/>
    <cellStyle name="Millares 2 3 6 6 2" xfId="16137" xr:uid="{00000000-0005-0000-0000-00009F200000}"/>
    <cellStyle name="Millares 2 3 6 7" xfId="11761" xr:uid="{00000000-0005-0000-0000-0000A0200000}"/>
    <cellStyle name="Millares 2 3 7" xfId="2884" xr:uid="{00000000-0005-0000-0000-0000A1200000}"/>
    <cellStyle name="Millares 2 3 7 2" xfId="3163" xr:uid="{00000000-0005-0000-0000-0000A2200000}"/>
    <cellStyle name="Millares 2 3 7 2 2" xfId="3716" xr:uid="{00000000-0005-0000-0000-0000A3200000}"/>
    <cellStyle name="Millares 2 3 7 2 2 2" xfId="4812" xr:uid="{00000000-0005-0000-0000-0000A4200000}"/>
    <cellStyle name="Millares 2 3 7 2 2 2 2" xfId="7001" xr:uid="{00000000-0005-0000-0000-0000A5200000}"/>
    <cellStyle name="Millares 2 3 7 2 2 2 2 2" xfId="11378" xr:uid="{00000000-0005-0000-0000-0000A6200000}"/>
    <cellStyle name="Millares 2 3 7 2 2 2 2 2 2" xfId="20131" xr:uid="{00000000-0005-0000-0000-0000A7200000}"/>
    <cellStyle name="Millares 2 3 7 2 2 2 2 3" xfId="15755" xr:uid="{00000000-0005-0000-0000-0000A8200000}"/>
    <cellStyle name="Millares 2 3 7 2 2 2 3" xfId="9190" xr:uid="{00000000-0005-0000-0000-0000A9200000}"/>
    <cellStyle name="Millares 2 3 7 2 2 2 3 2" xfId="17943" xr:uid="{00000000-0005-0000-0000-0000AA200000}"/>
    <cellStyle name="Millares 2 3 7 2 2 2 4" xfId="13567" xr:uid="{00000000-0005-0000-0000-0000AB200000}"/>
    <cellStyle name="Millares 2 3 7 2 2 3" xfId="5907" xr:uid="{00000000-0005-0000-0000-0000AC200000}"/>
    <cellStyle name="Millares 2 3 7 2 2 3 2" xfId="10284" xr:uid="{00000000-0005-0000-0000-0000AD200000}"/>
    <cellStyle name="Millares 2 3 7 2 2 3 2 2" xfId="19037" xr:uid="{00000000-0005-0000-0000-0000AE200000}"/>
    <cellStyle name="Millares 2 3 7 2 2 3 3" xfId="14661" xr:uid="{00000000-0005-0000-0000-0000AF200000}"/>
    <cellStyle name="Millares 2 3 7 2 2 4" xfId="8096" xr:uid="{00000000-0005-0000-0000-0000B0200000}"/>
    <cellStyle name="Millares 2 3 7 2 2 4 2" xfId="16849" xr:uid="{00000000-0005-0000-0000-0000B1200000}"/>
    <cellStyle name="Millares 2 3 7 2 2 5" xfId="12473" xr:uid="{00000000-0005-0000-0000-0000B2200000}"/>
    <cellStyle name="Millares 2 3 7 2 3" xfId="4264" xr:uid="{00000000-0005-0000-0000-0000B3200000}"/>
    <cellStyle name="Millares 2 3 7 2 3 2" xfId="6453" xr:uid="{00000000-0005-0000-0000-0000B4200000}"/>
    <cellStyle name="Millares 2 3 7 2 3 2 2" xfId="10830" xr:uid="{00000000-0005-0000-0000-0000B5200000}"/>
    <cellStyle name="Millares 2 3 7 2 3 2 2 2" xfId="19583" xr:uid="{00000000-0005-0000-0000-0000B6200000}"/>
    <cellStyle name="Millares 2 3 7 2 3 2 3" xfId="15207" xr:uid="{00000000-0005-0000-0000-0000B7200000}"/>
    <cellStyle name="Millares 2 3 7 2 3 3" xfId="8642" xr:uid="{00000000-0005-0000-0000-0000B8200000}"/>
    <cellStyle name="Millares 2 3 7 2 3 3 2" xfId="17395" xr:uid="{00000000-0005-0000-0000-0000B9200000}"/>
    <cellStyle name="Millares 2 3 7 2 3 4" xfId="13019" xr:uid="{00000000-0005-0000-0000-0000BA200000}"/>
    <cellStyle name="Millares 2 3 7 2 4" xfId="5359" xr:uid="{00000000-0005-0000-0000-0000BB200000}"/>
    <cellStyle name="Millares 2 3 7 2 4 2" xfId="9736" xr:uid="{00000000-0005-0000-0000-0000BC200000}"/>
    <cellStyle name="Millares 2 3 7 2 4 2 2" xfId="18489" xr:uid="{00000000-0005-0000-0000-0000BD200000}"/>
    <cellStyle name="Millares 2 3 7 2 4 3" xfId="14113" xr:uid="{00000000-0005-0000-0000-0000BE200000}"/>
    <cellStyle name="Millares 2 3 7 2 5" xfId="7548" xr:uid="{00000000-0005-0000-0000-0000BF200000}"/>
    <cellStyle name="Millares 2 3 7 2 5 2" xfId="16301" xr:uid="{00000000-0005-0000-0000-0000C0200000}"/>
    <cellStyle name="Millares 2 3 7 2 6" xfId="11925" xr:uid="{00000000-0005-0000-0000-0000C1200000}"/>
    <cellStyle name="Millares 2 3 7 3" xfId="3442" xr:uid="{00000000-0005-0000-0000-0000C2200000}"/>
    <cellStyle name="Millares 2 3 7 3 2" xfId="4538" xr:uid="{00000000-0005-0000-0000-0000C3200000}"/>
    <cellStyle name="Millares 2 3 7 3 2 2" xfId="6727" xr:uid="{00000000-0005-0000-0000-0000C4200000}"/>
    <cellStyle name="Millares 2 3 7 3 2 2 2" xfId="11104" xr:uid="{00000000-0005-0000-0000-0000C5200000}"/>
    <cellStyle name="Millares 2 3 7 3 2 2 2 2" xfId="19857" xr:uid="{00000000-0005-0000-0000-0000C6200000}"/>
    <cellStyle name="Millares 2 3 7 3 2 2 3" xfId="15481" xr:uid="{00000000-0005-0000-0000-0000C7200000}"/>
    <cellStyle name="Millares 2 3 7 3 2 3" xfId="8916" xr:uid="{00000000-0005-0000-0000-0000C8200000}"/>
    <cellStyle name="Millares 2 3 7 3 2 3 2" xfId="17669" xr:uid="{00000000-0005-0000-0000-0000C9200000}"/>
    <cellStyle name="Millares 2 3 7 3 2 4" xfId="13293" xr:uid="{00000000-0005-0000-0000-0000CA200000}"/>
    <cellStyle name="Millares 2 3 7 3 3" xfId="5633" xr:uid="{00000000-0005-0000-0000-0000CB200000}"/>
    <cellStyle name="Millares 2 3 7 3 3 2" xfId="10010" xr:uid="{00000000-0005-0000-0000-0000CC200000}"/>
    <cellStyle name="Millares 2 3 7 3 3 2 2" xfId="18763" xr:uid="{00000000-0005-0000-0000-0000CD200000}"/>
    <cellStyle name="Millares 2 3 7 3 3 3" xfId="14387" xr:uid="{00000000-0005-0000-0000-0000CE200000}"/>
    <cellStyle name="Millares 2 3 7 3 4" xfId="7822" xr:uid="{00000000-0005-0000-0000-0000CF200000}"/>
    <cellStyle name="Millares 2 3 7 3 4 2" xfId="16575" xr:uid="{00000000-0005-0000-0000-0000D0200000}"/>
    <cellStyle name="Millares 2 3 7 3 5" xfId="12199" xr:uid="{00000000-0005-0000-0000-0000D1200000}"/>
    <cellStyle name="Millares 2 3 7 4" xfId="3990" xr:uid="{00000000-0005-0000-0000-0000D2200000}"/>
    <cellStyle name="Millares 2 3 7 4 2" xfId="6179" xr:uid="{00000000-0005-0000-0000-0000D3200000}"/>
    <cellStyle name="Millares 2 3 7 4 2 2" xfId="10556" xr:uid="{00000000-0005-0000-0000-0000D4200000}"/>
    <cellStyle name="Millares 2 3 7 4 2 2 2" xfId="19309" xr:uid="{00000000-0005-0000-0000-0000D5200000}"/>
    <cellStyle name="Millares 2 3 7 4 2 3" xfId="14933" xr:uid="{00000000-0005-0000-0000-0000D6200000}"/>
    <cellStyle name="Millares 2 3 7 4 3" xfId="8368" xr:uid="{00000000-0005-0000-0000-0000D7200000}"/>
    <cellStyle name="Millares 2 3 7 4 3 2" xfId="17121" xr:uid="{00000000-0005-0000-0000-0000D8200000}"/>
    <cellStyle name="Millares 2 3 7 4 4" xfId="12745" xr:uid="{00000000-0005-0000-0000-0000D9200000}"/>
    <cellStyle name="Millares 2 3 7 5" xfId="5085" xr:uid="{00000000-0005-0000-0000-0000DA200000}"/>
    <cellStyle name="Millares 2 3 7 5 2" xfId="9462" xr:uid="{00000000-0005-0000-0000-0000DB200000}"/>
    <cellStyle name="Millares 2 3 7 5 2 2" xfId="18215" xr:uid="{00000000-0005-0000-0000-0000DC200000}"/>
    <cellStyle name="Millares 2 3 7 5 3" xfId="13839" xr:uid="{00000000-0005-0000-0000-0000DD200000}"/>
    <cellStyle name="Millares 2 3 7 6" xfId="7274" xr:uid="{00000000-0005-0000-0000-0000DE200000}"/>
    <cellStyle name="Millares 2 3 7 6 2" xfId="16027" xr:uid="{00000000-0005-0000-0000-0000DF200000}"/>
    <cellStyle name="Millares 2 3 7 7" xfId="11651" xr:uid="{00000000-0005-0000-0000-0000E0200000}"/>
    <cellStyle name="Millares 2 3 8" xfId="3113" xr:uid="{00000000-0005-0000-0000-0000E1200000}"/>
    <cellStyle name="Millares 2 3 8 2" xfId="3667" xr:uid="{00000000-0005-0000-0000-0000E2200000}"/>
    <cellStyle name="Millares 2 3 8 2 2" xfId="4763" xr:uid="{00000000-0005-0000-0000-0000E3200000}"/>
    <cellStyle name="Millares 2 3 8 2 2 2" xfId="6952" xr:uid="{00000000-0005-0000-0000-0000E4200000}"/>
    <cellStyle name="Millares 2 3 8 2 2 2 2" xfId="11329" xr:uid="{00000000-0005-0000-0000-0000E5200000}"/>
    <cellStyle name="Millares 2 3 8 2 2 2 2 2" xfId="20082" xr:uid="{00000000-0005-0000-0000-0000E6200000}"/>
    <cellStyle name="Millares 2 3 8 2 2 2 3" xfId="15706" xr:uid="{00000000-0005-0000-0000-0000E7200000}"/>
    <cellStyle name="Millares 2 3 8 2 2 3" xfId="9141" xr:uid="{00000000-0005-0000-0000-0000E8200000}"/>
    <cellStyle name="Millares 2 3 8 2 2 3 2" xfId="17894" xr:uid="{00000000-0005-0000-0000-0000E9200000}"/>
    <cellStyle name="Millares 2 3 8 2 2 4" xfId="13518" xr:uid="{00000000-0005-0000-0000-0000EA200000}"/>
    <cellStyle name="Millares 2 3 8 2 3" xfId="5858" xr:uid="{00000000-0005-0000-0000-0000EB200000}"/>
    <cellStyle name="Millares 2 3 8 2 3 2" xfId="10235" xr:uid="{00000000-0005-0000-0000-0000EC200000}"/>
    <cellStyle name="Millares 2 3 8 2 3 2 2" xfId="18988" xr:uid="{00000000-0005-0000-0000-0000ED200000}"/>
    <cellStyle name="Millares 2 3 8 2 3 3" xfId="14612" xr:uid="{00000000-0005-0000-0000-0000EE200000}"/>
    <cellStyle name="Millares 2 3 8 2 4" xfId="8047" xr:uid="{00000000-0005-0000-0000-0000EF200000}"/>
    <cellStyle name="Millares 2 3 8 2 4 2" xfId="16800" xr:uid="{00000000-0005-0000-0000-0000F0200000}"/>
    <cellStyle name="Millares 2 3 8 2 5" xfId="12424" xr:uid="{00000000-0005-0000-0000-0000F1200000}"/>
    <cellStyle name="Millares 2 3 8 3" xfId="4215" xr:uid="{00000000-0005-0000-0000-0000F2200000}"/>
    <cellStyle name="Millares 2 3 8 3 2" xfId="6404" xr:uid="{00000000-0005-0000-0000-0000F3200000}"/>
    <cellStyle name="Millares 2 3 8 3 2 2" xfId="10781" xr:uid="{00000000-0005-0000-0000-0000F4200000}"/>
    <cellStyle name="Millares 2 3 8 3 2 2 2" xfId="19534" xr:uid="{00000000-0005-0000-0000-0000F5200000}"/>
    <cellStyle name="Millares 2 3 8 3 2 3" xfId="15158" xr:uid="{00000000-0005-0000-0000-0000F6200000}"/>
    <cellStyle name="Millares 2 3 8 3 3" xfId="8593" xr:uid="{00000000-0005-0000-0000-0000F7200000}"/>
    <cellStyle name="Millares 2 3 8 3 3 2" xfId="17346" xr:uid="{00000000-0005-0000-0000-0000F8200000}"/>
    <cellStyle name="Millares 2 3 8 3 4" xfId="12970" xr:uid="{00000000-0005-0000-0000-0000F9200000}"/>
    <cellStyle name="Millares 2 3 8 4" xfId="5310" xr:uid="{00000000-0005-0000-0000-0000FA200000}"/>
    <cellStyle name="Millares 2 3 8 4 2" xfId="9687" xr:uid="{00000000-0005-0000-0000-0000FB200000}"/>
    <cellStyle name="Millares 2 3 8 4 2 2" xfId="18440" xr:uid="{00000000-0005-0000-0000-0000FC200000}"/>
    <cellStyle name="Millares 2 3 8 4 3" xfId="14064" xr:uid="{00000000-0005-0000-0000-0000FD200000}"/>
    <cellStyle name="Millares 2 3 8 5" xfId="7499" xr:uid="{00000000-0005-0000-0000-0000FE200000}"/>
    <cellStyle name="Millares 2 3 8 5 2" xfId="16252" xr:uid="{00000000-0005-0000-0000-0000FF200000}"/>
    <cellStyle name="Millares 2 3 8 6" xfId="11876" xr:uid="{00000000-0005-0000-0000-000000210000}"/>
    <cellStyle name="Millares 2 3 9" xfId="3392" xr:uid="{00000000-0005-0000-0000-000001210000}"/>
    <cellStyle name="Millares 2 3 9 2" xfId="4489" xr:uid="{00000000-0005-0000-0000-000002210000}"/>
    <cellStyle name="Millares 2 3 9 2 2" xfId="6678" xr:uid="{00000000-0005-0000-0000-000003210000}"/>
    <cellStyle name="Millares 2 3 9 2 2 2" xfId="11055" xr:uid="{00000000-0005-0000-0000-000004210000}"/>
    <cellStyle name="Millares 2 3 9 2 2 2 2" xfId="19808" xr:uid="{00000000-0005-0000-0000-000005210000}"/>
    <cellStyle name="Millares 2 3 9 2 2 3" xfId="15432" xr:uid="{00000000-0005-0000-0000-000006210000}"/>
    <cellStyle name="Millares 2 3 9 2 3" xfId="8867" xr:uid="{00000000-0005-0000-0000-000007210000}"/>
    <cellStyle name="Millares 2 3 9 2 3 2" xfId="17620" xr:uid="{00000000-0005-0000-0000-000008210000}"/>
    <cellStyle name="Millares 2 3 9 2 4" xfId="13244" xr:uid="{00000000-0005-0000-0000-000009210000}"/>
    <cellStyle name="Millares 2 3 9 3" xfId="5584" xr:uid="{00000000-0005-0000-0000-00000A210000}"/>
    <cellStyle name="Millares 2 3 9 3 2" xfId="9961" xr:uid="{00000000-0005-0000-0000-00000B210000}"/>
    <cellStyle name="Millares 2 3 9 3 2 2" xfId="18714" xr:uid="{00000000-0005-0000-0000-00000C210000}"/>
    <cellStyle name="Millares 2 3 9 3 3" xfId="14338" xr:uid="{00000000-0005-0000-0000-00000D210000}"/>
    <cellStyle name="Millares 2 3 9 4" xfId="7773" xr:uid="{00000000-0005-0000-0000-00000E210000}"/>
    <cellStyle name="Millares 2 3 9 4 2" xfId="16526" xr:uid="{00000000-0005-0000-0000-00000F210000}"/>
    <cellStyle name="Millares 2 3 9 5" xfId="12150" xr:uid="{00000000-0005-0000-0000-000010210000}"/>
    <cellStyle name="Millares 2 4" xfId="218" xr:uid="{00000000-0005-0000-0000-000011210000}"/>
    <cellStyle name="Millares 2 4 10" xfId="5042" xr:uid="{00000000-0005-0000-0000-000012210000}"/>
    <cellStyle name="Millares 2 4 10 2" xfId="9419" xr:uid="{00000000-0005-0000-0000-000013210000}"/>
    <cellStyle name="Millares 2 4 10 2 2" xfId="18172" xr:uid="{00000000-0005-0000-0000-000014210000}"/>
    <cellStyle name="Millares 2 4 10 3" xfId="13796" xr:uid="{00000000-0005-0000-0000-000015210000}"/>
    <cellStyle name="Millares 2 4 11" xfId="7231" xr:uid="{00000000-0005-0000-0000-000016210000}"/>
    <cellStyle name="Millares 2 4 11 2" xfId="15984" xr:uid="{00000000-0005-0000-0000-000017210000}"/>
    <cellStyle name="Millares 2 4 12" xfId="11608" xr:uid="{00000000-0005-0000-0000-000018210000}"/>
    <cellStyle name="Millares 2 4 2" xfId="219" xr:uid="{00000000-0005-0000-0000-000019210000}"/>
    <cellStyle name="Millares 2 4 2 10" xfId="11609" xr:uid="{00000000-0005-0000-0000-00001A210000}"/>
    <cellStyle name="Millares 2 4 2 2" xfId="2948" xr:uid="{00000000-0005-0000-0000-00001B210000}"/>
    <cellStyle name="Millares 2 4 2 2 2" xfId="3060" xr:uid="{00000000-0005-0000-0000-00001C210000}"/>
    <cellStyle name="Millares 2 4 2 2 2 2" xfId="3336" xr:uid="{00000000-0005-0000-0000-00001D210000}"/>
    <cellStyle name="Millares 2 4 2 2 2 2 2" xfId="3889" xr:uid="{00000000-0005-0000-0000-00001E210000}"/>
    <cellStyle name="Millares 2 4 2 2 2 2 2 2" xfId="4985" xr:uid="{00000000-0005-0000-0000-00001F210000}"/>
    <cellStyle name="Millares 2 4 2 2 2 2 2 2 2" xfId="7174" xr:uid="{00000000-0005-0000-0000-000020210000}"/>
    <cellStyle name="Millares 2 4 2 2 2 2 2 2 2 2" xfId="11551" xr:uid="{00000000-0005-0000-0000-000021210000}"/>
    <cellStyle name="Millares 2 4 2 2 2 2 2 2 2 2 2" xfId="20304" xr:uid="{00000000-0005-0000-0000-000022210000}"/>
    <cellStyle name="Millares 2 4 2 2 2 2 2 2 2 3" xfId="15928" xr:uid="{00000000-0005-0000-0000-000023210000}"/>
    <cellStyle name="Millares 2 4 2 2 2 2 2 2 3" xfId="9363" xr:uid="{00000000-0005-0000-0000-000024210000}"/>
    <cellStyle name="Millares 2 4 2 2 2 2 2 2 3 2" xfId="18116" xr:uid="{00000000-0005-0000-0000-000025210000}"/>
    <cellStyle name="Millares 2 4 2 2 2 2 2 2 4" xfId="13740" xr:uid="{00000000-0005-0000-0000-000026210000}"/>
    <cellStyle name="Millares 2 4 2 2 2 2 2 3" xfId="6080" xr:uid="{00000000-0005-0000-0000-000027210000}"/>
    <cellStyle name="Millares 2 4 2 2 2 2 2 3 2" xfId="10457" xr:uid="{00000000-0005-0000-0000-000028210000}"/>
    <cellStyle name="Millares 2 4 2 2 2 2 2 3 2 2" xfId="19210" xr:uid="{00000000-0005-0000-0000-000029210000}"/>
    <cellStyle name="Millares 2 4 2 2 2 2 2 3 3" xfId="14834" xr:uid="{00000000-0005-0000-0000-00002A210000}"/>
    <cellStyle name="Millares 2 4 2 2 2 2 2 4" xfId="8269" xr:uid="{00000000-0005-0000-0000-00002B210000}"/>
    <cellStyle name="Millares 2 4 2 2 2 2 2 4 2" xfId="17022" xr:uid="{00000000-0005-0000-0000-00002C210000}"/>
    <cellStyle name="Millares 2 4 2 2 2 2 2 5" xfId="12646" xr:uid="{00000000-0005-0000-0000-00002D210000}"/>
    <cellStyle name="Millares 2 4 2 2 2 2 3" xfId="4437" xr:uid="{00000000-0005-0000-0000-00002E210000}"/>
    <cellStyle name="Millares 2 4 2 2 2 2 3 2" xfId="6626" xr:uid="{00000000-0005-0000-0000-00002F210000}"/>
    <cellStyle name="Millares 2 4 2 2 2 2 3 2 2" xfId="11003" xr:uid="{00000000-0005-0000-0000-000030210000}"/>
    <cellStyle name="Millares 2 4 2 2 2 2 3 2 2 2" xfId="19756" xr:uid="{00000000-0005-0000-0000-000031210000}"/>
    <cellStyle name="Millares 2 4 2 2 2 2 3 2 3" xfId="15380" xr:uid="{00000000-0005-0000-0000-000032210000}"/>
    <cellStyle name="Millares 2 4 2 2 2 2 3 3" xfId="8815" xr:uid="{00000000-0005-0000-0000-000033210000}"/>
    <cellStyle name="Millares 2 4 2 2 2 2 3 3 2" xfId="17568" xr:uid="{00000000-0005-0000-0000-000034210000}"/>
    <cellStyle name="Millares 2 4 2 2 2 2 3 4" xfId="13192" xr:uid="{00000000-0005-0000-0000-000035210000}"/>
    <cellStyle name="Millares 2 4 2 2 2 2 4" xfId="5532" xr:uid="{00000000-0005-0000-0000-000036210000}"/>
    <cellStyle name="Millares 2 4 2 2 2 2 4 2" xfId="9909" xr:uid="{00000000-0005-0000-0000-000037210000}"/>
    <cellStyle name="Millares 2 4 2 2 2 2 4 2 2" xfId="18662" xr:uid="{00000000-0005-0000-0000-000038210000}"/>
    <cellStyle name="Millares 2 4 2 2 2 2 4 3" xfId="14286" xr:uid="{00000000-0005-0000-0000-000039210000}"/>
    <cellStyle name="Millares 2 4 2 2 2 2 5" xfId="7721" xr:uid="{00000000-0005-0000-0000-00003A210000}"/>
    <cellStyle name="Millares 2 4 2 2 2 2 5 2" xfId="16474" xr:uid="{00000000-0005-0000-0000-00003B210000}"/>
    <cellStyle name="Millares 2 4 2 2 2 2 6" xfId="12098" xr:uid="{00000000-0005-0000-0000-00003C210000}"/>
    <cellStyle name="Millares 2 4 2 2 2 3" xfId="3615" xr:uid="{00000000-0005-0000-0000-00003D210000}"/>
    <cellStyle name="Millares 2 4 2 2 2 3 2" xfId="4711" xr:uid="{00000000-0005-0000-0000-00003E210000}"/>
    <cellStyle name="Millares 2 4 2 2 2 3 2 2" xfId="6900" xr:uid="{00000000-0005-0000-0000-00003F210000}"/>
    <cellStyle name="Millares 2 4 2 2 2 3 2 2 2" xfId="11277" xr:uid="{00000000-0005-0000-0000-000040210000}"/>
    <cellStyle name="Millares 2 4 2 2 2 3 2 2 2 2" xfId="20030" xr:uid="{00000000-0005-0000-0000-000041210000}"/>
    <cellStyle name="Millares 2 4 2 2 2 3 2 2 3" xfId="15654" xr:uid="{00000000-0005-0000-0000-000042210000}"/>
    <cellStyle name="Millares 2 4 2 2 2 3 2 3" xfId="9089" xr:uid="{00000000-0005-0000-0000-000043210000}"/>
    <cellStyle name="Millares 2 4 2 2 2 3 2 3 2" xfId="17842" xr:uid="{00000000-0005-0000-0000-000044210000}"/>
    <cellStyle name="Millares 2 4 2 2 2 3 2 4" xfId="13466" xr:uid="{00000000-0005-0000-0000-000045210000}"/>
    <cellStyle name="Millares 2 4 2 2 2 3 3" xfId="5806" xr:uid="{00000000-0005-0000-0000-000046210000}"/>
    <cellStyle name="Millares 2 4 2 2 2 3 3 2" xfId="10183" xr:uid="{00000000-0005-0000-0000-000047210000}"/>
    <cellStyle name="Millares 2 4 2 2 2 3 3 2 2" xfId="18936" xr:uid="{00000000-0005-0000-0000-000048210000}"/>
    <cellStyle name="Millares 2 4 2 2 2 3 3 3" xfId="14560" xr:uid="{00000000-0005-0000-0000-000049210000}"/>
    <cellStyle name="Millares 2 4 2 2 2 3 4" xfId="7995" xr:uid="{00000000-0005-0000-0000-00004A210000}"/>
    <cellStyle name="Millares 2 4 2 2 2 3 4 2" xfId="16748" xr:uid="{00000000-0005-0000-0000-00004B210000}"/>
    <cellStyle name="Millares 2 4 2 2 2 3 5" xfId="12372" xr:uid="{00000000-0005-0000-0000-00004C210000}"/>
    <cellStyle name="Millares 2 4 2 2 2 4" xfId="4163" xr:uid="{00000000-0005-0000-0000-00004D210000}"/>
    <cellStyle name="Millares 2 4 2 2 2 4 2" xfId="6352" xr:uid="{00000000-0005-0000-0000-00004E210000}"/>
    <cellStyle name="Millares 2 4 2 2 2 4 2 2" xfId="10729" xr:uid="{00000000-0005-0000-0000-00004F210000}"/>
    <cellStyle name="Millares 2 4 2 2 2 4 2 2 2" xfId="19482" xr:uid="{00000000-0005-0000-0000-000050210000}"/>
    <cellStyle name="Millares 2 4 2 2 2 4 2 3" xfId="15106" xr:uid="{00000000-0005-0000-0000-000051210000}"/>
    <cellStyle name="Millares 2 4 2 2 2 4 3" xfId="8541" xr:uid="{00000000-0005-0000-0000-000052210000}"/>
    <cellStyle name="Millares 2 4 2 2 2 4 3 2" xfId="17294" xr:uid="{00000000-0005-0000-0000-000053210000}"/>
    <cellStyle name="Millares 2 4 2 2 2 4 4" xfId="12918" xr:uid="{00000000-0005-0000-0000-000054210000}"/>
    <cellStyle name="Millares 2 4 2 2 2 5" xfId="5258" xr:uid="{00000000-0005-0000-0000-000055210000}"/>
    <cellStyle name="Millares 2 4 2 2 2 5 2" xfId="9635" xr:uid="{00000000-0005-0000-0000-000056210000}"/>
    <cellStyle name="Millares 2 4 2 2 2 5 2 2" xfId="18388" xr:uid="{00000000-0005-0000-0000-000057210000}"/>
    <cellStyle name="Millares 2 4 2 2 2 5 3" xfId="14012" xr:uid="{00000000-0005-0000-0000-000058210000}"/>
    <cellStyle name="Millares 2 4 2 2 2 6" xfId="7447" xr:uid="{00000000-0005-0000-0000-000059210000}"/>
    <cellStyle name="Millares 2 4 2 2 2 6 2" xfId="16200" xr:uid="{00000000-0005-0000-0000-00005A210000}"/>
    <cellStyle name="Millares 2 4 2 2 2 7" xfId="11824" xr:uid="{00000000-0005-0000-0000-00005B210000}"/>
    <cellStyle name="Millares 2 4 2 2 3" xfId="3224" xr:uid="{00000000-0005-0000-0000-00005C210000}"/>
    <cellStyle name="Millares 2 4 2 2 3 2" xfId="3777" xr:uid="{00000000-0005-0000-0000-00005D210000}"/>
    <cellStyle name="Millares 2 4 2 2 3 2 2" xfId="4873" xr:uid="{00000000-0005-0000-0000-00005E210000}"/>
    <cellStyle name="Millares 2 4 2 2 3 2 2 2" xfId="7062" xr:uid="{00000000-0005-0000-0000-00005F210000}"/>
    <cellStyle name="Millares 2 4 2 2 3 2 2 2 2" xfId="11439" xr:uid="{00000000-0005-0000-0000-000060210000}"/>
    <cellStyle name="Millares 2 4 2 2 3 2 2 2 2 2" xfId="20192" xr:uid="{00000000-0005-0000-0000-000061210000}"/>
    <cellStyle name="Millares 2 4 2 2 3 2 2 2 3" xfId="15816" xr:uid="{00000000-0005-0000-0000-000062210000}"/>
    <cellStyle name="Millares 2 4 2 2 3 2 2 3" xfId="9251" xr:uid="{00000000-0005-0000-0000-000063210000}"/>
    <cellStyle name="Millares 2 4 2 2 3 2 2 3 2" xfId="18004" xr:uid="{00000000-0005-0000-0000-000064210000}"/>
    <cellStyle name="Millares 2 4 2 2 3 2 2 4" xfId="13628" xr:uid="{00000000-0005-0000-0000-000065210000}"/>
    <cellStyle name="Millares 2 4 2 2 3 2 3" xfId="5968" xr:uid="{00000000-0005-0000-0000-000066210000}"/>
    <cellStyle name="Millares 2 4 2 2 3 2 3 2" xfId="10345" xr:uid="{00000000-0005-0000-0000-000067210000}"/>
    <cellStyle name="Millares 2 4 2 2 3 2 3 2 2" xfId="19098" xr:uid="{00000000-0005-0000-0000-000068210000}"/>
    <cellStyle name="Millares 2 4 2 2 3 2 3 3" xfId="14722" xr:uid="{00000000-0005-0000-0000-000069210000}"/>
    <cellStyle name="Millares 2 4 2 2 3 2 4" xfId="8157" xr:uid="{00000000-0005-0000-0000-00006A210000}"/>
    <cellStyle name="Millares 2 4 2 2 3 2 4 2" xfId="16910" xr:uid="{00000000-0005-0000-0000-00006B210000}"/>
    <cellStyle name="Millares 2 4 2 2 3 2 5" xfId="12534" xr:uid="{00000000-0005-0000-0000-00006C210000}"/>
    <cellStyle name="Millares 2 4 2 2 3 3" xfId="4325" xr:uid="{00000000-0005-0000-0000-00006D210000}"/>
    <cellStyle name="Millares 2 4 2 2 3 3 2" xfId="6514" xr:uid="{00000000-0005-0000-0000-00006E210000}"/>
    <cellStyle name="Millares 2 4 2 2 3 3 2 2" xfId="10891" xr:uid="{00000000-0005-0000-0000-00006F210000}"/>
    <cellStyle name="Millares 2 4 2 2 3 3 2 2 2" xfId="19644" xr:uid="{00000000-0005-0000-0000-000070210000}"/>
    <cellStyle name="Millares 2 4 2 2 3 3 2 3" xfId="15268" xr:uid="{00000000-0005-0000-0000-000071210000}"/>
    <cellStyle name="Millares 2 4 2 2 3 3 3" xfId="8703" xr:uid="{00000000-0005-0000-0000-000072210000}"/>
    <cellStyle name="Millares 2 4 2 2 3 3 3 2" xfId="17456" xr:uid="{00000000-0005-0000-0000-000073210000}"/>
    <cellStyle name="Millares 2 4 2 2 3 3 4" xfId="13080" xr:uid="{00000000-0005-0000-0000-000074210000}"/>
    <cellStyle name="Millares 2 4 2 2 3 4" xfId="5420" xr:uid="{00000000-0005-0000-0000-000075210000}"/>
    <cellStyle name="Millares 2 4 2 2 3 4 2" xfId="9797" xr:uid="{00000000-0005-0000-0000-000076210000}"/>
    <cellStyle name="Millares 2 4 2 2 3 4 2 2" xfId="18550" xr:uid="{00000000-0005-0000-0000-000077210000}"/>
    <cellStyle name="Millares 2 4 2 2 3 4 3" xfId="14174" xr:uid="{00000000-0005-0000-0000-000078210000}"/>
    <cellStyle name="Millares 2 4 2 2 3 5" xfId="7609" xr:uid="{00000000-0005-0000-0000-000079210000}"/>
    <cellStyle name="Millares 2 4 2 2 3 5 2" xfId="16362" xr:uid="{00000000-0005-0000-0000-00007A210000}"/>
    <cellStyle name="Millares 2 4 2 2 3 6" xfId="11986" xr:uid="{00000000-0005-0000-0000-00007B210000}"/>
    <cellStyle name="Millares 2 4 2 2 4" xfId="3503" xr:uid="{00000000-0005-0000-0000-00007C210000}"/>
    <cellStyle name="Millares 2 4 2 2 4 2" xfId="4599" xr:uid="{00000000-0005-0000-0000-00007D210000}"/>
    <cellStyle name="Millares 2 4 2 2 4 2 2" xfId="6788" xr:uid="{00000000-0005-0000-0000-00007E210000}"/>
    <cellStyle name="Millares 2 4 2 2 4 2 2 2" xfId="11165" xr:uid="{00000000-0005-0000-0000-00007F210000}"/>
    <cellStyle name="Millares 2 4 2 2 4 2 2 2 2" xfId="19918" xr:uid="{00000000-0005-0000-0000-000080210000}"/>
    <cellStyle name="Millares 2 4 2 2 4 2 2 3" xfId="15542" xr:uid="{00000000-0005-0000-0000-000081210000}"/>
    <cellStyle name="Millares 2 4 2 2 4 2 3" xfId="8977" xr:uid="{00000000-0005-0000-0000-000082210000}"/>
    <cellStyle name="Millares 2 4 2 2 4 2 3 2" xfId="17730" xr:uid="{00000000-0005-0000-0000-000083210000}"/>
    <cellStyle name="Millares 2 4 2 2 4 2 4" xfId="13354" xr:uid="{00000000-0005-0000-0000-000084210000}"/>
    <cellStyle name="Millares 2 4 2 2 4 3" xfId="5694" xr:uid="{00000000-0005-0000-0000-000085210000}"/>
    <cellStyle name="Millares 2 4 2 2 4 3 2" xfId="10071" xr:uid="{00000000-0005-0000-0000-000086210000}"/>
    <cellStyle name="Millares 2 4 2 2 4 3 2 2" xfId="18824" xr:uid="{00000000-0005-0000-0000-000087210000}"/>
    <cellStyle name="Millares 2 4 2 2 4 3 3" xfId="14448" xr:uid="{00000000-0005-0000-0000-000088210000}"/>
    <cellStyle name="Millares 2 4 2 2 4 4" xfId="7883" xr:uid="{00000000-0005-0000-0000-000089210000}"/>
    <cellStyle name="Millares 2 4 2 2 4 4 2" xfId="16636" xr:uid="{00000000-0005-0000-0000-00008A210000}"/>
    <cellStyle name="Millares 2 4 2 2 4 5" xfId="12260" xr:uid="{00000000-0005-0000-0000-00008B210000}"/>
    <cellStyle name="Millares 2 4 2 2 5" xfId="4051" xr:uid="{00000000-0005-0000-0000-00008C210000}"/>
    <cellStyle name="Millares 2 4 2 2 5 2" xfId="6240" xr:uid="{00000000-0005-0000-0000-00008D210000}"/>
    <cellStyle name="Millares 2 4 2 2 5 2 2" xfId="10617" xr:uid="{00000000-0005-0000-0000-00008E210000}"/>
    <cellStyle name="Millares 2 4 2 2 5 2 2 2" xfId="19370" xr:uid="{00000000-0005-0000-0000-00008F210000}"/>
    <cellStyle name="Millares 2 4 2 2 5 2 3" xfId="14994" xr:uid="{00000000-0005-0000-0000-000090210000}"/>
    <cellStyle name="Millares 2 4 2 2 5 3" xfId="8429" xr:uid="{00000000-0005-0000-0000-000091210000}"/>
    <cellStyle name="Millares 2 4 2 2 5 3 2" xfId="17182" xr:uid="{00000000-0005-0000-0000-000092210000}"/>
    <cellStyle name="Millares 2 4 2 2 5 4" xfId="12806" xr:uid="{00000000-0005-0000-0000-000093210000}"/>
    <cellStyle name="Millares 2 4 2 2 6" xfId="5146" xr:uid="{00000000-0005-0000-0000-000094210000}"/>
    <cellStyle name="Millares 2 4 2 2 6 2" xfId="9523" xr:uid="{00000000-0005-0000-0000-000095210000}"/>
    <cellStyle name="Millares 2 4 2 2 6 2 2" xfId="18276" xr:uid="{00000000-0005-0000-0000-000096210000}"/>
    <cellStyle name="Millares 2 4 2 2 6 3" xfId="13900" xr:uid="{00000000-0005-0000-0000-000097210000}"/>
    <cellStyle name="Millares 2 4 2 2 7" xfId="7335" xr:uid="{00000000-0005-0000-0000-000098210000}"/>
    <cellStyle name="Millares 2 4 2 2 7 2" xfId="16088" xr:uid="{00000000-0005-0000-0000-000099210000}"/>
    <cellStyle name="Millares 2 4 2 2 8" xfId="11712" xr:uid="{00000000-0005-0000-0000-00009A210000}"/>
    <cellStyle name="Millares 2 4 2 3" xfId="3003" xr:uid="{00000000-0005-0000-0000-00009B210000}"/>
    <cellStyle name="Millares 2 4 2 3 2" xfId="3279" xr:uid="{00000000-0005-0000-0000-00009C210000}"/>
    <cellStyle name="Millares 2 4 2 3 2 2" xfId="3832" xr:uid="{00000000-0005-0000-0000-00009D210000}"/>
    <cellStyle name="Millares 2 4 2 3 2 2 2" xfId="4928" xr:uid="{00000000-0005-0000-0000-00009E210000}"/>
    <cellStyle name="Millares 2 4 2 3 2 2 2 2" xfId="7117" xr:uid="{00000000-0005-0000-0000-00009F210000}"/>
    <cellStyle name="Millares 2 4 2 3 2 2 2 2 2" xfId="11494" xr:uid="{00000000-0005-0000-0000-0000A0210000}"/>
    <cellStyle name="Millares 2 4 2 3 2 2 2 2 2 2" xfId="20247" xr:uid="{00000000-0005-0000-0000-0000A1210000}"/>
    <cellStyle name="Millares 2 4 2 3 2 2 2 2 3" xfId="15871" xr:uid="{00000000-0005-0000-0000-0000A2210000}"/>
    <cellStyle name="Millares 2 4 2 3 2 2 2 3" xfId="9306" xr:uid="{00000000-0005-0000-0000-0000A3210000}"/>
    <cellStyle name="Millares 2 4 2 3 2 2 2 3 2" xfId="18059" xr:uid="{00000000-0005-0000-0000-0000A4210000}"/>
    <cellStyle name="Millares 2 4 2 3 2 2 2 4" xfId="13683" xr:uid="{00000000-0005-0000-0000-0000A5210000}"/>
    <cellStyle name="Millares 2 4 2 3 2 2 3" xfId="6023" xr:uid="{00000000-0005-0000-0000-0000A6210000}"/>
    <cellStyle name="Millares 2 4 2 3 2 2 3 2" xfId="10400" xr:uid="{00000000-0005-0000-0000-0000A7210000}"/>
    <cellStyle name="Millares 2 4 2 3 2 2 3 2 2" xfId="19153" xr:uid="{00000000-0005-0000-0000-0000A8210000}"/>
    <cellStyle name="Millares 2 4 2 3 2 2 3 3" xfId="14777" xr:uid="{00000000-0005-0000-0000-0000A9210000}"/>
    <cellStyle name="Millares 2 4 2 3 2 2 4" xfId="8212" xr:uid="{00000000-0005-0000-0000-0000AA210000}"/>
    <cellStyle name="Millares 2 4 2 3 2 2 4 2" xfId="16965" xr:uid="{00000000-0005-0000-0000-0000AB210000}"/>
    <cellStyle name="Millares 2 4 2 3 2 2 5" xfId="12589" xr:uid="{00000000-0005-0000-0000-0000AC210000}"/>
    <cellStyle name="Millares 2 4 2 3 2 3" xfId="4380" xr:uid="{00000000-0005-0000-0000-0000AD210000}"/>
    <cellStyle name="Millares 2 4 2 3 2 3 2" xfId="6569" xr:uid="{00000000-0005-0000-0000-0000AE210000}"/>
    <cellStyle name="Millares 2 4 2 3 2 3 2 2" xfId="10946" xr:uid="{00000000-0005-0000-0000-0000AF210000}"/>
    <cellStyle name="Millares 2 4 2 3 2 3 2 2 2" xfId="19699" xr:uid="{00000000-0005-0000-0000-0000B0210000}"/>
    <cellStyle name="Millares 2 4 2 3 2 3 2 3" xfId="15323" xr:uid="{00000000-0005-0000-0000-0000B1210000}"/>
    <cellStyle name="Millares 2 4 2 3 2 3 3" xfId="8758" xr:uid="{00000000-0005-0000-0000-0000B2210000}"/>
    <cellStyle name="Millares 2 4 2 3 2 3 3 2" xfId="17511" xr:uid="{00000000-0005-0000-0000-0000B3210000}"/>
    <cellStyle name="Millares 2 4 2 3 2 3 4" xfId="13135" xr:uid="{00000000-0005-0000-0000-0000B4210000}"/>
    <cellStyle name="Millares 2 4 2 3 2 4" xfId="5475" xr:uid="{00000000-0005-0000-0000-0000B5210000}"/>
    <cellStyle name="Millares 2 4 2 3 2 4 2" xfId="9852" xr:uid="{00000000-0005-0000-0000-0000B6210000}"/>
    <cellStyle name="Millares 2 4 2 3 2 4 2 2" xfId="18605" xr:uid="{00000000-0005-0000-0000-0000B7210000}"/>
    <cellStyle name="Millares 2 4 2 3 2 4 3" xfId="14229" xr:uid="{00000000-0005-0000-0000-0000B8210000}"/>
    <cellStyle name="Millares 2 4 2 3 2 5" xfId="7664" xr:uid="{00000000-0005-0000-0000-0000B9210000}"/>
    <cellStyle name="Millares 2 4 2 3 2 5 2" xfId="16417" xr:uid="{00000000-0005-0000-0000-0000BA210000}"/>
    <cellStyle name="Millares 2 4 2 3 2 6" xfId="12041" xr:uid="{00000000-0005-0000-0000-0000BB210000}"/>
    <cellStyle name="Millares 2 4 2 3 3" xfId="3558" xr:uid="{00000000-0005-0000-0000-0000BC210000}"/>
    <cellStyle name="Millares 2 4 2 3 3 2" xfId="4654" xr:uid="{00000000-0005-0000-0000-0000BD210000}"/>
    <cellStyle name="Millares 2 4 2 3 3 2 2" xfId="6843" xr:uid="{00000000-0005-0000-0000-0000BE210000}"/>
    <cellStyle name="Millares 2 4 2 3 3 2 2 2" xfId="11220" xr:uid="{00000000-0005-0000-0000-0000BF210000}"/>
    <cellStyle name="Millares 2 4 2 3 3 2 2 2 2" xfId="19973" xr:uid="{00000000-0005-0000-0000-0000C0210000}"/>
    <cellStyle name="Millares 2 4 2 3 3 2 2 3" xfId="15597" xr:uid="{00000000-0005-0000-0000-0000C1210000}"/>
    <cellStyle name="Millares 2 4 2 3 3 2 3" xfId="9032" xr:uid="{00000000-0005-0000-0000-0000C2210000}"/>
    <cellStyle name="Millares 2 4 2 3 3 2 3 2" xfId="17785" xr:uid="{00000000-0005-0000-0000-0000C3210000}"/>
    <cellStyle name="Millares 2 4 2 3 3 2 4" xfId="13409" xr:uid="{00000000-0005-0000-0000-0000C4210000}"/>
    <cellStyle name="Millares 2 4 2 3 3 3" xfId="5749" xr:uid="{00000000-0005-0000-0000-0000C5210000}"/>
    <cellStyle name="Millares 2 4 2 3 3 3 2" xfId="10126" xr:uid="{00000000-0005-0000-0000-0000C6210000}"/>
    <cellStyle name="Millares 2 4 2 3 3 3 2 2" xfId="18879" xr:uid="{00000000-0005-0000-0000-0000C7210000}"/>
    <cellStyle name="Millares 2 4 2 3 3 3 3" xfId="14503" xr:uid="{00000000-0005-0000-0000-0000C8210000}"/>
    <cellStyle name="Millares 2 4 2 3 3 4" xfId="7938" xr:uid="{00000000-0005-0000-0000-0000C9210000}"/>
    <cellStyle name="Millares 2 4 2 3 3 4 2" xfId="16691" xr:uid="{00000000-0005-0000-0000-0000CA210000}"/>
    <cellStyle name="Millares 2 4 2 3 3 5" xfId="12315" xr:uid="{00000000-0005-0000-0000-0000CB210000}"/>
    <cellStyle name="Millares 2 4 2 3 4" xfId="4106" xr:uid="{00000000-0005-0000-0000-0000CC210000}"/>
    <cellStyle name="Millares 2 4 2 3 4 2" xfId="6295" xr:uid="{00000000-0005-0000-0000-0000CD210000}"/>
    <cellStyle name="Millares 2 4 2 3 4 2 2" xfId="10672" xr:uid="{00000000-0005-0000-0000-0000CE210000}"/>
    <cellStyle name="Millares 2 4 2 3 4 2 2 2" xfId="19425" xr:uid="{00000000-0005-0000-0000-0000CF210000}"/>
    <cellStyle name="Millares 2 4 2 3 4 2 3" xfId="15049" xr:uid="{00000000-0005-0000-0000-0000D0210000}"/>
    <cellStyle name="Millares 2 4 2 3 4 3" xfId="8484" xr:uid="{00000000-0005-0000-0000-0000D1210000}"/>
    <cellStyle name="Millares 2 4 2 3 4 3 2" xfId="17237" xr:uid="{00000000-0005-0000-0000-0000D2210000}"/>
    <cellStyle name="Millares 2 4 2 3 4 4" xfId="12861" xr:uid="{00000000-0005-0000-0000-0000D3210000}"/>
    <cellStyle name="Millares 2 4 2 3 5" xfId="5201" xr:uid="{00000000-0005-0000-0000-0000D4210000}"/>
    <cellStyle name="Millares 2 4 2 3 5 2" xfId="9578" xr:uid="{00000000-0005-0000-0000-0000D5210000}"/>
    <cellStyle name="Millares 2 4 2 3 5 2 2" xfId="18331" xr:uid="{00000000-0005-0000-0000-0000D6210000}"/>
    <cellStyle name="Millares 2 4 2 3 5 3" xfId="13955" xr:uid="{00000000-0005-0000-0000-0000D7210000}"/>
    <cellStyle name="Millares 2 4 2 3 6" xfId="7390" xr:uid="{00000000-0005-0000-0000-0000D8210000}"/>
    <cellStyle name="Millares 2 4 2 3 6 2" xfId="16143" xr:uid="{00000000-0005-0000-0000-0000D9210000}"/>
    <cellStyle name="Millares 2 4 2 3 7" xfId="11767" xr:uid="{00000000-0005-0000-0000-0000DA210000}"/>
    <cellStyle name="Millares 2 4 2 4" xfId="2890" xr:uid="{00000000-0005-0000-0000-0000DB210000}"/>
    <cellStyle name="Millares 2 4 2 4 2" xfId="3169" xr:uid="{00000000-0005-0000-0000-0000DC210000}"/>
    <cellStyle name="Millares 2 4 2 4 2 2" xfId="3722" xr:uid="{00000000-0005-0000-0000-0000DD210000}"/>
    <cellStyle name="Millares 2 4 2 4 2 2 2" xfId="4818" xr:uid="{00000000-0005-0000-0000-0000DE210000}"/>
    <cellStyle name="Millares 2 4 2 4 2 2 2 2" xfId="7007" xr:uid="{00000000-0005-0000-0000-0000DF210000}"/>
    <cellStyle name="Millares 2 4 2 4 2 2 2 2 2" xfId="11384" xr:uid="{00000000-0005-0000-0000-0000E0210000}"/>
    <cellStyle name="Millares 2 4 2 4 2 2 2 2 2 2" xfId="20137" xr:uid="{00000000-0005-0000-0000-0000E1210000}"/>
    <cellStyle name="Millares 2 4 2 4 2 2 2 2 3" xfId="15761" xr:uid="{00000000-0005-0000-0000-0000E2210000}"/>
    <cellStyle name="Millares 2 4 2 4 2 2 2 3" xfId="9196" xr:uid="{00000000-0005-0000-0000-0000E3210000}"/>
    <cellStyle name="Millares 2 4 2 4 2 2 2 3 2" xfId="17949" xr:uid="{00000000-0005-0000-0000-0000E4210000}"/>
    <cellStyle name="Millares 2 4 2 4 2 2 2 4" xfId="13573" xr:uid="{00000000-0005-0000-0000-0000E5210000}"/>
    <cellStyle name="Millares 2 4 2 4 2 2 3" xfId="5913" xr:uid="{00000000-0005-0000-0000-0000E6210000}"/>
    <cellStyle name="Millares 2 4 2 4 2 2 3 2" xfId="10290" xr:uid="{00000000-0005-0000-0000-0000E7210000}"/>
    <cellStyle name="Millares 2 4 2 4 2 2 3 2 2" xfId="19043" xr:uid="{00000000-0005-0000-0000-0000E8210000}"/>
    <cellStyle name="Millares 2 4 2 4 2 2 3 3" xfId="14667" xr:uid="{00000000-0005-0000-0000-0000E9210000}"/>
    <cellStyle name="Millares 2 4 2 4 2 2 4" xfId="8102" xr:uid="{00000000-0005-0000-0000-0000EA210000}"/>
    <cellStyle name="Millares 2 4 2 4 2 2 4 2" xfId="16855" xr:uid="{00000000-0005-0000-0000-0000EB210000}"/>
    <cellStyle name="Millares 2 4 2 4 2 2 5" xfId="12479" xr:uid="{00000000-0005-0000-0000-0000EC210000}"/>
    <cellStyle name="Millares 2 4 2 4 2 3" xfId="4270" xr:uid="{00000000-0005-0000-0000-0000ED210000}"/>
    <cellStyle name="Millares 2 4 2 4 2 3 2" xfId="6459" xr:uid="{00000000-0005-0000-0000-0000EE210000}"/>
    <cellStyle name="Millares 2 4 2 4 2 3 2 2" xfId="10836" xr:uid="{00000000-0005-0000-0000-0000EF210000}"/>
    <cellStyle name="Millares 2 4 2 4 2 3 2 2 2" xfId="19589" xr:uid="{00000000-0005-0000-0000-0000F0210000}"/>
    <cellStyle name="Millares 2 4 2 4 2 3 2 3" xfId="15213" xr:uid="{00000000-0005-0000-0000-0000F1210000}"/>
    <cellStyle name="Millares 2 4 2 4 2 3 3" xfId="8648" xr:uid="{00000000-0005-0000-0000-0000F2210000}"/>
    <cellStyle name="Millares 2 4 2 4 2 3 3 2" xfId="17401" xr:uid="{00000000-0005-0000-0000-0000F3210000}"/>
    <cellStyle name="Millares 2 4 2 4 2 3 4" xfId="13025" xr:uid="{00000000-0005-0000-0000-0000F4210000}"/>
    <cellStyle name="Millares 2 4 2 4 2 4" xfId="5365" xr:uid="{00000000-0005-0000-0000-0000F5210000}"/>
    <cellStyle name="Millares 2 4 2 4 2 4 2" xfId="9742" xr:uid="{00000000-0005-0000-0000-0000F6210000}"/>
    <cellStyle name="Millares 2 4 2 4 2 4 2 2" xfId="18495" xr:uid="{00000000-0005-0000-0000-0000F7210000}"/>
    <cellStyle name="Millares 2 4 2 4 2 4 3" xfId="14119" xr:uid="{00000000-0005-0000-0000-0000F8210000}"/>
    <cellStyle name="Millares 2 4 2 4 2 5" xfId="7554" xr:uid="{00000000-0005-0000-0000-0000F9210000}"/>
    <cellStyle name="Millares 2 4 2 4 2 5 2" xfId="16307" xr:uid="{00000000-0005-0000-0000-0000FA210000}"/>
    <cellStyle name="Millares 2 4 2 4 2 6" xfId="11931" xr:uid="{00000000-0005-0000-0000-0000FB210000}"/>
    <cellStyle name="Millares 2 4 2 4 3" xfId="3448" xr:uid="{00000000-0005-0000-0000-0000FC210000}"/>
    <cellStyle name="Millares 2 4 2 4 3 2" xfId="4544" xr:uid="{00000000-0005-0000-0000-0000FD210000}"/>
    <cellStyle name="Millares 2 4 2 4 3 2 2" xfId="6733" xr:uid="{00000000-0005-0000-0000-0000FE210000}"/>
    <cellStyle name="Millares 2 4 2 4 3 2 2 2" xfId="11110" xr:uid="{00000000-0005-0000-0000-0000FF210000}"/>
    <cellStyle name="Millares 2 4 2 4 3 2 2 2 2" xfId="19863" xr:uid="{00000000-0005-0000-0000-000000220000}"/>
    <cellStyle name="Millares 2 4 2 4 3 2 2 3" xfId="15487" xr:uid="{00000000-0005-0000-0000-000001220000}"/>
    <cellStyle name="Millares 2 4 2 4 3 2 3" xfId="8922" xr:uid="{00000000-0005-0000-0000-000002220000}"/>
    <cellStyle name="Millares 2 4 2 4 3 2 3 2" xfId="17675" xr:uid="{00000000-0005-0000-0000-000003220000}"/>
    <cellStyle name="Millares 2 4 2 4 3 2 4" xfId="13299" xr:uid="{00000000-0005-0000-0000-000004220000}"/>
    <cellStyle name="Millares 2 4 2 4 3 3" xfId="5639" xr:uid="{00000000-0005-0000-0000-000005220000}"/>
    <cellStyle name="Millares 2 4 2 4 3 3 2" xfId="10016" xr:uid="{00000000-0005-0000-0000-000006220000}"/>
    <cellStyle name="Millares 2 4 2 4 3 3 2 2" xfId="18769" xr:uid="{00000000-0005-0000-0000-000007220000}"/>
    <cellStyle name="Millares 2 4 2 4 3 3 3" xfId="14393" xr:uid="{00000000-0005-0000-0000-000008220000}"/>
    <cellStyle name="Millares 2 4 2 4 3 4" xfId="7828" xr:uid="{00000000-0005-0000-0000-000009220000}"/>
    <cellStyle name="Millares 2 4 2 4 3 4 2" xfId="16581" xr:uid="{00000000-0005-0000-0000-00000A220000}"/>
    <cellStyle name="Millares 2 4 2 4 3 5" xfId="12205" xr:uid="{00000000-0005-0000-0000-00000B220000}"/>
    <cellStyle name="Millares 2 4 2 4 4" xfId="3996" xr:uid="{00000000-0005-0000-0000-00000C220000}"/>
    <cellStyle name="Millares 2 4 2 4 4 2" xfId="6185" xr:uid="{00000000-0005-0000-0000-00000D220000}"/>
    <cellStyle name="Millares 2 4 2 4 4 2 2" xfId="10562" xr:uid="{00000000-0005-0000-0000-00000E220000}"/>
    <cellStyle name="Millares 2 4 2 4 4 2 2 2" xfId="19315" xr:uid="{00000000-0005-0000-0000-00000F220000}"/>
    <cellStyle name="Millares 2 4 2 4 4 2 3" xfId="14939" xr:uid="{00000000-0005-0000-0000-000010220000}"/>
    <cellStyle name="Millares 2 4 2 4 4 3" xfId="8374" xr:uid="{00000000-0005-0000-0000-000011220000}"/>
    <cellStyle name="Millares 2 4 2 4 4 3 2" xfId="17127" xr:uid="{00000000-0005-0000-0000-000012220000}"/>
    <cellStyle name="Millares 2 4 2 4 4 4" xfId="12751" xr:uid="{00000000-0005-0000-0000-000013220000}"/>
    <cellStyle name="Millares 2 4 2 4 5" xfId="5091" xr:uid="{00000000-0005-0000-0000-000014220000}"/>
    <cellStyle name="Millares 2 4 2 4 5 2" xfId="9468" xr:uid="{00000000-0005-0000-0000-000015220000}"/>
    <cellStyle name="Millares 2 4 2 4 5 2 2" xfId="18221" xr:uid="{00000000-0005-0000-0000-000016220000}"/>
    <cellStyle name="Millares 2 4 2 4 5 3" xfId="13845" xr:uid="{00000000-0005-0000-0000-000017220000}"/>
    <cellStyle name="Millares 2 4 2 4 6" xfId="7280" xr:uid="{00000000-0005-0000-0000-000018220000}"/>
    <cellStyle name="Millares 2 4 2 4 6 2" xfId="16033" xr:uid="{00000000-0005-0000-0000-000019220000}"/>
    <cellStyle name="Millares 2 4 2 4 7" xfId="11657" xr:uid="{00000000-0005-0000-0000-00001A220000}"/>
    <cellStyle name="Millares 2 4 2 5" xfId="3119" xr:uid="{00000000-0005-0000-0000-00001B220000}"/>
    <cellStyle name="Millares 2 4 2 5 2" xfId="3673" xr:uid="{00000000-0005-0000-0000-00001C220000}"/>
    <cellStyle name="Millares 2 4 2 5 2 2" xfId="4769" xr:uid="{00000000-0005-0000-0000-00001D220000}"/>
    <cellStyle name="Millares 2 4 2 5 2 2 2" xfId="6958" xr:uid="{00000000-0005-0000-0000-00001E220000}"/>
    <cellStyle name="Millares 2 4 2 5 2 2 2 2" xfId="11335" xr:uid="{00000000-0005-0000-0000-00001F220000}"/>
    <cellStyle name="Millares 2 4 2 5 2 2 2 2 2" xfId="20088" xr:uid="{00000000-0005-0000-0000-000020220000}"/>
    <cellStyle name="Millares 2 4 2 5 2 2 2 3" xfId="15712" xr:uid="{00000000-0005-0000-0000-000021220000}"/>
    <cellStyle name="Millares 2 4 2 5 2 2 3" xfId="9147" xr:uid="{00000000-0005-0000-0000-000022220000}"/>
    <cellStyle name="Millares 2 4 2 5 2 2 3 2" xfId="17900" xr:uid="{00000000-0005-0000-0000-000023220000}"/>
    <cellStyle name="Millares 2 4 2 5 2 2 4" xfId="13524" xr:uid="{00000000-0005-0000-0000-000024220000}"/>
    <cellStyle name="Millares 2 4 2 5 2 3" xfId="5864" xr:uid="{00000000-0005-0000-0000-000025220000}"/>
    <cellStyle name="Millares 2 4 2 5 2 3 2" xfId="10241" xr:uid="{00000000-0005-0000-0000-000026220000}"/>
    <cellStyle name="Millares 2 4 2 5 2 3 2 2" xfId="18994" xr:uid="{00000000-0005-0000-0000-000027220000}"/>
    <cellStyle name="Millares 2 4 2 5 2 3 3" xfId="14618" xr:uid="{00000000-0005-0000-0000-000028220000}"/>
    <cellStyle name="Millares 2 4 2 5 2 4" xfId="8053" xr:uid="{00000000-0005-0000-0000-000029220000}"/>
    <cellStyle name="Millares 2 4 2 5 2 4 2" xfId="16806" xr:uid="{00000000-0005-0000-0000-00002A220000}"/>
    <cellStyle name="Millares 2 4 2 5 2 5" xfId="12430" xr:uid="{00000000-0005-0000-0000-00002B220000}"/>
    <cellStyle name="Millares 2 4 2 5 3" xfId="4221" xr:uid="{00000000-0005-0000-0000-00002C220000}"/>
    <cellStyle name="Millares 2 4 2 5 3 2" xfId="6410" xr:uid="{00000000-0005-0000-0000-00002D220000}"/>
    <cellStyle name="Millares 2 4 2 5 3 2 2" xfId="10787" xr:uid="{00000000-0005-0000-0000-00002E220000}"/>
    <cellStyle name="Millares 2 4 2 5 3 2 2 2" xfId="19540" xr:uid="{00000000-0005-0000-0000-00002F220000}"/>
    <cellStyle name="Millares 2 4 2 5 3 2 3" xfId="15164" xr:uid="{00000000-0005-0000-0000-000030220000}"/>
    <cellStyle name="Millares 2 4 2 5 3 3" xfId="8599" xr:uid="{00000000-0005-0000-0000-000031220000}"/>
    <cellStyle name="Millares 2 4 2 5 3 3 2" xfId="17352" xr:uid="{00000000-0005-0000-0000-000032220000}"/>
    <cellStyle name="Millares 2 4 2 5 3 4" xfId="12976" xr:uid="{00000000-0005-0000-0000-000033220000}"/>
    <cellStyle name="Millares 2 4 2 5 4" xfId="5316" xr:uid="{00000000-0005-0000-0000-000034220000}"/>
    <cellStyle name="Millares 2 4 2 5 4 2" xfId="9693" xr:uid="{00000000-0005-0000-0000-000035220000}"/>
    <cellStyle name="Millares 2 4 2 5 4 2 2" xfId="18446" xr:uid="{00000000-0005-0000-0000-000036220000}"/>
    <cellStyle name="Millares 2 4 2 5 4 3" xfId="14070" xr:uid="{00000000-0005-0000-0000-000037220000}"/>
    <cellStyle name="Millares 2 4 2 5 5" xfId="7505" xr:uid="{00000000-0005-0000-0000-000038220000}"/>
    <cellStyle name="Millares 2 4 2 5 5 2" xfId="16258" xr:uid="{00000000-0005-0000-0000-000039220000}"/>
    <cellStyle name="Millares 2 4 2 5 6" xfId="11882" xr:uid="{00000000-0005-0000-0000-00003A220000}"/>
    <cellStyle name="Millares 2 4 2 6" xfId="3398" xr:uid="{00000000-0005-0000-0000-00003B220000}"/>
    <cellStyle name="Millares 2 4 2 6 2" xfId="4495" xr:uid="{00000000-0005-0000-0000-00003C220000}"/>
    <cellStyle name="Millares 2 4 2 6 2 2" xfId="6684" xr:uid="{00000000-0005-0000-0000-00003D220000}"/>
    <cellStyle name="Millares 2 4 2 6 2 2 2" xfId="11061" xr:uid="{00000000-0005-0000-0000-00003E220000}"/>
    <cellStyle name="Millares 2 4 2 6 2 2 2 2" xfId="19814" xr:uid="{00000000-0005-0000-0000-00003F220000}"/>
    <cellStyle name="Millares 2 4 2 6 2 2 3" xfId="15438" xr:uid="{00000000-0005-0000-0000-000040220000}"/>
    <cellStyle name="Millares 2 4 2 6 2 3" xfId="8873" xr:uid="{00000000-0005-0000-0000-000041220000}"/>
    <cellStyle name="Millares 2 4 2 6 2 3 2" xfId="17626" xr:uid="{00000000-0005-0000-0000-000042220000}"/>
    <cellStyle name="Millares 2 4 2 6 2 4" xfId="13250" xr:uid="{00000000-0005-0000-0000-000043220000}"/>
    <cellStyle name="Millares 2 4 2 6 3" xfId="5590" xr:uid="{00000000-0005-0000-0000-000044220000}"/>
    <cellStyle name="Millares 2 4 2 6 3 2" xfId="9967" xr:uid="{00000000-0005-0000-0000-000045220000}"/>
    <cellStyle name="Millares 2 4 2 6 3 2 2" xfId="18720" xr:uid="{00000000-0005-0000-0000-000046220000}"/>
    <cellStyle name="Millares 2 4 2 6 3 3" xfId="14344" xr:uid="{00000000-0005-0000-0000-000047220000}"/>
    <cellStyle name="Millares 2 4 2 6 4" xfId="7779" xr:uid="{00000000-0005-0000-0000-000048220000}"/>
    <cellStyle name="Millares 2 4 2 6 4 2" xfId="16532" xr:uid="{00000000-0005-0000-0000-000049220000}"/>
    <cellStyle name="Millares 2 4 2 6 5" xfId="12156" xr:uid="{00000000-0005-0000-0000-00004A220000}"/>
    <cellStyle name="Millares 2 4 2 7" xfId="3948" xr:uid="{00000000-0005-0000-0000-00004B220000}"/>
    <cellStyle name="Millares 2 4 2 7 2" xfId="6137" xr:uid="{00000000-0005-0000-0000-00004C220000}"/>
    <cellStyle name="Millares 2 4 2 7 2 2" xfId="10514" xr:uid="{00000000-0005-0000-0000-00004D220000}"/>
    <cellStyle name="Millares 2 4 2 7 2 2 2" xfId="19267" xr:uid="{00000000-0005-0000-0000-00004E220000}"/>
    <cellStyle name="Millares 2 4 2 7 2 3" xfId="14891" xr:uid="{00000000-0005-0000-0000-00004F220000}"/>
    <cellStyle name="Millares 2 4 2 7 3" xfId="8326" xr:uid="{00000000-0005-0000-0000-000050220000}"/>
    <cellStyle name="Millares 2 4 2 7 3 2" xfId="17079" xr:uid="{00000000-0005-0000-0000-000051220000}"/>
    <cellStyle name="Millares 2 4 2 7 4" xfId="12703" xr:uid="{00000000-0005-0000-0000-000052220000}"/>
    <cellStyle name="Millares 2 4 2 8" xfId="5043" xr:uid="{00000000-0005-0000-0000-000053220000}"/>
    <cellStyle name="Millares 2 4 2 8 2" xfId="9420" xr:uid="{00000000-0005-0000-0000-000054220000}"/>
    <cellStyle name="Millares 2 4 2 8 2 2" xfId="18173" xr:uid="{00000000-0005-0000-0000-000055220000}"/>
    <cellStyle name="Millares 2 4 2 8 3" xfId="13797" xr:uid="{00000000-0005-0000-0000-000056220000}"/>
    <cellStyle name="Millares 2 4 2 9" xfId="7232" xr:uid="{00000000-0005-0000-0000-000057220000}"/>
    <cellStyle name="Millares 2 4 2 9 2" xfId="15985" xr:uid="{00000000-0005-0000-0000-000058220000}"/>
    <cellStyle name="Millares 2 4 3" xfId="220" xr:uid="{00000000-0005-0000-0000-000059220000}"/>
    <cellStyle name="Millares 2 4 3 10" xfId="11610" xr:uid="{00000000-0005-0000-0000-00005A220000}"/>
    <cellStyle name="Millares 2 4 3 2" xfId="2949" xr:uid="{00000000-0005-0000-0000-00005B220000}"/>
    <cellStyle name="Millares 2 4 3 2 2" xfId="3061" xr:uid="{00000000-0005-0000-0000-00005C220000}"/>
    <cellStyle name="Millares 2 4 3 2 2 2" xfId="3337" xr:uid="{00000000-0005-0000-0000-00005D220000}"/>
    <cellStyle name="Millares 2 4 3 2 2 2 2" xfId="3890" xr:uid="{00000000-0005-0000-0000-00005E220000}"/>
    <cellStyle name="Millares 2 4 3 2 2 2 2 2" xfId="4986" xr:uid="{00000000-0005-0000-0000-00005F220000}"/>
    <cellStyle name="Millares 2 4 3 2 2 2 2 2 2" xfId="7175" xr:uid="{00000000-0005-0000-0000-000060220000}"/>
    <cellStyle name="Millares 2 4 3 2 2 2 2 2 2 2" xfId="11552" xr:uid="{00000000-0005-0000-0000-000061220000}"/>
    <cellStyle name="Millares 2 4 3 2 2 2 2 2 2 2 2" xfId="20305" xr:uid="{00000000-0005-0000-0000-000062220000}"/>
    <cellStyle name="Millares 2 4 3 2 2 2 2 2 2 3" xfId="15929" xr:uid="{00000000-0005-0000-0000-000063220000}"/>
    <cellStyle name="Millares 2 4 3 2 2 2 2 2 3" xfId="9364" xr:uid="{00000000-0005-0000-0000-000064220000}"/>
    <cellStyle name="Millares 2 4 3 2 2 2 2 2 3 2" xfId="18117" xr:uid="{00000000-0005-0000-0000-000065220000}"/>
    <cellStyle name="Millares 2 4 3 2 2 2 2 2 4" xfId="13741" xr:uid="{00000000-0005-0000-0000-000066220000}"/>
    <cellStyle name="Millares 2 4 3 2 2 2 2 3" xfId="6081" xr:uid="{00000000-0005-0000-0000-000067220000}"/>
    <cellStyle name="Millares 2 4 3 2 2 2 2 3 2" xfId="10458" xr:uid="{00000000-0005-0000-0000-000068220000}"/>
    <cellStyle name="Millares 2 4 3 2 2 2 2 3 2 2" xfId="19211" xr:uid="{00000000-0005-0000-0000-000069220000}"/>
    <cellStyle name="Millares 2 4 3 2 2 2 2 3 3" xfId="14835" xr:uid="{00000000-0005-0000-0000-00006A220000}"/>
    <cellStyle name="Millares 2 4 3 2 2 2 2 4" xfId="8270" xr:uid="{00000000-0005-0000-0000-00006B220000}"/>
    <cellStyle name="Millares 2 4 3 2 2 2 2 4 2" xfId="17023" xr:uid="{00000000-0005-0000-0000-00006C220000}"/>
    <cellStyle name="Millares 2 4 3 2 2 2 2 5" xfId="12647" xr:uid="{00000000-0005-0000-0000-00006D220000}"/>
    <cellStyle name="Millares 2 4 3 2 2 2 3" xfId="4438" xr:uid="{00000000-0005-0000-0000-00006E220000}"/>
    <cellStyle name="Millares 2 4 3 2 2 2 3 2" xfId="6627" xr:uid="{00000000-0005-0000-0000-00006F220000}"/>
    <cellStyle name="Millares 2 4 3 2 2 2 3 2 2" xfId="11004" xr:uid="{00000000-0005-0000-0000-000070220000}"/>
    <cellStyle name="Millares 2 4 3 2 2 2 3 2 2 2" xfId="19757" xr:uid="{00000000-0005-0000-0000-000071220000}"/>
    <cellStyle name="Millares 2 4 3 2 2 2 3 2 3" xfId="15381" xr:uid="{00000000-0005-0000-0000-000072220000}"/>
    <cellStyle name="Millares 2 4 3 2 2 2 3 3" xfId="8816" xr:uid="{00000000-0005-0000-0000-000073220000}"/>
    <cellStyle name="Millares 2 4 3 2 2 2 3 3 2" xfId="17569" xr:uid="{00000000-0005-0000-0000-000074220000}"/>
    <cellStyle name="Millares 2 4 3 2 2 2 3 4" xfId="13193" xr:uid="{00000000-0005-0000-0000-000075220000}"/>
    <cellStyle name="Millares 2 4 3 2 2 2 4" xfId="5533" xr:uid="{00000000-0005-0000-0000-000076220000}"/>
    <cellStyle name="Millares 2 4 3 2 2 2 4 2" xfId="9910" xr:uid="{00000000-0005-0000-0000-000077220000}"/>
    <cellStyle name="Millares 2 4 3 2 2 2 4 2 2" xfId="18663" xr:uid="{00000000-0005-0000-0000-000078220000}"/>
    <cellStyle name="Millares 2 4 3 2 2 2 4 3" xfId="14287" xr:uid="{00000000-0005-0000-0000-000079220000}"/>
    <cellStyle name="Millares 2 4 3 2 2 2 5" xfId="7722" xr:uid="{00000000-0005-0000-0000-00007A220000}"/>
    <cellStyle name="Millares 2 4 3 2 2 2 5 2" xfId="16475" xr:uid="{00000000-0005-0000-0000-00007B220000}"/>
    <cellStyle name="Millares 2 4 3 2 2 2 6" xfId="12099" xr:uid="{00000000-0005-0000-0000-00007C220000}"/>
    <cellStyle name="Millares 2 4 3 2 2 3" xfId="3616" xr:uid="{00000000-0005-0000-0000-00007D220000}"/>
    <cellStyle name="Millares 2 4 3 2 2 3 2" xfId="4712" xr:uid="{00000000-0005-0000-0000-00007E220000}"/>
    <cellStyle name="Millares 2 4 3 2 2 3 2 2" xfId="6901" xr:uid="{00000000-0005-0000-0000-00007F220000}"/>
    <cellStyle name="Millares 2 4 3 2 2 3 2 2 2" xfId="11278" xr:uid="{00000000-0005-0000-0000-000080220000}"/>
    <cellStyle name="Millares 2 4 3 2 2 3 2 2 2 2" xfId="20031" xr:uid="{00000000-0005-0000-0000-000081220000}"/>
    <cellStyle name="Millares 2 4 3 2 2 3 2 2 3" xfId="15655" xr:uid="{00000000-0005-0000-0000-000082220000}"/>
    <cellStyle name="Millares 2 4 3 2 2 3 2 3" xfId="9090" xr:uid="{00000000-0005-0000-0000-000083220000}"/>
    <cellStyle name="Millares 2 4 3 2 2 3 2 3 2" xfId="17843" xr:uid="{00000000-0005-0000-0000-000084220000}"/>
    <cellStyle name="Millares 2 4 3 2 2 3 2 4" xfId="13467" xr:uid="{00000000-0005-0000-0000-000085220000}"/>
    <cellStyle name="Millares 2 4 3 2 2 3 3" xfId="5807" xr:uid="{00000000-0005-0000-0000-000086220000}"/>
    <cellStyle name="Millares 2 4 3 2 2 3 3 2" xfId="10184" xr:uid="{00000000-0005-0000-0000-000087220000}"/>
    <cellStyle name="Millares 2 4 3 2 2 3 3 2 2" xfId="18937" xr:uid="{00000000-0005-0000-0000-000088220000}"/>
    <cellStyle name="Millares 2 4 3 2 2 3 3 3" xfId="14561" xr:uid="{00000000-0005-0000-0000-000089220000}"/>
    <cellStyle name="Millares 2 4 3 2 2 3 4" xfId="7996" xr:uid="{00000000-0005-0000-0000-00008A220000}"/>
    <cellStyle name="Millares 2 4 3 2 2 3 4 2" xfId="16749" xr:uid="{00000000-0005-0000-0000-00008B220000}"/>
    <cellStyle name="Millares 2 4 3 2 2 3 5" xfId="12373" xr:uid="{00000000-0005-0000-0000-00008C220000}"/>
    <cellStyle name="Millares 2 4 3 2 2 4" xfId="4164" xr:uid="{00000000-0005-0000-0000-00008D220000}"/>
    <cellStyle name="Millares 2 4 3 2 2 4 2" xfId="6353" xr:uid="{00000000-0005-0000-0000-00008E220000}"/>
    <cellStyle name="Millares 2 4 3 2 2 4 2 2" xfId="10730" xr:uid="{00000000-0005-0000-0000-00008F220000}"/>
    <cellStyle name="Millares 2 4 3 2 2 4 2 2 2" xfId="19483" xr:uid="{00000000-0005-0000-0000-000090220000}"/>
    <cellStyle name="Millares 2 4 3 2 2 4 2 3" xfId="15107" xr:uid="{00000000-0005-0000-0000-000091220000}"/>
    <cellStyle name="Millares 2 4 3 2 2 4 3" xfId="8542" xr:uid="{00000000-0005-0000-0000-000092220000}"/>
    <cellStyle name="Millares 2 4 3 2 2 4 3 2" xfId="17295" xr:uid="{00000000-0005-0000-0000-000093220000}"/>
    <cellStyle name="Millares 2 4 3 2 2 4 4" xfId="12919" xr:uid="{00000000-0005-0000-0000-000094220000}"/>
    <cellStyle name="Millares 2 4 3 2 2 5" xfId="5259" xr:uid="{00000000-0005-0000-0000-000095220000}"/>
    <cellStyle name="Millares 2 4 3 2 2 5 2" xfId="9636" xr:uid="{00000000-0005-0000-0000-000096220000}"/>
    <cellStyle name="Millares 2 4 3 2 2 5 2 2" xfId="18389" xr:uid="{00000000-0005-0000-0000-000097220000}"/>
    <cellStyle name="Millares 2 4 3 2 2 5 3" xfId="14013" xr:uid="{00000000-0005-0000-0000-000098220000}"/>
    <cellStyle name="Millares 2 4 3 2 2 6" xfId="7448" xr:uid="{00000000-0005-0000-0000-000099220000}"/>
    <cellStyle name="Millares 2 4 3 2 2 6 2" xfId="16201" xr:uid="{00000000-0005-0000-0000-00009A220000}"/>
    <cellStyle name="Millares 2 4 3 2 2 7" xfId="11825" xr:uid="{00000000-0005-0000-0000-00009B220000}"/>
    <cellStyle name="Millares 2 4 3 2 3" xfId="3225" xr:uid="{00000000-0005-0000-0000-00009C220000}"/>
    <cellStyle name="Millares 2 4 3 2 3 2" xfId="3778" xr:uid="{00000000-0005-0000-0000-00009D220000}"/>
    <cellStyle name="Millares 2 4 3 2 3 2 2" xfId="4874" xr:uid="{00000000-0005-0000-0000-00009E220000}"/>
    <cellStyle name="Millares 2 4 3 2 3 2 2 2" xfId="7063" xr:uid="{00000000-0005-0000-0000-00009F220000}"/>
    <cellStyle name="Millares 2 4 3 2 3 2 2 2 2" xfId="11440" xr:uid="{00000000-0005-0000-0000-0000A0220000}"/>
    <cellStyle name="Millares 2 4 3 2 3 2 2 2 2 2" xfId="20193" xr:uid="{00000000-0005-0000-0000-0000A1220000}"/>
    <cellStyle name="Millares 2 4 3 2 3 2 2 2 3" xfId="15817" xr:uid="{00000000-0005-0000-0000-0000A2220000}"/>
    <cellStyle name="Millares 2 4 3 2 3 2 2 3" xfId="9252" xr:uid="{00000000-0005-0000-0000-0000A3220000}"/>
    <cellStyle name="Millares 2 4 3 2 3 2 2 3 2" xfId="18005" xr:uid="{00000000-0005-0000-0000-0000A4220000}"/>
    <cellStyle name="Millares 2 4 3 2 3 2 2 4" xfId="13629" xr:uid="{00000000-0005-0000-0000-0000A5220000}"/>
    <cellStyle name="Millares 2 4 3 2 3 2 3" xfId="5969" xr:uid="{00000000-0005-0000-0000-0000A6220000}"/>
    <cellStyle name="Millares 2 4 3 2 3 2 3 2" xfId="10346" xr:uid="{00000000-0005-0000-0000-0000A7220000}"/>
    <cellStyle name="Millares 2 4 3 2 3 2 3 2 2" xfId="19099" xr:uid="{00000000-0005-0000-0000-0000A8220000}"/>
    <cellStyle name="Millares 2 4 3 2 3 2 3 3" xfId="14723" xr:uid="{00000000-0005-0000-0000-0000A9220000}"/>
    <cellStyle name="Millares 2 4 3 2 3 2 4" xfId="8158" xr:uid="{00000000-0005-0000-0000-0000AA220000}"/>
    <cellStyle name="Millares 2 4 3 2 3 2 4 2" xfId="16911" xr:uid="{00000000-0005-0000-0000-0000AB220000}"/>
    <cellStyle name="Millares 2 4 3 2 3 2 5" xfId="12535" xr:uid="{00000000-0005-0000-0000-0000AC220000}"/>
    <cellStyle name="Millares 2 4 3 2 3 3" xfId="4326" xr:uid="{00000000-0005-0000-0000-0000AD220000}"/>
    <cellStyle name="Millares 2 4 3 2 3 3 2" xfId="6515" xr:uid="{00000000-0005-0000-0000-0000AE220000}"/>
    <cellStyle name="Millares 2 4 3 2 3 3 2 2" xfId="10892" xr:uid="{00000000-0005-0000-0000-0000AF220000}"/>
    <cellStyle name="Millares 2 4 3 2 3 3 2 2 2" xfId="19645" xr:uid="{00000000-0005-0000-0000-0000B0220000}"/>
    <cellStyle name="Millares 2 4 3 2 3 3 2 3" xfId="15269" xr:uid="{00000000-0005-0000-0000-0000B1220000}"/>
    <cellStyle name="Millares 2 4 3 2 3 3 3" xfId="8704" xr:uid="{00000000-0005-0000-0000-0000B2220000}"/>
    <cellStyle name="Millares 2 4 3 2 3 3 3 2" xfId="17457" xr:uid="{00000000-0005-0000-0000-0000B3220000}"/>
    <cellStyle name="Millares 2 4 3 2 3 3 4" xfId="13081" xr:uid="{00000000-0005-0000-0000-0000B4220000}"/>
    <cellStyle name="Millares 2 4 3 2 3 4" xfId="5421" xr:uid="{00000000-0005-0000-0000-0000B5220000}"/>
    <cellStyle name="Millares 2 4 3 2 3 4 2" xfId="9798" xr:uid="{00000000-0005-0000-0000-0000B6220000}"/>
    <cellStyle name="Millares 2 4 3 2 3 4 2 2" xfId="18551" xr:uid="{00000000-0005-0000-0000-0000B7220000}"/>
    <cellStyle name="Millares 2 4 3 2 3 4 3" xfId="14175" xr:uid="{00000000-0005-0000-0000-0000B8220000}"/>
    <cellStyle name="Millares 2 4 3 2 3 5" xfId="7610" xr:uid="{00000000-0005-0000-0000-0000B9220000}"/>
    <cellStyle name="Millares 2 4 3 2 3 5 2" xfId="16363" xr:uid="{00000000-0005-0000-0000-0000BA220000}"/>
    <cellStyle name="Millares 2 4 3 2 3 6" xfId="11987" xr:uid="{00000000-0005-0000-0000-0000BB220000}"/>
    <cellStyle name="Millares 2 4 3 2 4" xfId="3504" xr:uid="{00000000-0005-0000-0000-0000BC220000}"/>
    <cellStyle name="Millares 2 4 3 2 4 2" xfId="4600" xr:uid="{00000000-0005-0000-0000-0000BD220000}"/>
    <cellStyle name="Millares 2 4 3 2 4 2 2" xfId="6789" xr:uid="{00000000-0005-0000-0000-0000BE220000}"/>
    <cellStyle name="Millares 2 4 3 2 4 2 2 2" xfId="11166" xr:uid="{00000000-0005-0000-0000-0000BF220000}"/>
    <cellStyle name="Millares 2 4 3 2 4 2 2 2 2" xfId="19919" xr:uid="{00000000-0005-0000-0000-0000C0220000}"/>
    <cellStyle name="Millares 2 4 3 2 4 2 2 3" xfId="15543" xr:uid="{00000000-0005-0000-0000-0000C1220000}"/>
    <cellStyle name="Millares 2 4 3 2 4 2 3" xfId="8978" xr:uid="{00000000-0005-0000-0000-0000C2220000}"/>
    <cellStyle name="Millares 2 4 3 2 4 2 3 2" xfId="17731" xr:uid="{00000000-0005-0000-0000-0000C3220000}"/>
    <cellStyle name="Millares 2 4 3 2 4 2 4" xfId="13355" xr:uid="{00000000-0005-0000-0000-0000C4220000}"/>
    <cellStyle name="Millares 2 4 3 2 4 3" xfId="5695" xr:uid="{00000000-0005-0000-0000-0000C5220000}"/>
    <cellStyle name="Millares 2 4 3 2 4 3 2" xfId="10072" xr:uid="{00000000-0005-0000-0000-0000C6220000}"/>
    <cellStyle name="Millares 2 4 3 2 4 3 2 2" xfId="18825" xr:uid="{00000000-0005-0000-0000-0000C7220000}"/>
    <cellStyle name="Millares 2 4 3 2 4 3 3" xfId="14449" xr:uid="{00000000-0005-0000-0000-0000C8220000}"/>
    <cellStyle name="Millares 2 4 3 2 4 4" xfId="7884" xr:uid="{00000000-0005-0000-0000-0000C9220000}"/>
    <cellStyle name="Millares 2 4 3 2 4 4 2" xfId="16637" xr:uid="{00000000-0005-0000-0000-0000CA220000}"/>
    <cellStyle name="Millares 2 4 3 2 4 5" xfId="12261" xr:uid="{00000000-0005-0000-0000-0000CB220000}"/>
    <cellStyle name="Millares 2 4 3 2 5" xfId="4052" xr:uid="{00000000-0005-0000-0000-0000CC220000}"/>
    <cellStyle name="Millares 2 4 3 2 5 2" xfId="6241" xr:uid="{00000000-0005-0000-0000-0000CD220000}"/>
    <cellStyle name="Millares 2 4 3 2 5 2 2" xfId="10618" xr:uid="{00000000-0005-0000-0000-0000CE220000}"/>
    <cellStyle name="Millares 2 4 3 2 5 2 2 2" xfId="19371" xr:uid="{00000000-0005-0000-0000-0000CF220000}"/>
    <cellStyle name="Millares 2 4 3 2 5 2 3" xfId="14995" xr:uid="{00000000-0005-0000-0000-0000D0220000}"/>
    <cellStyle name="Millares 2 4 3 2 5 3" xfId="8430" xr:uid="{00000000-0005-0000-0000-0000D1220000}"/>
    <cellStyle name="Millares 2 4 3 2 5 3 2" xfId="17183" xr:uid="{00000000-0005-0000-0000-0000D2220000}"/>
    <cellStyle name="Millares 2 4 3 2 5 4" xfId="12807" xr:uid="{00000000-0005-0000-0000-0000D3220000}"/>
    <cellStyle name="Millares 2 4 3 2 6" xfId="5147" xr:uid="{00000000-0005-0000-0000-0000D4220000}"/>
    <cellStyle name="Millares 2 4 3 2 6 2" xfId="9524" xr:uid="{00000000-0005-0000-0000-0000D5220000}"/>
    <cellStyle name="Millares 2 4 3 2 6 2 2" xfId="18277" xr:uid="{00000000-0005-0000-0000-0000D6220000}"/>
    <cellStyle name="Millares 2 4 3 2 6 3" xfId="13901" xr:uid="{00000000-0005-0000-0000-0000D7220000}"/>
    <cellStyle name="Millares 2 4 3 2 7" xfId="7336" xr:uid="{00000000-0005-0000-0000-0000D8220000}"/>
    <cellStyle name="Millares 2 4 3 2 7 2" xfId="16089" xr:uid="{00000000-0005-0000-0000-0000D9220000}"/>
    <cellStyle name="Millares 2 4 3 2 8" xfId="11713" xr:uid="{00000000-0005-0000-0000-0000DA220000}"/>
    <cellStyle name="Millares 2 4 3 3" xfId="3004" xr:uid="{00000000-0005-0000-0000-0000DB220000}"/>
    <cellStyle name="Millares 2 4 3 3 2" xfId="3280" xr:uid="{00000000-0005-0000-0000-0000DC220000}"/>
    <cellStyle name="Millares 2 4 3 3 2 2" xfId="3833" xr:uid="{00000000-0005-0000-0000-0000DD220000}"/>
    <cellStyle name="Millares 2 4 3 3 2 2 2" xfId="4929" xr:uid="{00000000-0005-0000-0000-0000DE220000}"/>
    <cellStyle name="Millares 2 4 3 3 2 2 2 2" xfId="7118" xr:uid="{00000000-0005-0000-0000-0000DF220000}"/>
    <cellStyle name="Millares 2 4 3 3 2 2 2 2 2" xfId="11495" xr:uid="{00000000-0005-0000-0000-0000E0220000}"/>
    <cellStyle name="Millares 2 4 3 3 2 2 2 2 2 2" xfId="20248" xr:uid="{00000000-0005-0000-0000-0000E1220000}"/>
    <cellStyle name="Millares 2 4 3 3 2 2 2 2 3" xfId="15872" xr:uid="{00000000-0005-0000-0000-0000E2220000}"/>
    <cellStyle name="Millares 2 4 3 3 2 2 2 3" xfId="9307" xr:uid="{00000000-0005-0000-0000-0000E3220000}"/>
    <cellStyle name="Millares 2 4 3 3 2 2 2 3 2" xfId="18060" xr:uid="{00000000-0005-0000-0000-0000E4220000}"/>
    <cellStyle name="Millares 2 4 3 3 2 2 2 4" xfId="13684" xr:uid="{00000000-0005-0000-0000-0000E5220000}"/>
    <cellStyle name="Millares 2 4 3 3 2 2 3" xfId="6024" xr:uid="{00000000-0005-0000-0000-0000E6220000}"/>
    <cellStyle name="Millares 2 4 3 3 2 2 3 2" xfId="10401" xr:uid="{00000000-0005-0000-0000-0000E7220000}"/>
    <cellStyle name="Millares 2 4 3 3 2 2 3 2 2" xfId="19154" xr:uid="{00000000-0005-0000-0000-0000E8220000}"/>
    <cellStyle name="Millares 2 4 3 3 2 2 3 3" xfId="14778" xr:uid="{00000000-0005-0000-0000-0000E9220000}"/>
    <cellStyle name="Millares 2 4 3 3 2 2 4" xfId="8213" xr:uid="{00000000-0005-0000-0000-0000EA220000}"/>
    <cellStyle name="Millares 2 4 3 3 2 2 4 2" xfId="16966" xr:uid="{00000000-0005-0000-0000-0000EB220000}"/>
    <cellStyle name="Millares 2 4 3 3 2 2 5" xfId="12590" xr:uid="{00000000-0005-0000-0000-0000EC220000}"/>
    <cellStyle name="Millares 2 4 3 3 2 3" xfId="4381" xr:uid="{00000000-0005-0000-0000-0000ED220000}"/>
    <cellStyle name="Millares 2 4 3 3 2 3 2" xfId="6570" xr:uid="{00000000-0005-0000-0000-0000EE220000}"/>
    <cellStyle name="Millares 2 4 3 3 2 3 2 2" xfId="10947" xr:uid="{00000000-0005-0000-0000-0000EF220000}"/>
    <cellStyle name="Millares 2 4 3 3 2 3 2 2 2" xfId="19700" xr:uid="{00000000-0005-0000-0000-0000F0220000}"/>
    <cellStyle name="Millares 2 4 3 3 2 3 2 3" xfId="15324" xr:uid="{00000000-0005-0000-0000-0000F1220000}"/>
    <cellStyle name="Millares 2 4 3 3 2 3 3" xfId="8759" xr:uid="{00000000-0005-0000-0000-0000F2220000}"/>
    <cellStyle name="Millares 2 4 3 3 2 3 3 2" xfId="17512" xr:uid="{00000000-0005-0000-0000-0000F3220000}"/>
    <cellStyle name="Millares 2 4 3 3 2 3 4" xfId="13136" xr:uid="{00000000-0005-0000-0000-0000F4220000}"/>
    <cellStyle name="Millares 2 4 3 3 2 4" xfId="5476" xr:uid="{00000000-0005-0000-0000-0000F5220000}"/>
    <cellStyle name="Millares 2 4 3 3 2 4 2" xfId="9853" xr:uid="{00000000-0005-0000-0000-0000F6220000}"/>
    <cellStyle name="Millares 2 4 3 3 2 4 2 2" xfId="18606" xr:uid="{00000000-0005-0000-0000-0000F7220000}"/>
    <cellStyle name="Millares 2 4 3 3 2 4 3" xfId="14230" xr:uid="{00000000-0005-0000-0000-0000F8220000}"/>
    <cellStyle name="Millares 2 4 3 3 2 5" xfId="7665" xr:uid="{00000000-0005-0000-0000-0000F9220000}"/>
    <cellStyle name="Millares 2 4 3 3 2 5 2" xfId="16418" xr:uid="{00000000-0005-0000-0000-0000FA220000}"/>
    <cellStyle name="Millares 2 4 3 3 2 6" xfId="12042" xr:uid="{00000000-0005-0000-0000-0000FB220000}"/>
    <cellStyle name="Millares 2 4 3 3 3" xfId="3559" xr:uid="{00000000-0005-0000-0000-0000FC220000}"/>
    <cellStyle name="Millares 2 4 3 3 3 2" xfId="4655" xr:uid="{00000000-0005-0000-0000-0000FD220000}"/>
    <cellStyle name="Millares 2 4 3 3 3 2 2" xfId="6844" xr:uid="{00000000-0005-0000-0000-0000FE220000}"/>
    <cellStyle name="Millares 2 4 3 3 3 2 2 2" xfId="11221" xr:uid="{00000000-0005-0000-0000-0000FF220000}"/>
    <cellStyle name="Millares 2 4 3 3 3 2 2 2 2" xfId="19974" xr:uid="{00000000-0005-0000-0000-000000230000}"/>
    <cellStyle name="Millares 2 4 3 3 3 2 2 3" xfId="15598" xr:uid="{00000000-0005-0000-0000-000001230000}"/>
    <cellStyle name="Millares 2 4 3 3 3 2 3" xfId="9033" xr:uid="{00000000-0005-0000-0000-000002230000}"/>
    <cellStyle name="Millares 2 4 3 3 3 2 3 2" xfId="17786" xr:uid="{00000000-0005-0000-0000-000003230000}"/>
    <cellStyle name="Millares 2 4 3 3 3 2 4" xfId="13410" xr:uid="{00000000-0005-0000-0000-000004230000}"/>
    <cellStyle name="Millares 2 4 3 3 3 3" xfId="5750" xr:uid="{00000000-0005-0000-0000-000005230000}"/>
    <cellStyle name="Millares 2 4 3 3 3 3 2" xfId="10127" xr:uid="{00000000-0005-0000-0000-000006230000}"/>
    <cellStyle name="Millares 2 4 3 3 3 3 2 2" xfId="18880" xr:uid="{00000000-0005-0000-0000-000007230000}"/>
    <cellStyle name="Millares 2 4 3 3 3 3 3" xfId="14504" xr:uid="{00000000-0005-0000-0000-000008230000}"/>
    <cellStyle name="Millares 2 4 3 3 3 4" xfId="7939" xr:uid="{00000000-0005-0000-0000-000009230000}"/>
    <cellStyle name="Millares 2 4 3 3 3 4 2" xfId="16692" xr:uid="{00000000-0005-0000-0000-00000A230000}"/>
    <cellStyle name="Millares 2 4 3 3 3 5" xfId="12316" xr:uid="{00000000-0005-0000-0000-00000B230000}"/>
    <cellStyle name="Millares 2 4 3 3 4" xfId="4107" xr:uid="{00000000-0005-0000-0000-00000C230000}"/>
    <cellStyle name="Millares 2 4 3 3 4 2" xfId="6296" xr:uid="{00000000-0005-0000-0000-00000D230000}"/>
    <cellStyle name="Millares 2 4 3 3 4 2 2" xfId="10673" xr:uid="{00000000-0005-0000-0000-00000E230000}"/>
    <cellStyle name="Millares 2 4 3 3 4 2 2 2" xfId="19426" xr:uid="{00000000-0005-0000-0000-00000F230000}"/>
    <cellStyle name="Millares 2 4 3 3 4 2 3" xfId="15050" xr:uid="{00000000-0005-0000-0000-000010230000}"/>
    <cellStyle name="Millares 2 4 3 3 4 3" xfId="8485" xr:uid="{00000000-0005-0000-0000-000011230000}"/>
    <cellStyle name="Millares 2 4 3 3 4 3 2" xfId="17238" xr:uid="{00000000-0005-0000-0000-000012230000}"/>
    <cellStyle name="Millares 2 4 3 3 4 4" xfId="12862" xr:uid="{00000000-0005-0000-0000-000013230000}"/>
    <cellStyle name="Millares 2 4 3 3 5" xfId="5202" xr:uid="{00000000-0005-0000-0000-000014230000}"/>
    <cellStyle name="Millares 2 4 3 3 5 2" xfId="9579" xr:uid="{00000000-0005-0000-0000-000015230000}"/>
    <cellStyle name="Millares 2 4 3 3 5 2 2" xfId="18332" xr:uid="{00000000-0005-0000-0000-000016230000}"/>
    <cellStyle name="Millares 2 4 3 3 5 3" xfId="13956" xr:uid="{00000000-0005-0000-0000-000017230000}"/>
    <cellStyle name="Millares 2 4 3 3 6" xfId="7391" xr:uid="{00000000-0005-0000-0000-000018230000}"/>
    <cellStyle name="Millares 2 4 3 3 6 2" xfId="16144" xr:uid="{00000000-0005-0000-0000-000019230000}"/>
    <cellStyle name="Millares 2 4 3 3 7" xfId="11768" xr:uid="{00000000-0005-0000-0000-00001A230000}"/>
    <cellStyle name="Millares 2 4 3 4" xfId="2891" xr:uid="{00000000-0005-0000-0000-00001B230000}"/>
    <cellStyle name="Millares 2 4 3 4 2" xfId="3170" xr:uid="{00000000-0005-0000-0000-00001C230000}"/>
    <cellStyle name="Millares 2 4 3 4 2 2" xfId="3723" xr:uid="{00000000-0005-0000-0000-00001D230000}"/>
    <cellStyle name="Millares 2 4 3 4 2 2 2" xfId="4819" xr:uid="{00000000-0005-0000-0000-00001E230000}"/>
    <cellStyle name="Millares 2 4 3 4 2 2 2 2" xfId="7008" xr:uid="{00000000-0005-0000-0000-00001F230000}"/>
    <cellStyle name="Millares 2 4 3 4 2 2 2 2 2" xfId="11385" xr:uid="{00000000-0005-0000-0000-000020230000}"/>
    <cellStyle name="Millares 2 4 3 4 2 2 2 2 2 2" xfId="20138" xr:uid="{00000000-0005-0000-0000-000021230000}"/>
    <cellStyle name="Millares 2 4 3 4 2 2 2 2 3" xfId="15762" xr:uid="{00000000-0005-0000-0000-000022230000}"/>
    <cellStyle name="Millares 2 4 3 4 2 2 2 3" xfId="9197" xr:uid="{00000000-0005-0000-0000-000023230000}"/>
    <cellStyle name="Millares 2 4 3 4 2 2 2 3 2" xfId="17950" xr:uid="{00000000-0005-0000-0000-000024230000}"/>
    <cellStyle name="Millares 2 4 3 4 2 2 2 4" xfId="13574" xr:uid="{00000000-0005-0000-0000-000025230000}"/>
    <cellStyle name="Millares 2 4 3 4 2 2 3" xfId="5914" xr:uid="{00000000-0005-0000-0000-000026230000}"/>
    <cellStyle name="Millares 2 4 3 4 2 2 3 2" xfId="10291" xr:uid="{00000000-0005-0000-0000-000027230000}"/>
    <cellStyle name="Millares 2 4 3 4 2 2 3 2 2" xfId="19044" xr:uid="{00000000-0005-0000-0000-000028230000}"/>
    <cellStyle name="Millares 2 4 3 4 2 2 3 3" xfId="14668" xr:uid="{00000000-0005-0000-0000-000029230000}"/>
    <cellStyle name="Millares 2 4 3 4 2 2 4" xfId="8103" xr:uid="{00000000-0005-0000-0000-00002A230000}"/>
    <cellStyle name="Millares 2 4 3 4 2 2 4 2" xfId="16856" xr:uid="{00000000-0005-0000-0000-00002B230000}"/>
    <cellStyle name="Millares 2 4 3 4 2 2 5" xfId="12480" xr:uid="{00000000-0005-0000-0000-00002C230000}"/>
    <cellStyle name="Millares 2 4 3 4 2 3" xfId="4271" xr:uid="{00000000-0005-0000-0000-00002D230000}"/>
    <cellStyle name="Millares 2 4 3 4 2 3 2" xfId="6460" xr:uid="{00000000-0005-0000-0000-00002E230000}"/>
    <cellStyle name="Millares 2 4 3 4 2 3 2 2" xfId="10837" xr:uid="{00000000-0005-0000-0000-00002F230000}"/>
    <cellStyle name="Millares 2 4 3 4 2 3 2 2 2" xfId="19590" xr:uid="{00000000-0005-0000-0000-000030230000}"/>
    <cellStyle name="Millares 2 4 3 4 2 3 2 3" xfId="15214" xr:uid="{00000000-0005-0000-0000-000031230000}"/>
    <cellStyle name="Millares 2 4 3 4 2 3 3" xfId="8649" xr:uid="{00000000-0005-0000-0000-000032230000}"/>
    <cellStyle name="Millares 2 4 3 4 2 3 3 2" xfId="17402" xr:uid="{00000000-0005-0000-0000-000033230000}"/>
    <cellStyle name="Millares 2 4 3 4 2 3 4" xfId="13026" xr:uid="{00000000-0005-0000-0000-000034230000}"/>
    <cellStyle name="Millares 2 4 3 4 2 4" xfId="5366" xr:uid="{00000000-0005-0000-0000-000035230000}"/>
    <cellStyle name="Millares 2 4 3 4 2 4 2" xfId="9743" xr:uid="{00000000-0005-0000-0000-000036230000}"/>
    <cellStyle name="Millares 2 4 3 4 2 4 2 2" xfId="18496" xr:uid="{00000000-0005-0000-0000-000037230000}"/>
    <cellStyle name="Millares 2 4 3 4 2 4 3" xfId="14120" xr:uid="{00000000-0005-0000-0000-000038230000}"/>
    <cellStyle name="Millares 2 4 3 4 2 5" xfId="7555" xr:uid="{00000000-0005-0000-0000-000039230000}"/>
    <cellStyle name="Millares 2 4 3 4 2 5 2" xfId="16308" xr:uid="{00000000-0005-0000-0000-00003A230000}"/>
    <cellStyle name="Millares 2 4 3 4 2 6" xfId="11932" xr:uid="{00000000-0005-0000-0000-00003B230000}"/>
    <cellStyle name="Millares 2 4 3 4 3" xfId="3449" xr:uid="{00000000-0005-0000-0000-00003C230000}"/>
    <cellStyle name="Millares 2 4 3 4 3 2" xfId="4545" xr:uid="{00000000-0005-0000-0000-00003D230000}"/>
    <cellStyle name="Millares 2 4 3 4 3 2 2" xfId="6734" xr:uid="{00000000-0005-0000-0000-00003E230000}"/>
    <cellStyle name="Millares 2 4 3 4 3 2 2 2" xfId="11111" xr:uid="{00000000-0005-0000-0000-00003F230000}"/>
    <cellStyle name="Millares 2 4 3 4 3 2 2 2 2" xfId="19864" xr:uid="{00000000-0005-0000-0000-000040230000}"/>
    <cellStyle name="Millares 2 4 3 4 3 2 2 3" xfId="15488" xr:uid="{00000000-0005-0000-0000-000041230000}"/>
    <cellStyle name="Millares 2 4 3 4 3 2 3" xfId="8923" xr:uid="{00000000-0005-0000-0000-000042230000}"/>
    <cellStyle name="Millares 2 4 3 4 3 2 3 2" xfId="17676" xr:uid="{00000000-0005-0000-0000-000043230000}"/>
    <cellStyle name="Millares 2 4 3 4 3 2 4" xfId="13300" xr:uid="{00000000-0005-0000-0000-000044230000}"/>
    <cellStyle name="Millares 2 4 3 4 3 3" xfId="5640" xr:uid="{00000000-0005-0000-0000-000045230000}"/>
    <cellStyle name="Millares 2 4 3 4 3 3 2" xfId="10017" xr:uid="{00000000-0005-0000-0000-000046230000}"/>
    <cellStyle name="Millares 2 4 3 4 3 3 2 2" xfId="18770" xr:uid="{00000000-0005-0000-0000-000047230000}"/>
    <cellStyle name="Millares 2 4 3 4 3 3 3" xfId="14394" xr:uid="{00000000-0005-0000-0000-000048230000}"/>
    <cellStyle name="Millares 2 4 3 4 3 4" xfId="7829" xr:uid="{00000000-0005-0000-0000-000049230000}"/>
    <cellStyle name="Millares 2 4 3 4 3 4 2" xfId="16582" xr:uid="{00000000-0005-0000-0000-00004A230000}"/>
    <cellStyle name="Millares 2 4 3 4 3 5" xfId="12206" xr:uid="{00000000-0005-0000-0000-00004B230000}"/>
    <cellStyle name="Millares 2 4 3 4 4" xfId="3997" xr:uid="{00000000-0005-0000-0000-00004C230000}"/>
    <cellStyle name="Millares 2 4 3 4 4 2" xfId="6186" xr:uid="{00000000-0005-0000-0000-00004D230000}"/>
    <cellStyle name="Millares 2 4 3 4 4 2 2" xfId="10563" xr:uid="{00000000-0005-0000-0000-00004E230000}"/>
    <cellStyle name="Millares 2 4 3 4 4 2 2 2" xfId="19316" xr:uid="{00000000-0005-0000-0000-00004F230000}"/>
    <cellStyle name="Millares 2 4 3 4 4 2 3" xfId="14940" xr:uid="{00000000-0005-0000-0000-000050230000}"/>
    <cellStyle name="Millares 2 4 3 4 4 3" xfId="8375" xr:uid="{00000000-0005-0000-0000-000051230000}"/>
    <cellStyle name="Millares 2 4 3 4 4 3 2" xfId="17128" xr:uid="{00000000-0005-0000-0000-000052230000}"/>
    <cellStyle name="Millares 2 4 3 4 4 4" xfId="12752" xr:uid="{00000000-0005-0000-0000-000053230000}"/>
    <cellStyle name="Millares 2 4 3 4 5" xfId="5092" xr:uid="{00000000-0005-0000-0000-000054230000}"/>
    <cellStyle name="Millares 2 4 3 4 5 2" xfId="9469" xr:uid="{00000000-0005-0000-0000-000055230000}"/>
    <cellStyle name="Millares 2 4 3 4 5 2 2" xfId="18222" xr:uid="{00000000-0005-0000-0000-000056230000}"/>
    <cellStyle name="Millares 2 4 3 4 5 3" xfId="13846" xr:uid="{00000000-0005-0000-0000-000057230000}"/>
    <cellStyle name="Millares 2 4 3 4 6" xfId="7281" xr:uid="{00000000-0005-0000-0000-000058230000}"/>
    <cellStyle name="Millares 2 4 3 4 6 2" xfId="16034" xr:uid="{00000000-0005-0000-0000-000059230000}"/>
    <cellStyle name="Millares 2 4 3 4 7" xfId="11658" xr:uid="{00000000-0005-0000-0000-00005A230000}"/>
    <cellStyle name="Millares 2 4 3 5" xfId="3120" xr:uid="{00000000-0005-0000-0000-00005B230000}"/>
    <cellStyle name="Millares 2 4 3 5 2" xfId="3674" xr:uid="{00000000-0005-0000-0000-00005C230000}"/>
    <cellStyle name="Millares 2 4 3 5 2 2" xfId="4770" xr:uid="{00000000-0005-0000-0000-00005D230000}"/>
    <cellStyle name="Millares 2 4 3 5 2 2 2" xfId="6959" xr:uid="{00000000-0005-0000-0000-00005E230000}"/>
    <cellStyle name="Millares 2 4 3 5 2 2 2 2" xfId="11336" xr:uid="{00000000-0005-0000-0000-00005F230000}"/>
    <cellStyle name="Millares 2 4 3 5 2 2 2 2 2" xfId="20089" xr:uid="{00000000-0005-0000-0000-000060230000}"/>
    <cellStyle name="Millares 2 4 3 5 2 2 2 3" xfId="15713" xr:uid="{00000000-0005-0000-0000-000061230000}"/>
    <cellStyle name="Millares 2 4 3 5 2 2 3" xfId="9148" xr:uid="{00000000-0005-0000-0000-000062230000}"/>
    <cellStyle name="Millares 2 4 3 5 2 2 3 2" xfId="17901" xr:uid="{00000000-0005-0000-0000-000063230000}"/>
    <cellStyle name="Millares 2 4 3 5 2 2 4" xfId="13525" xr:uid="{00000000-0005-0000-0000-000064230000}"/>
    <cellStyle name="Millares 2 4 3 5 2 3" xfId="5865" xr:uid="{00000000-0005-0000-0000-000065230000}"/>
    <cellStyle name="Millares 2 4 3 5 2 3 2" xfId="10242" xr:uid="{00000000-0005-0000-0000-000066230000}"/>
    <cellStyle name="Millares 2 4 3 5 2 3 2 2" xfId="18995" xr:uid="{00000000-0005-0000-0000-000067230000}"/>
    <cellStyle name="Millares 2 4 3 5 2 3 3" xfId="14619" xr:uid="{00000000-0005-0000-0000-000068230000}"/>
    <cellStyle name="Millares 2 4 3 5 2 4" xfId="8054" xr:uid="{00000000-0005-0000-0000-000069230000}"/>
    <cellStyle name="Millares 2 4 3 5 2 4 2" xfId="16807" xr:uid="{00000000-0005-0000-0000-00006A230000}"/>
    <cellStyle name="Millares 2 4 3 5 2 5" xfId="12431" xr:uid="{00000000-0005-0000-0000-00006B230000}"/>
    <cellStyle name="Millares 2 4 3 5 3" xfId="4222" xr:uid="{00000000-0005-0000-0000-00006C230000}"/>
    <cellStyle name="Millares 2 4 3 5 3 2" xfId="6411" xr:uid="{00000000-0005-0000-0000-00006D230000}"/>
    <cellStyle name="Millares 2 4 3 5 3 2 2" xfId="10788" xr:uid="{00000000-0005-0000-0000-00006E230000}"/>
    <cellStyle name="Millares 2 4 3 5 3 2 2 2" xfId="19541" xr:uid="{00000000-0005-0000-0000-00006F230000}"/>
    <cellStyle name="Millares 2 4 3 5 3 2 3" xfId="15165" xr:uid="{00000000-0005-0000-0000-000070230000}"/>
    <cellStyle name="Millares 2 4 3 5 3 3" xfId="8600" xr:uid="{00000000-0005-0000-0000-000071230000}"/>
    <cellStyle name="Millares 2 4 3 5 3 3 2" xfId="17353" xr:uid="{00000000-0005-0000-0000-000072230000}"/>
    <cellStyle name="Millares 2 4 3 5 3 4" xfId="12977" xr:uid="{00000000-0005-0000-0000-000073230000}"/>
    <cellStyle name="Millares 2 4 3 5 4" xfId="5317" xr:uid="{00000000-0005-0000-0000-000074230000}"/>
    <cellStyle name="Millares 2 4 3 5 4 2" xfId="9694" xr:uid="{00000000-0005-0000-0000-000075230000}"/>
    <cellStyle name="Millares 2 4 3 5 4 2 2" xfId="18447" xr:uid="{00000000-0005-0000-0000-000076230000}"/>
    <cellStyle name="Millares 2 4 3 5 4 3" xfId="14071" xr:uid="{00000000-0005-0000-0000-000077230000}"/>
    <cellStyle name="Millares 2 4 3 5 5" xfId="7506" xr:uid="{00000000-0005-0000-0000-000078230000}"/>
    <cellStyle name="Millares 2 4 3 5 5 2" xfId="16259" xr:uid="{00000000-0005-0000-0000-000079230000}"/>
    <cellStyle name="Millares 2 4 3 5 6" xfId="11883" xr:uid="{00000000-0005-0000-0000-00007A230000}"/>
    <cellStyle name="Millares 2 4 3 6" xfId="3399" xr:uid="{00000000-0005-0000-0000-00007B230000}"/>
    <cellStyle name="Millares 2 4 3 6 2" xfId="4496" xr:uid="{00000000-0005-0000-0000-00007C230000}"/>
    <cellStyle name="Millares 2 4 3 6 2 2" xfId="6685" xr:uid="{00000000-0005-0000-0000-00007D230000}"/>
    <cellStyle name="Millares 2 4 3 6 2 2 2" xfId="11062" xr:uid="{00000000-0005-0000-0000-00007E230000}"/>
    <cellStyle name="Millares 2 4 3 6 2 2 2 2" xfId="19815" xr:uid="{00000000-0005-0000-0000-00007F230000}"/>
    <cellStyle name="Millares 2 4 3 6 2 2 3" xfId="15439" xr:uid="{00000000-0005-0000-0000-000080230000}"/>
    <cellStyle name="Millares 2 4 3 6 2 3" xfId="8874" xr:uid="{00000000-0005-0000-0000-000081230000}"/>
    <cellStyle name="Millares 2 4 3 6 2 3 2" xfId="17627" xr:uid="{00000000-0005-0000-0000-000082230000}"/>
    <cellStyle name="Millares 2 4 3 6 2 4" xfId="13251" xr:uid="{00000000-0005-0000-0000-000083230000}"/>
    <cellStyle name="Millares 2 4 3 6 3" xfId="5591" xr:uid="{00000000-0005-0000-0000-000084230000}"/>
    <cellStyle name="Millares 2 4 3 6 3 2" xfId="9968" xr:uid="{00000000-0005-0000-0000-000085230000}"/>
    <cellStyle name="Millares 2 4 3 6 3 2 2" xfId="18721" xr:uid="{00000000-0005-0000-0000-000086230000}"/>
    <cellStyle name="Millares 2 4 3 6 3 3" xfId="14345" xr:uid="{00000000-0005-0000-0000-000087230000}"/>
    <cellStyle name="Millares 2 4 3 6 4" xfId="7780" xr:uid="{00000000-0005-0000-0000-000088230000}"/>
    <cellStyle name="Millares 2 4 3 6 4 2" xfId="16533" xr:uid="{00000000-0005-0000-0000-000089230000}"/>
    <cellStyle name="Millares 2 4 3 6 5" xfId="12157" xr:uid="{00000000-0005-0000-0000-00008A230000}"/>
    <cellStyle name="Millares 2 4 3 7" xfId="3949" xr:uid="{00000000-0005-0000-0000-00008B230000}"/>
    <cellStyle name="Millares 2 4 3 7 2" xfId="6138" xr:uid="{00000000-0005-0000-0000-00008C230000}"/>
    <cellStyle name="Millares 2 4 3 7 2 2" xfId="10515" xr:uid="{00000000-0005-0000-0000-00008D230000}"/>
    <cellStyle name="Millares 2 4 3 7 2 2 2" xfId="19268" xr:uid="{00000000-0005-0000-0000-00008E230000}"/>
    <cellStyle name="Millares 2 4 3 7 2 3" xfId="14892" xr:uid="{00000000-0005-0000-0000-00008F230000}"/>
    <cellStyle name="Millares 2 4 3 7 3" xfId="8327" xr:uid="{00000000-0005-0000-0000-000090230000}"/>
    <cellStyle name="Millares 2 4 3 7 3 2" xfId="17080" xr:uid="{00000000-0005-0000-0000-000091230000}"/>
    <cellStyle name="Millares 2 4 3 7 4" xfId="12704" xr:uid="{00000000-0005-0000-0000-000092230000}"/>
    <cellStyle name="Millares 2 4 3 8" xfId="5044" xr:uid="{00000000-0005-0000-0000-000093230000}"/>
    <cellStyle name="Millares 2 4 3 8 2" xfId="9421" xr:uid="{00000000-0005-0000-0000-000094230000}"/>
    <cellStyle name="Millares 2 4 3 8 2 2" xfId="18174" xr:uid="{00000000-0005-0000-0000-000095230000}"/>
    <cellStyle name="Millares 2 4 3 8 3" xfId="13798" xr:uid="{00000000-0005-0000-0000-000096230000}"/>
    <cellStyle name="Millares 2 4 3 9" xfId="7233" xr:uid="{00000000-0005-0000-0000-000097230000}"/>
    <cellStyle name="Millares 2 4 3 9 2" xfId="15986" xr:uid="{00000000-0005-0000-0000-000098230000}"/>
    <cellStyle name="Millares 2 4 4" xfId="2947" xr:uid="{00000000-0005-0000-0000-000099230000}"/>
    <cellStyle name="Millares 2 4 4 2" xfId="3059" xr:uid="{00000000-0005-0000-0000-00009A230000}"/>
    <cellStyle name="Millares 2 4 4 2 2" xfId="3335" xr:uid="{00000000-0005-0000-0000-00009B230000}"/>
    <cellStyle name="Millares 2 4 4 2 2 2" xfId="3888" xr:uid="{00000000-0005-0000-0000-00009C230000}"/>
    <cellStyle name="Millares 2 4 4 2 2 2 2" xfId="4984" xr:uid="{00000000-0005-0000-0000-00009D230000}"/>
    <cellStyle name="Millares 2 4 4 2 2 2 2 2" xfId="7173" xr:uid="{00000000-0005-0000-0000-00009E230000}"/>
    <cellStyle name="Millares 2 4 4 2 2 2 2 2 2" xfId="11550" xr:uid="{00000000-0005-0000-0000-00009F230000}"/>
    <cellStyle name="Millares 2 4 4 2 2 2 2 2 2 2" xfId="20303" xr:uid="{00000000-0005-0000-0000-0000A0230000}"/>
    <cellStyle name="Millares 2 4 4 2 2 2 2 2 3" xfId="15927" xr:uid="{00000000-0005-0000-0000-0000A1230000}"/>
    <cellStyle name="Millares 2 4 4 2 2 2 2 3" xfId="9362" xr:uid="{00000000-0005-0000-0000-0000A2230000}"/>
    <cellStyle name="Millares 2 4 4 2 2 2 2 3 2" xfId="18115" xr:uid="{00000000-0005-0000-0000-0000A3230000}"/>
    <cellStyle name="Millares 2 4 4 2 2 2 2 4" xfId="13739" xr:uid="{00000000-0005-0000-0000-0000A4230000}"/>
    <cellStyle name="Millares 2 4 4 2 2 2 3" xfId="6079" xr:uid="{00000000-0005-0000-0000-0000A5230000}"/>
    <cellStyle name="Millares 2 4 4 2 2 2 3 2" xfId="10456" xr:uid="{00000000-0005-0000-0000-0000A6230000}"/>
    <cellStyle name="Millares 2 4 4 2 2 2 3 2 2" xfId="19209" xr:uid="{00000000-0005-0000-0000-0000A7230000}"/>
    <cellStyle name="Millares 2 4 4 2 2 2 3 3" xfId="14833" xr:uid="{00000000-0005-0000-0000-0000A8230000}"/>
    <cellStyle name="Millares 2 4 4 2 2 2 4" xfId="8268" xr:uid="{00000000-0005-0000-0000-0000A9230000}"/>
    <cellStyle name="Millares 2 4 4 2 2 2 4 2" xfId="17021" xr:uid="{00000000-0005-0000-0000-0000AA230000}"/>
    <cellStyle name="Millares 2 4 4 2 2 2 5" xfId="12645" xr:uid="{00000000-0005-0000-0000-0000AB230000}"/>
    <cellStyle name="Millares 2 4 4 2 2 3" xfId="4436" xr:uid="{00000000-0005-0000-0000-0000AC230000}"/>
    <cellStyle name="Millares 2 4 4 2 2 3 2" xfId="6625" xr:uid="{00000000-0005-0000-0000-0000AD230000}"/>
    <cellStyle name="Millares 2 4 4 2 2 3 2 2" xfId="11002" xr:uid="{00000000-0005-0000-0000-0000AE230000}"/>
    <cellStyle name="Millares 2 4 4 2 2 3 2 2 2" xfId="19755" xr:uid="{00000000-0005-0000-0000-0000AF230000}"/>
    <cellStyle name="Millares 2 4 4 2 2 3 2 3" xfId="15379" xr:uid="{00000000-0005-0000-0000-0000B0230000}"/>
    <cellStyle name="Millares 2 4 4 2 2 3 3" xfId="8814" xr:uid="{00000000-0005-0000-0000-0000B1230000}"/>
    <cellStyle name="Millares 2 4 4 2 2 3 3 2" xfId="17567" xr:uid="{00000000-0005-0000-0000-0000B2230000}"/>
    <cellStyle name="Millares 2 4 4 2 2 3 4" xfId="13191" xr:uid="{00000000-0005-0000-0000-0000B3230000}"/>
    <cellStyle name="Millares 2 4 4 2 2 4" xfId="5531" xr:uid="{00000000-0005-0000-0000-0000B4230000}"/>
    <cellStyle name="Millares 2 4 4 2 2 4 2" xfId="9908" xr:uid="{00000000-0005-0000-0000-0000B5230000}"/>
    <cellStyle name="Millares 2 4 4 2 2 4 2 2" xfId="18661" xr:uid="{00000000-0005-0000-0000-0000B6230000}"/>
    <cellStyle name="Millares 2 4 4 2 2 4 3" xfId="14285" xr:uid="{00000000-0005-0000-0000-0000B7230000}"/>
    <cellStyle name="Millares 2 4 4 2 2 5" xfId="7720" xr:uid="{00000000-0005-0000-0000-0000B8230000}"/>
    <cellStyle name="Millares 2 4 4 2 2 5 2" xfId="16473" xr:uid="{00000000-0005-0000-0000-0000B9230000}"/>
    <cellStyle name="Millares 2 4 4 2 2 6" xfId="12097" xr:uid="{00000000-0005-0000-0000-0000BA230000}"/>
    <cellStyle name="Millares 2 4 4 2 3" xfId="3614" xr:uid="{00000000-0005-0000-0000-0000BB230000}"/>
    <cellStyle name="Millares 2 4 4 2 3 2" xfId="4710" xr:uid="{00000000-0005-0000-0000-0000BC230000}"/>
    <cellStyle name="Millares 2 4 4 2 3 2 2" xfId="6899" xr:uid="{00000000-0005-0000-0000-0000BD230000}"/>
    <cellStyle name="Millares 2 4 4 2 3 2 2 2" xfId="11276" xr:uid="{00000000-0005-0000-0000-0000BE230000}"/>
    <cellStyle name="Millares 2 4 4 2 3 2 2 2 2" xfId="20029" xr:uid="{00000000-0005-0000-0000-0000BF230000}"/>
    <cellStyle name="Millares 2 4 4 2 3 2 2 3" xfId="15653" xr:uid="{00000000-0005-0000-0000-0000C0230000}"/>
    <cellStyle name="Millares 2 4 4 2 3 2 3" xfId="9088" xr:uid="{00000000-0005-0000-0000-0000C1230000}"/>
    <cellStyle name="Millares 2 4 4 2 3 2 3 2" xfId="17841" xr:uid="{00000000-0005-0000-0000-0000C2230000}"/>
    <cellStyle name="Millares 2 4 4 2 3 2 4" xfId="13465" xr:uid="{00000000-0005-0000-0000-0000C3230000}"/>
    <cellStyle name="Millares 2 4 4 2 3 3" xfId="5805" xr:uid="{00000000-0005-0000-0000-0000C4230000}"/>
    <cellStyle name="Millares 2 4 4 2 3 3 2" xfId="10182" xr:uid="{00000000-0005-0000-0000-0000C5230000}"/>
    <cellStyle name="Millares 2 4 4 2 3 3 2 2" xfId="18935" xr:uid="{00000000-0005-0000-0000-0000C6230000}"/>
    <cellStyle name="Millares 2 4 4 2 3 3 3" xfId="14559" xr:uid="{00000000-0005-0000-0000-0000C7230000}"/>
    <cellStyle name="Millares 2 4 4 2 3 4" xfId="7994" xr:uid="{00000000-0005-0000-0000-0000C8230000}"/>
    <cellStyle name="Millares 2 4 4 2 3 4 2" xfId="16747" xr:uid="{00000000-0005-0000-0000-0000C9230000}"/>
    <cellStyle name="Millares 2 4 4 2 3 5" xfId="12371" xr:uid="{00000000-0005-0000-0000-0000CA230000}"/>
    <cellStyle name="Millares 2 4 4 2 4" xfId="4162" xr:uid="{00000000-0005-0000-0000-0000CB230000}"/>
    <cellStyle name="Millares 2 4 4 2 4 2" xfId="6351" xr:uid="{00000000-0005-0000-0000-0000CC230000}"/>
    <cellStyle name="Millares 2 4 4 2 4 2 2" xfId="10728" xr:uid="{00000000-0005-0000-0000-0000CD230000}"/>
    <cellStyle name="Millares 2 4 4 2 4 2 2 2" xfId="19481" xr:uid="{00000000-0005-0000-0000-0000CE230000}"/>
    <cellStyle name="Millares 2 4 4 2 4 2 3" xfId="15105" xr:uid="{00000000-0005-0000-0000-0000CF230000}"/>
    <cellStyle name="Millares 2 4 4 2 4 3" xfId="8540" xr:uid="{00000000-0005-0000-0000-0000D0230000}"/>
    <cellStyle name="Millares 2 4 4 2 4 3 2" xfId="17293" xr:uid="{00000000-0005-0000-0000-0000D1230000}"/>
    <cellStyle name="Millares 2 4 4 2 4 4" xfId="12917" xr:uid="{00000000-0005-0000-0000-0000D2230000}"/>
    <cellStyle name="Millares 2 4 4 2 5" xfId="5257" xr:uid="{00000000-0005-0000-0000-0000D3230000}"/>
    <cellStyle name="Millares 2 4 4 2 5 2" xfId="9634" xr:uid="{00000000-0005-0000-0000-0000D4230000}"/>
    <cellStyle name="Millares 2 4 4 2 5 2 2" xfId="18387" xr:uid="{00000000-0005-0000-0000-0000D5230000}"/>
    <cellStyle name="Millares 2 4 4 2 5 3" xfId="14011" xr:uid="{00000000-0005-0000-0000-0000D6230000}"/>
    <cellStyle name="Millares 2 4 4 2 6" xfId="7446" xr:uid="{00000000-0005-0000-0000-0000D7230000}"/>
    <cellStyle name="Millares 2 4 4 2 6 2" xfId="16199" xr:uid="{00000000-0005-0000-0000-0000D8230000}"/>
    <cellStyle name="Millares 2 4 4 2 7" xfId="11823" xr:uid="{00000000-0005-0000-0000-0000D9230000}"/>
    <cellStyle name="Millares 2 4 4 3" xfId="3223" xr:uid="{00000000-0005-0000-0000-0000DA230000}"/>
    <cellStyle name="Millares 2 4 4 3 2" xfId="3776" xr:uid="{00000000-0005-0000-0000-0000DB230000}"/>
    <cellStyle name="Millares 2 4 4 3 2 2" xfId="4872" xr:uid="{00000000-0005-0000-0000-0000DC230000}"/>
    <cellStyle name="Millares 2 4 4 3 2 2 2" xfId="7061" xr:uid="{00000000-0005-0000-0000-0000DD230000}"/>
    <cellStyle name="Millares 2 4 4 3 2 2 2 2" xfId="11438" xr:uid="{00000000-0005-0000-0000-0000DE230000}"/>
    <cellStyle name="Millares 2 4 4 3 2 2 2 2 2" xfId="20191" xr:uid="{00000000-0005-0000-0000-0000DF230000}"/>
    <cellStyle name="Millares 2 4 4 3 2 2 2 3" xfId="15815" xr:uid="{00000000-0005-0000-0000-0000E0230000}"/>
    <cellStyle name="Millares 2 4 4 3 2 2 3" xfId="9250" xr:uid="{00000000-0005-0000-0000-0000E1230000}"/>
    <cellStyle name="Millares 2 4 4 3 2 2 3 2" xfId="18003" xr:uid="{00000000-0005-0000-0000-0000E2230000}"/>
    <cellStyle name="Millares 2 4 4 3 2 2 4" xfId="13627" xr:uid="{00000000-0005-0000-0000-0000E3230000}"/>
    <cellStyle name="Millares 2 4 4 3 2 3" xfId="5967" xr:uid="{00000000-0005-0000-0000-0000E4230000}"/>
    <cellStyle name="Millares 2 4 4 3 2 3 2" xfId="10344" xr:uid="{00000000-0005-0000-0000-0000E5230000}"/>
    <cellStyle name="Millares 2 4 4 3 2 3 2 2" xfId="19097" xr:uid="{00000000-0005-0000-0000-0000E6230000}"/>
    <cellStyle name="Millares 2 4 4 3 2 3 3" xfId="14721" xr:uid="{00000000-0005-0000-0000-0000E7230000}"/>
    <cellStyle name="Millares 2 4 4 3 2 4" xfId="8156" xr:uid="{00000000-0005-0000-0000-0000E8230000}"/>
    <cellStyle name="Millares 2 4 4 3 2 4 2" xfId="16909" xr:uid="{00000000-0005-0000-0000-0000E9230000}"/>
    <cellStyle name="Millares 2 4 4 3 2 5" xfId="12533" xr:uid="{00000000-0005-0000-0000-0000EA230000}"/>
    <cellStyle name="Millares 2 4 4 3 3" xfId="4324" xr:uid="{00000000-0005-0000-0000-0000EB230000}"/>
    <cellStyle name="Millares 2 4 4 3 3 2" xfId="6513" xr:uid="{00000000-0005-0000-0000-0000EC230000}"/>
    <cellStyle name="Millares 2 4 4 3 3 2 2" xfId="10890" xr:uid="{00000000-0005-0000-0000-0000ED230000}"/>
    <cellStyle name="Millares 2 4 4 3 3 2 2 2" xfId="19643" xr:uid="{00000000-0005-0000-0000-0000EE230000}"/>
    <cellStyle name="Millares 2 4 4 3 3 2 3" xfId="15267" xr:uid="{00000000-0005-0000-0000-0000EF230000}"/>
    <cellStyle name="Millares 2 4 4 3 3 3" xfId="8702" xr:uid="{00000000-0005-0000-0000-0000F0230000}"/>
    <cellStyle name="Millares 2 4 4 3 3 3 2" xfId="17455" xr:uid="{00000000-0005-0000-0000-0000F1230000}"/>
    <cellStyle name="Millares 2 4 4 3 3 4" xfId="13079" xr:uid="{00000000-0005-0000-0000-0000F2230000}"/>
    <cellStyle name="Millares 2 4 4 3 4" xfId="5419" xr:uid="{00000000-0005-0000-0000-0000F3230000}"/>
    <cellStyle name="Millares 2 4 4 3 4 2" xfId="9796" xr:uid="{00000000-0005-0000-0000-0000F4230000}"/>
    <cellStyle name="Millares 2 4 4 3 4 2 2" xfId="18549" xr:uid="{00000000-0005-0000-0000-0000F5230000}"/>
    <cellStyle name="Millares 2 4 4 3 4 3" xfId="14173" xr:uid="{00000000-0005-0000-0000-0000F6230000}"/>
    <cellStyle name="Millares 2 4 4 3 5" xfId="7608" xr:uid="{00000000-0005-0000-0000-0000F7230000}"/>
    <cellStyle name="Millares 2 4 4 3 5 2" xfId="16361" xr:uid="{00000000-0005-0000-0000-0000F8230000}"/>
    <cellStyle name="Millares 2 4 4 3 6" xfId="11985" xr:uid="{00000000-0005-0000-0000-0000F9230000}"/>
    <cellStyle name="Millares 2 4 4 4" xfId="3502" xr:uid="{00000000-0005-0000-0000-0000FA230000}"/>
    <cellStyle name="Millares 2 4 4 4 2" xfId="4598" xr:uid="{00000000-0005-0000-0000-0000FB230000}"/>
    <cellStyle name="Millares 2 4 4 4 2 2" xfId="6787" xr:uid="{00000000-0005-0000-0000-0000FC230000}"/>
    <cellStyle name="Millares 2 4 4 4 2 2 2" xfId="11164" xr:uid="{00000000-0005-0000-0000-0000FD230000}"/>
    <cellStyle name="Millares 2 4 4 4 2 2 2 2" xfId="19917" xr:uid="{00000000-0005-0000-0000-0000FE230000}"/>
    <cellStyle name="Millares 2 4 4 4 2 2 3" xfId="15541" xr:uid="{00000000-0005-0000-0000-0000FF230000}"/>
    <cellStyle name="Millares 2 4 4 4 2 3" xfId="8976" xr:uid="{00000000-0005-0000-0000-000000240000}"/>
    <cellStyle name="Millares 2 4 4 4 2 3 2" xfId="17729" xr:uid="{00000000-0005-0000-0000-000001240000}"/>
    <cellStyle name="Millares 2 4 4 4 2 4" xfId="13353" xr:uid="{00000000-0005-0000-0000-000002240000}"/>
    <cellStyle name="Millares 2 4 4 4 3" xfId="5693" xr:uid="{00000000-0005-0000-0000-000003240000}"/>
    <cellStyle name="Millares 2 4 4 4 3 2" xfId="10070" xr:uid="{00000000-0005-0000-0000-000004240000}"/>
    <cellStyle name="Millares 2 4 4 4 3 2 2" xfId="18823" xr:uid="{00000000-0005-0000-0000-000005240000}"/>
    <cellStyle name="Millares 2 4 4 4 3 3" xfId="14447" xr:uid="{00000000-0005-0000-0000-000006240000}"/>
    <cellStyle name="Millares 2 4 4 4 4" xfId="7882" xr:uid="{00000000-0005-0000-0000-000007240000}"/>
    <cellStyle name="Millares 2 4 4 4 4 2" xfId="16635" xr:uid="{00000000-0005-0000-0000-000008240000}"/>
    <cellStyle name="Millares 2 4 4 4 5" xfId="12259" xr:uid="{00000000-0005-0000-0000-000009240000}"/>
    <cellStyle name="Millares 2 4 4 5" xfId="4050" xr:uid="{00000000-0005-0000-0000-00000A240000}"/>
    <cellStyle name="Millares 2 4 4 5 2" xfId="6239" xr:uid="{00000000-0005-0000-0000-00000B240000}"/>
    <cellStyle name="Millares 2 4 4 5 2 2" xfId="10616" xr:uid="{00000000-0005-0000-0000-00000C240000}"/>
    <cellStyle name="Millares 2 4 4 5 2 2 2" xfId="19369" xr:uid="{00000000-0005-0000-0000-00000D240000}"/>
    <cellStyle name="Millares 2 4 4 5 2 3" xfId="14993" xr:uid="{00000000-0005-0000-0000-00000E240000}"/>
    <cellStyle name="Millares 2 4 4 5 3" xfId="8428" xr:uid="{00000000-0005-0000-0000-00000F240000}"/>
    <cellStyle name="Millares 2 4 4 5 3 2" xfId="17181" xr:uid="{00000000-0005-0000-0000-000010240000}"/>
    <cellStyle name="Millares 2 4 4 5 4" xfId="12805" xr:uid="{00000000-0005-0000-0000-000011240000}"/>
    <cellStyle name="Millares 2 4 4 6" xfId="5145" xr:uid="{00000000-0005-0000-0000-000012240000}"/>
    <cellStyle name="Millares 2 4 4 6 2" xfId="9522" xr:uid="{00000000-0005-0000-0000-000013240000}"/>
    <cellStyle name="Millares 2 4 4 6 2 2" xfId="18275" xr:uid="{00000000-0005-0000-0000-000014240000}"/>
    <cellStyle name="Millares 2 4 4 6 3" xfId="13899" xr:uid="{00000000-0005-0000-0000-000015240000}"/>
    <cellStyle name="Millares 2 4 4 7" xfId="7334" xr:uid="{00000000-0005-0000-0000-000016240000}"/>
    <cellStyle name="Millares 2 4 4 7 2" xfId="16087" xr:uid="{00000000-0005-0000-0000-000017240000}"/>
    <cellStyle name="Millares 2 4 4 8" xfId="11711" xr:uid="{00000000-0005-0000-0000-000018240000}"/>
    <cellStyle name="Millares 2 4 5" xfId="3002" xr:uid="{00000000-0005-0000-0000-000019240000}"/>
    <cellStyle name="Millares 2 4 5 2" xfId="3278" xr:uid="{00000000-0005-0000-0000-00001A240000}"/>
    <cellStyle name="Millares 2 4 5 2 2" xfId="3831" xr:uid="{00000000-0005-0000-0000-00001B240000}"/>
    <cellStyle name="Millares 2 4 5 2 2 2" xfId="4927" xr:uid="{00000000-0005-0000-0000-00001C240000}"/>
    <cellStyle name="Millares 2 4 5 2 2 2 2" xfId="7116" xr:uid="{00000000-0005-0000-0000-00001D240000}"/>
    <cellStyle name="Millares 2 4 5 2 2 2 2 2" xfId="11493" xr:uid="{00000000-0005-0000-0000-00001E240000}"/>
    <cellStyle name="Millares 2 4 5 2 2 2 2 2 2" xfId="20246" xr:uid="{00000000-0005-0000-0000-00001F240000}"/>
    <cellStyle name="Millares 2 4 5 2 2 2 2 3" xfId="15870" xr:uid="{00000000-0005-0000-0000-000020240000}"/>
    <cellStyle name="Millares 2 4 5 2 2 2 3" xfId="9305" xr:uid="{00000000-0005-0000-0000-000021240000}"/>
    <cellStyle name="Millares 2 4 5 2 2 2 3 2" xfId="18058" xr:uid="{00000000-0005-0000-0000-000022240000}"/>
    <cellStyle name="Millares 2 4 5 2 2 2 4" xfId="13682" xr:uid="{00000000-0005-0000-0000-000023240000}"/>
    <cellStyle name="Millares 2 4 5 2 2 3" xfId="6022" xr:uid="{00000000-0005-0000-0000-000024240000}"/>
    <cellStyle name="Millares 2 4 5 2 2 3 2" xfId="10399" xr:uid="{00000000-0005-0000-0000-000025240000}"/>
    <cellStyle name="Millares 2 4 5 2 2 3 2 2" xfId="19152" xr:uid="{00000000-0005-0000-0000-000026240000}"/>
    <cellStyle name="Millares 2 4 5 2 2 3 3" xfId="14776" xr:uid="{00000000-0005-0000-0000-000027240000}"/>
    <cellStyle name="Millares 2 4 5 2 2 4" xfId="8211" xr:uid="{00000000-0005-0000-0000-000028240000}"/>
    <cellStyle name="Millares 2 4 5 2 2 4 2" xfId="16964" xr:uid="{00000000-0005-0000-0000-000029240000}"/>
    <cellStyle name="Millares 2 4 5 2 2 5" xfId="12588" xr:uid="{00000000-0005-0000-0000-00002A240000}"/>
    <cellStyle name="Millares 2 4 5 2 3" xfId="4379" xr:uid="{00000000-0005-0000-0000-00002B240000}"/>
    <cellStyle name="Millares 2 4 5 2 3 2" xfId="6568" xr:uid="{00000000-0005-0000-0000-00002C240000}"/>
    <cellStyle name="Millares 2 4 5 2 3 2 2" xfId="10945" xr:uid="{00000000-0005-0000-0000-00002D240000}"/>
    <cellStyle name="Millares 2 4 5 2 3 2 2 2" xfId="19698" xr:uid="{00000000-0005-0000-0000-00002E240000}"/>
    <cellStyle name="Millares 2 4 5 2 3 2 3" xfId="15322" xr:uid="{00000000-0005-0000-0000-00002F240000}"/>
    <cellStyle name="Millares 2 4 5 2 3 3" xfId="8757" xr:uid="{00000000-0005-0000-0000-000030240000}"/>
    <cellStyle name="Millares 2 4 5 2 3 3 2" xfId="17510" xr:uid="{00000000-0005-0000-0000-000031240000}"/>
    <cellStyle name="Millares 2 4 5 2 3 4" xfId="13134" xr:uid="{00000000-0005-0000-0000-000032240000}"/>
    <cellStyle name="Millares 2 4 5 2 4" xfId="5474" xr:uid="{00000000-0005-0000-0000-000033240000}"/>
    <cellStyle name="Millares 2 4 5 2 4 2" xfId="9851" xr:uid="{00000000-0005-0000-0000-000034240000}"/>
    <cellStyle name="Millares 2 4 5 2 4 2 2" xfId="18604" xr:uid="{00000000-0005-0000-0000-000035240000}"/>
    <cellStyle name="Millares 2 4 5 2 4 3" xfId="14228" xr:uid="{00000000-0005-0000-0000-000036240000}"/>
    <cellStyle name="Millares 2 4 5 2 5" xfId="7663" xr:uid="{00000000-0005-0000-0000-000037240000}"/>
    <cellStyle name="Millares 2 4 5 2 5 2" xfId="16416" xr:uid="{00000000-0005-0000-0000-000038240000}"/>
    <cellStyle name="Millares 2 4 5 2 6" xfId="12040" xr:uid="{00000000-0005-0000-0000-000039240000}"/>
    <cellStyle name="Millares 2 4 5 3" xfId="3557" xr:uid="{00000000-0005-0000-0000-00003A240000}"/>
    <cellStyle name="Millares 2 4 5 3 2" xfId="4653" xr:uid="{00000000-0005-0000-0000-00003B240000}"/>
    <cellStyle name="Millares 2 4 5 3 2 2" xfId="6842" xr:uid="{00000000-0005-0000-0000-00003C240000}"/>
    <cellStyle name="Millares 2 4 5 3 2 2 2" xfId="11219" xr:uid="{00000000-0005-0000-0000-00003D240000}"/>
    <cellStyle name="Millares 2 4 5 3 2 2 2 2" xfId="19972" xr:uid="{00000000-0005-0000-0000-00003E240000}"/>
    <cellStyle name="Millares 2 4 5 3 2 2 3" xfId="15596" xr:uid="{00000000-0005-0000-0000-00003F240000}"/>
    <cellStyle name="Millares 2 4 5 3 2 3" xfId="9031" xr:uid="{00000000-0005-0000-0000-000040240000}"/>
    <cellStyle name="Millares 2 4 5 3 2 3 2" xfId="17784" xr:uid="{00000000-0005-0000-0000-000041240000}"/>
    <cellStyle name="Millares 2 4 5 3 2 4" xfId="13408" xr:uid="{00000000-0005-0000-0000-000042240000}"/>
    <cellStyle name="Millares 2 4 5 3 3" xfId="5748" xr:uid="{00000000-0005-0000-0000-000043240000}"/>
    <cellStyle name="Millares 2 4 5 3 3 2" xfId="10125" xr:uid="{00000000-0005-0000-0000-000044240000}"/>
    <cellStyle name="Millares 2 4 5 3 3 2 2" xfId="18878" xr:uid="{00000000-0005-0000-0000-000045240000}"/>
    <cellStyle name="Millares 2 4 5 3 3 3" xfId="14502" xr:uid="{00000000-0005-0000-0000-000046240000}"/>
    <cellStyle name="Millares 2 4 5 3 4" xfId="7937" xr:uid="{00000000-0005-0000-0000-000047240000}"/>
    <cellStyle name="Millares 2 4 5 3 4 2" xfId="16690" xr:uid="{00000000-0005-0000-0000-000048240000}"/>
    <cellStyle name="Millares 2 4 5 3 5" xfId="12314" xr:uid="{00000000-0005-0000-0000-000049240000}"/>
    <cellStyle name="Millares 2 4 5 4" xfId="4105" xr:uid="{00000000-0005-0000-0000-00004A240000}"/>
    <cellStyle name="Millares 2 4 5 4 2" xfId="6294" xr:uid="{00000000-0005-0000-0000-00004B240000}"/>
    <cellStyle name="Millares 2 4 5 4 2 2" xfId="10671" xr:uid="{00000000-0005-0000-0000-00004C240000}"/>
    <cellStyle name="Millares 2 4 5 4 2 2 2" xfId="19424" xr:uid="{00000000-0005-0000-0000-00004D240000}"/>
    <cellStyle name="Millares 2 4 5 4 2 3" xfId="15048" xr:uid="{00000000-0005-0000-0000-00004E240000}"/>
    <cellStyle name="Millares 2 4 5 4 3" xfId="8483" xr:uid="{00000000-0005-0000-0000-00004F240000}"/>
    <cellStyle name="Millares 2 4 5 4 3 2" xfId="17236" xr:uid="{00000000-0005-0000-0000-000050240000}"/>
    <cellStyle name="Millares 2 4 5 4 4" xfId="12860" xr:uid="{00000000-0005-0000-0000-000051240000}"/>
    <cellStyle name="Millares 2 4 5 5" xfId="5200" xr:uid="{00000000-0005-0000-0000-000052240000}"/>
    <cellStyle name="Millares 2 4 5 5 2" xfId="9577" xr:uid="{00000000-0005-0000-0000-000053240000}"/>
    <cellStyle name="Millares 2 4 5 5 2 2" xfId="18330" xr:uid="{00000000-0005-0000-0000-000054240000}"/>
    <cellStyle name="Millares 2 4 5 5 3" xfId="13954" xr:uid="{00000000-0005-0000-0000-000055240000}"/>
    <cellStyle name="Millares 2 4 5 6" xfId="7389" xr:uid="{00000000-0005-0000-0000-000056240000}"/>
    <cellStyle name="Millares 2 4 5 6 2" xfId="16142" xr:uid="{00000000-0005-0000-0000-000057240000}"/>
    <cellStyle name="Millares 2 4 5 7" xfId="11766" xr:uid="{00000000-0005-0000-0000-000058240000}"/>
    <cellStyle name="Millares 2 4 6" xfId="2889" xr:uid="{00000000-0005-0000-0000-000059240000}"/>
    <cellStyle name="Millares 2 4 6 2" xfId="3168" xr:uid="{00000000-0005-0000-0000-00005A240000}"/>
    <cellStyle name="Millares 2 4 6 2 2" xfId="3721" xr:uid="{00000000-0005-0000-0000-00005B240000}"/>
    <cellStyle name="Millares 2 4 6 2 2 2" xfId="4817" xr:uid="{00000000-0005-0000-0000-00005C240000}"/>
    <cellStyle name="Millares 2 4 6 2 2 2 2" xfId="7006" xr:uid="{00000000-0005-0000-0000-00005D240000}"/>
    <cellStyle name="Millares 2 4 6 2 2 2 2 2" xfId="11383" xr:uid="{00000000-0005-0000-0000-00005E240000}"/>
    <cellStyle name="Millares 2 4 6 2 2 2 2 2 2" xfId="20136" xr:uid="{00000000-0005-0000-0000-00005F240000}"/>
    <cellStyle name="Millares 2 4 6 2 2 2 2 3" xfId="15760" xr:uid="{00000000-0005-0000-0000-000060240000}"/>
    <cellStyle name="Millares 2 4 6 2 2 2 3" xfId="9195" xr:uid="{00000000-0005-0000-0000-000061240000}"/>
    <cellStyle name="Millares 2 4 6 2 2 2 3 2" xfId="17948" xr:uid="{00000000-0005-0000-0000-000062240000}"/>
    <cellStyle name="Millares 2 4 6 2 2 2 4" xfId="13572" xr:uid="{00000000-0005-0000-0000-000063240000}"/>
    <cellStyle name="Millares 2 4 6 2 2 3" xfId="5912" xr:uid="{00000000-0005-0000-0000-000064240000}"/>
    <cellStyle name="Millares 2 4 6 2 2 3 2" xfId="10289" xr:uid="{00000000-0005-0000-0000-000065240000}"/>
    <cellStyle name="Millares 2 4 6 2 2 3 2 2" xfId="19042" xr:uid="{00000000-0005-0000-0000-000066240000}"/>
    <cellStyle name="Millares 2 4 6 2 2 3 3" xfId="14666" xr:uid="{00000000-0005-0000-0000-000067240000}"/>
    <cellStyle name="Millares 2 4 6 2 2 4" xfId="8101" xr:uid="{00000000-0005-0000-0000-000068240000}"/>
    <cellStyle name="Millares 2 4 6 2 2 4 2" xfId="16854" xr:uid="{00000000-0005-0000-0000-000069240000}"/>
    <cellStyle name="Millares 2 4 6 2 2 5" xfId="12478" xr:uid="{00000000-0005-0000-0000-00006A240000}"/>
    <cellStyle name="Millares 2 4 6 2 3" xfId="4269" xr:uid="{00000000-0005-0000-0000-00006B240000}"/>
    <cellStyle name="Millares 2 4 6 2 3 2" xfId="6458" xr:uid="{00000000-0005-0000-0000-00006C240000}"/>
    <cellStyle name="Millares 2 4 6 2 3 2 2" xfId="10835" xr:uid="{00000000-0005-0000-0000-00006D240000}"/>
    <cellStyle name="Millares 2 4 6 2 3 2 2 2" xfId="19588" xr:uid="{00000000-0005-0000-0000-00006E240000}"/>
    <cellStyle name="Millares 2 4 6 2 3 2 3" xfId="15212" xr:uid="{00000000-0005-0000-0000-00006F240000}"/>
    <cellStyle name="Millares 2 4 6 2 3 3" xfId="8647" xr:uid="{00000000-0005-0000-0000-000070240000}"/>
    <cellStyle name="Millares 2 4 6 2 3 3 2" xfId="17400" xr:uid="{00000000-0005-0000-0000-000071240000}"/>
    <cellStyle name="Millares 2 4 6 2 3 4" xfId="13024" xr:uid="{00000000-0005-0000-0000-000072240000}"/>
    <cellStyle name="Millares 2 4 6 2 4" xfId="5364" xr:uid="{00000000-0005-0000-0000-000073240000}"/>
    <cellStyle name="Millares 2 4 6 2 4 2" xfId="9741" xr:uid="{00000000-0005-0000-0000-000074240000}"/>
    <cellStyle name="Millares 2 4 6 2 4 2 2" xfId="18494" xr:uid="{00000000-0005-0000-0000-000075240000}"/>
    <cellStyle name="Millares 2 4 6 2 4 3" xfId="14118" xr:uid="{00000000-0005-0000-0000-000076240000}"/>
    <cellStyle name="Millares 2 4 6 2 5" xfId="7553" xr:uid="{00000000-0005-0000-0000-000077240000}"/>
    <cellStyle name="Millares 2 4 6 2 5 2" xfId="16306" xr:uid="{00000000-0005-0000-0000-000078240000}"/>
    <cellStyle name="Millares 2 4 6 2 6" xfId="11930" xr:uid="{00000000-0005-0000-0000-000079240000}"/>
    <cellStyle name="Millares 2 4 6 3" xfId="3447" xr:uid="{00000000-0005-0000-0000-00007A240000}"/>
    <cellStyle name="Millares 2 4 6 3 2" xfId="4543" xr:uid="{00000000-0005-0000-0000-00007B240000}"/>
    <cellStyle name="Millares 2 4 6 3 2 2" xfId="6732" xr:uid="{00000000-0005-0000-0000-00007C240000}"/>
    <cellStyle name="Millares 2 4 6 3 2 2 2" xfId="11109" xr:uid="{00000000-0005-0000-0000-00007D240000}"/>
    <cellStyle name="Millares 2 4 6 3 2 2 2 2" xfId="19862" xr:uid="{00000000-0005-0000-0000-00007E240000}"/>
    <cellStyle name="Millares 2 4 6 3 2 2 3" xfId="15486" xr:uid="{00000000-0005-0000-0000-00007F240000}"/>
    <cellStyle name="Millares 2 4 6 3 2 3" xfId="8921" xr:uid="{00000000-0005-0000-0000-000080240000}"/>
    <cellStyle name="Millares 2 4 6 3 2 3 2" xfId="17674" xr:uid="{00000000-0005-0000-0000-000081240000}"/>
    <cellStyle name="Millares 2 4 6 3 2 4" xfId="13298" xr:uid="{00000000-0005-0000-0000-000082240000}"/>
    <cellStyle name="Millares 2 4 6 3 3" xfId="5638" xr:uid="{00000000-0005-0000-0000-000083240000}"/>
    <cellStyle name="Millares 2 4 6 3 3 2" xfId="10015" xr:uid="{00000000-0005-0000-0000-000084240000}"/>
    <cellStyle name="Millares 2 4 6 3 3 2 2" xfId="18768" xr:uid="{00000000-0005-0000-0000-000085240000}"/>
    <cellStyle name="Millares 2 4 6 3 3 3" xfId="14392" xr:uid="{00000000-0005-0000-0000-000086240000}"/>
    <cellStyle name="Millares 2 4 6 3 4" xfId="7827" xr:uid="{00000000-0005-0000-0000-000087240000}"/>
    <cellStyle name="Millares 2 4 6 3 4 2" xfId="16580" xr:uid="{00000000-0005-0000-0000-000088240000}"/>
    <cellStyle name="Millares 2 4 6 3 5" xfId="12204" xr:uid="{00000000-0005-0000-0000-000089240000}"/>
    <cellStyle name="Millares 2 4 6 4" xfId="3995" xr:uid="{00000000-0005-0000-0000-00008A240000}"/>
    <cellStyle name="Millares 2 4 6 4 2" xfId="6184" xr:uid="{00000000-0005-0000-0000-00008B240000}"/>
    <cellStyle name="Millares 2 4 6 4 2 2" xfId="10561" xr:uid="{00000000-0005-0000-0000-00008C240000}"/>
    <cellStyle name="Millares 2 4 6 4 2 2 2" xfId="19314" xr:uid="{00000000-0005-0000-0000-00008D240000}"/>
    <cellStyle name="Millares 2 4 6 4 2 3" xfId="14938" xr:uid="{00000000-0005-0000-0000-00008E240000}"/>
    <cellStyle name="Millares 2 4 6 4 3" xfId="8373" xr:uid="{00000000-0005-0000-0000-00008F240000}"/>
    <cellStyle name="Millares 2 4 6 4 3 2" xfId="17126" xr:uid="{00000000-0005-0000-0000-000090240000}"/>
    <cellStyle name="Millares 2 4 6 4 4" xfId="12750" xr:uid="{00000000-0005-0000-0000-000091240000}"/>
    <cellStyle name="Millares 2 4 6 5" xfId="5090" xr:uid="{00000000-0005-0000-0000-000092240000}"/>
    <cellStyle name="Millares 2 4 6 5 2" xfId="9467" xr:uid="{00000000-0005-0000-0000-000093240000}"/>
    <cellStyle name="Millares 2 4 6 5 2 2" xfId="18220" xr:uid="{00000000-0005-0000-0000-000094240000}"/>
    <cellStyle name="Millares 2 4 6 5 3" xfId="13844" xr:uid="{00000000-0005-0000-0000-000095240000}"/>
    <cellStyle name="Millares 2 4 6 6" xfId="7279" xr:uid="{00000000-0005-0000-0000-000096240000}"/>
    <cellStyle name="Millares 2 4 6 6 2" xfId="16032" xr:uid="{00000000-0005-0000-0000-000097240000}"/>
    <cellStyle name="Millares 2 4 6 7" xfId="11656" xr:uid="{00000000-0005-0000-0000-000098240000}"/>
    <cellStyle name="Millares 2 4 7" xfId="3118" xr:uid="{00000000-0005-0000-0000-000099240000}"/>
    <cellStyle name="Millares 2 4 7 2" xfId="3672" xr:uid="{00000000-0005-0000-0000-00009A240000}"/>
    <cellStyle name="Millares 2 4 7 2 2" xfId="4768" xr:uid="{00000000-0005-0000-0000-00009B240000}"/>
    <cellStyle name="Millares 2 4 7 2 2 2" xfId="6957" xr:uid="{00000000-0005-0000-0000-00009C240000}"/>
    <cellStyle name="Millares 2 4 7 2 2 2 2" xfId="11334" xr:uid="{00000000-0005-0000-0000-00009D240000}"/>
    <cellStyle name="Millares 2 4 7 2 2 2 2 2" xfId="20087" xr:uid="{00000000-0005-0000-0000-00009E240000}"/>
    <cellStyle name="Millares 2 4 7 2 2 2 3" xfId="15711" xr:uid="{00000000-0005-0000-0000-00009F240000}"/>
    <cellStyle name="Millares 2 4 7 2 2 3" xfId="9146" xr:uid="{00000000-0005-0000-0000-0000A0240000}"/>
    <cellStyle name="Millares 2 4 7 2 2 3 2" xfId="17899" xr:uid="{00000000-0005-0000-0000-0000A1240000}"/>
    <cellStyle name="Millares 2 4 7 2 2 4" xfId="13523" xr:uid="{00000000-0005-0000-0000-0000A2240000}"/>
    <cellStyle name="Millares 2 4 7 2 3" xfId="5863" xr:uid="{00000000-0005-0000-0000-0000A3240000}"/>
    <cellStyle name="Millares 2 4 7 2 3 2" xfId="10240" xr:uid="{00000000-0005-0000-0000-0000A4240000}"/>
    <cellStyle name="Millares 2 4 7 2 3 2 2" xfId="18993" xr:uid="{00000000-0005-0000-0000-0000A5240000}"/>
    <cellStyle name="Millares 2 4 7 2 3 3" xfId="14617" xr:uid="{00000000-0005-0000-0000-0000A6240000}"/>
    <cellStyle name="Millares 2 4 7 2 4" xfId="8052" xr:uid="{00000000-0005-0000-0000-0000A7240000}"/>
    <cellStyle name="Millares 2 4 7 2 4 2" xfId="16805" xr:uid="{00000000-0005-0000-0000-0000A8240000}"/>
    <cellStyle name="Millares 2 4 7 2 5" xfId="12429" xr:uid="{00000000-0005-0000-0000-0000A9240000}"/>
    <cellStyle name="Millares 2 4 7 3" xfId="4220" xr:uid="{00000000-0005-0000-0000-0000AA240000}"/>
    <cellStyle name="Millares 2 4 7 3 2" xfId="6409" xr:uid="{00000000-0005-0000-0000-0000AB240000}"/>
    <cellStyle name="Millares 2 4 7 3 2 2" xfId="10786" xr:uid="{00000000-0005-0000-0000-0000AC240000}"/>
    <cellStyle name="Millares 2 4 7 3 2 2 2" xfId="19539" xr:uid="{00000000-0005-0000-0000-0000AD240000}"/>
    <cellStyle name="Millares 2 4 7 3 2 3" xfId="15163" xr:uid="{00000000-0005-0000-0000-0000AE240000}"/>
    <cellStyle name="Millares 2 4 7 3 3" xfId="8598" xr:uid="{00000000-0005-0000-0000-0000AF240000}"/>
    <cellStyle name="Millares 2 4 7 3 3 2" xfId="17351" xr:uid="{00000000-0005-0000-0000-0000B0240000}"/>
    <cellStyle name="Millares 2 4 7 3 4" xfId="12975" xr:uid="{00000000-0005-0000-0000-0000B1240000}"/>
    <cellStyle name="Millares 2 4 7 4" xfId="5315" xr:uid="{00000000-0005-0000-0000-0000B2240000}"/>
    <cellStyle name="Millares 2 4 7 4 2" xfId="9692" xr:uid="{00000000-0005-0000-0000-0000B3240000}"/>
    <cellStyle name="Millares 2 4 7 4 2 2" xfId="18445" xr:uid="{00000000-0005-0000-0000-0000B4240000}"/>
    <cellStyle name="Millares 2 4 7 4 3" xfId="14069" xr:uid="{00000000-0005-0000-0000-0000B5240000}"/>
    <cellStyle name="Millares 2 4 7 5" xfId="7504" xr:uid="{00000000-0005-0000-0000-0000B6240000}"/>
    <cellStyle name="Millares 2 4 7 5 2" xfId="16257" xr:uid="{00000000-0005-0000-0000-0000B7240000}"/>
    <cellStyle name="Millares 2 4 7 6" xfId="11881" xr:uid="{00000000-0005-0000-0000-0000B8240000}"/>
    <cellStyle name="Millares 2 4 8" xfId="3397" xr:uid="{00000000-0005-0000-0000-0000B9240000}"/>
    <cellStyle name="Millares 2 4 8 2" xfId="4494" xr:uid="{00000000-0005-0000-0000-0000BA240000}"/>
    <cellStyle name="Millares 2 4 8 2 2" xfId="6683" xr:uid="{00000000-0005-0000-0000-0000BB240000}"/>
    <cellStyle name="Millares 2 4 8 2 2 2" xfId="11060" xr:uid="{00000000-0005-0000-0000-0000BC240000}"/>
    <cellStyle name="Millares 2 4 8 2 2 2 2" xfId="19813" xr:uid="{00000000-0005-0000-0000-0000BD240000}"/>
    <cellStyle name="Millares 2 4 8 2 2 3" xfId="15437" xr:uid="{00000000-0005-0000-0000-0000BE240000}"/>
    <cellStyle name="Millares 2 4 8 2 3" xfId="8872" xr:uid="{00000000-0005-0000-0000-0000BF240000}"/>
    <cellStyle name="Millares 2 4 8 2 3 2" xfId="17625" xr:uid="{00000000-0005-0000-0000-0000C0240000}"/>
    <cellStyle name="Millares 2 4 8 2 4" xfId="13249" xr:uid="{00000000-0005-0000-0000-0000C1240000}"/>
    <cellStyle name="Millares 2 4 8 3" xfId="5589" xr:uid="{00000000-0005-0000-0000-0000C2240000}"/>
    <cellStyle name="Millares 2 4 8 3 2" xfId="9966" xr:uid="{00000000-0005-0000-0000-0000C3240000}"/>
    <cellStyle name="Millares 2 4 8 3 2 2" xfId="18719" xr:uid="{00000000-0005-0000-0000-0000C4240000}"/>
    <cellStyle name="Millares 2 4 8 3 3" xfId="14343" xr:uid="{00000000-0005-0000-0000-0000C5240000}"/>
    <cellStyle name="Millares 2 4 8 4" xfId="7778" xr:uid="{00000000-0005-0000-0000-0000C6240000}"/>
    <cellStyle name="Millares 2 4 8 4 2" xfId="16531" xr:uid="{00000000-0005-0000-0000-0000C7240000}"/>
    <cellStyle name="Millares 2 4 8 5" xfId="12155" xr:uid="{00000000-0005-0000-0000-0000C8240000}"/>
    <cellStyle name="Millares 2 4 9" xfId="3947" xr:uid="{00000000-0005-0000-0000-0000C9240000}"/>
    <cellStyle name="Millares 2 4 9 2" xfId="6136" xr:uid="{00000000-0005-0000-0000-0000CA240000}"/>
    <cellStyle name="Millares 2 4 9 2 2" xfId="10513" xr:uid="{00000000-0005-0000-0000-0000CB240000}"/>
    <cellStyle name="Millares 2 4 9 2 2 2" xfId="19266" xr:uid="{00000000-0005-0000-0000-0000CC240000}"/>
    <cellStyle name="Millares 2 4 9 2 3" xfId="14890" xr:uid="{00000000-0005-0000-0000-0000CD240000}"/>
    <cellStyle name="Millares 2 4 9 3" xfId="8325" xr:uid="{00000000-0005-0000-0000-0000CE240000}"/>
    <cellStyle name="Millares 2 4 9 3 2" xfId="17078" xr:uid="{00000000-0005-0000-0000-0000CF240000}"/>
    <cellStyle name="Millares 2 4 9 4" xfId="12702" xr:uid="{00000000-0005-0000-0000-0000D0240000}"/>
    <cellStyle name="Millares 2 5" xfId="221" xr:uid="{00000000-0005-0000-0000-0000D1240000}"/>
    <cellStyle name="Millares 2 5 10" xfId="7234" xr:uid="{00000000-0005-0000-0000-0000D2240000}"/>
    <cellStyle name="Millares 2 5 10 2" xfId="15987" xr:uid="{00000000-0005-0000-0000-0000D3240000}"/>
    <cellStyle name="Millares 2 5 11" xfId="11611" xr:uid="{00000000-0005-0000-0000-0000D4240000}"/>
    <cellStyle name="Millares 2 5 2" xfId="222" xr:uid="{00000000-0005-0000-0000-0000D5240000}"/>
    <cellStyle name="Millares 2 5 2 10" xfId="11612" xr:uid="{00000000-0005-0000-0000-0000D6240000}"/>
    <cellStyle name="Millares 2 5 2 2" xfId="2951" xr:uid="{00000000-0005-0000-0000-0000D7240000}"/>
    <cellStyle name="Millares 2 5 2 2 2" xfId="3063" xr:uid="{00000000-0005-0000-0000-0000D8240000}"/>
    <cellStyle name="Millares 2 5 2 2 2 2" xfId="3339" xr:uid="{00000000-0005-0000-0000-0000D9240000}"/>
    <cellStyle name="Millares 2 5 2 2 2 2 2" xfId="3892" xr:uid="{00000000-0005-0000-0000-0000DA240000}"/>
    <cellStyle name="Millares 2 5 2 2 2 2 2 2" xfId="4988" xr:uid="{00000000-0005-0000-0000-0000DB240000}"/>
    <cellStyle name="Millares 2 5 2 2 2 2 2 2 2" xfId="7177" xr:uid="{00000000-0005-0000-0000-0000DC240000}"/>
    <cellStyle name="Millares 2 5 2 2 2 2 2 2 2 2" xfId="11554" xr:uid="{00000000-0005-0000-0000-0000DD240000}"/>
    <cellStyle name="Millares 2 5 2 2 2 2 2 2 2 2 2" xfId="20307" xr:uid="{00000000-0005-0000-0000-0000DE240000}"/>
    <cellStyle name="Millares 2 5 2 2 2 2 2 2 2 3" xfId="15931" xr:uid="{00000000-0005-0000-0000-0000DF240000}"/>
    <cellStyle name="Millares 2 5 2 2 2 2 2 2 3" xfId="9366" xr:uid="{00000000-0005-0000-0000-0000E0240000}"/>
    <cellStyle name="Millares 2 5 2 2 2 2 2 2 3 2" xfId="18119" xr:uid="{00000000-0005-0000-0000-0000E1240000}"/>
    <cellStyle name="Millares 2 5 2 2 2 2 2 2 4" xfId="13743" xr:uid="{00000000-0005-0000-0000-0000E2240000}"/>
    <cellStyle name="Millares 2 5 2 2 2 2 2 3" xfId="6083" xr:uid="{00000000-0005-0000-0000-0000E3240000}"/>
    <cellStyle name="Millares 2 5 2 2 2 2 2 3 2" xfId="10460" xr:uid="{00000000-0005-0000-0000-0000E4240000}"/>
    <cellStyle name="Millares 2 5 2 2 2 2 2 3 2 2" xfId="19213" xr:uid="{00000000-0005-0000-0000-0000E5240000}"/>
    <cellStyle name="Millares 2 5 2 2 2 2 2 3 3" xfId="14837" xr:uid="{00000000-0005-0000-0000-0000E6240000}"/>
    <cellStyle name="Millares 2 5 2 2 2 2 2 4" xfId="8272" xr:uid="{00000000-0005-0000-0000-0000E7240000}"/>
    <cellStyle name="Millares 2 5 2 2 2 2 2 4 2" xfId="17025" xr:uid="{00000000-0005-0000-0000-0000E8240000}"/>
    <cellStyle name="Millares 2 5 2 2 2 2 2 5" xfId="12649" xr:uid="{00000000-0005-0000-0000-0000E9240000}"/>
    <cellStyle name="Millares 2 5 2 2 2 2 3" xfId="4440" xr:uid="{00000000-0005-0000-0000-0000EA240000}"/>
    <cellStyle name="Millares 2 5 2 2 2 2 3 2" xfId="6629" xr:uid="{00000000-0005-0000-0000-0000EB240000}"/>
    <cellStyle name="Millares 2 5 2 2 2 2 3 2 2" xfId="11006" xr:uid="{00000000-0005-0000-0000-0000EC240000}"/>
    <cellStyle name="Millares 2 5 2 2 2 2 3 2 2 2" xfId="19759" xr:uid="{00000000-0005-0000-0000-0000ED240000}"/>
    <cellStyle name="Millares 2 5 2 2 2 2 3 2 3" xfId="15383" xr:uid="{00000000-0005-0000-0000-0000EE240000}"/>
    <cellStyle name="Millares 2 5 2 2 2 2 3 3" xfId="8818" xr:uid="{00000000-0005-0000-0000-0000EF240000}"/>
    <cellStyle name="Millares 2 5 2 2 2 2 3 3 2" xfId="17571" xr:uid="{00000000-0005-0000-0000-0000F0240000}"/>
    <cellStyle name="Millares 2 5 2 2 2 2 3 4" xfId="13195" xr:uid="{00000000-0005-0000-0000-0000F1240000}"/>
    <cellStyle name="Millares 2 5 2 2 2 2 4" xfId="5535" xr:uid="{00000000-0005-0000-0000-0000F2240000}"/>
    <cellStyle name="Millares 2 5 2 2 2 2 4 2" xfId="9912" xr:uid="{00000000-0005-0000-0000-0000F3240000}"/>
    <cellStyle name="Millares 2 5 2 2 2 2 4 2 2" xfId="18665" xr:uid="{00000000-0005-0000-0000-0000F4240000}"/>
    <cellStyle name="Millares 2 5 2 2 2 2 4 3" xfId="14289" xr:uid="{00000000-0005-0000-0000-0000F5240000}"/>
    <cellStyle name="Millares 2 5 2 2 2 2 5" xfId="7724" xr:uid="{00000000-0005-0000-0000-0000F6240000}"/>
    <cellStyle name="Millares 2 5 2 2 2 2 5 2" xfId="16477" xr:uid="{00000000-0005-0000-0000-0000F7240000}"/>
    <cellStyle name="Millares 2 5 2 2 2 2 6" xfId="12101" xr:uid="{00000000-0005-0000-0000-0000F8240000}"/>
    <cellStyle name="Millares 2 5 2 2 2 3" xfId="3618" xr:uid="{00000000-0005-0000-0000-0000F9240000}"/>
    <cellStyle name="Millares 2 5 2 2 2 3 2" xfId="4714" xr:uid="{00000000-0005-0000-0000-0000FA240000}"/>
    <cellStyle name="Millares 2 5 2 2 2 3 2 2" xfId="6903" xr:uid="{00000000-0005-0000-0000-0000FB240000}"/>
    <cellStyle name="Millares 2 5 2 2 2 3 2 2 2" xfId="11280" xr:uid="{00000000-0005-0000-0000-0000FC240000}"/>
    <cellStyle name="Millares 2 5 2 2 2 3 2 2 2 2" xfId="20033" xr:uid="{00000000-0005-0000-0000-0000FD240000}"/>
    <cellStyle name="Millares 2 5 2 2 2 3 2 2 3" xfId="15657" xr:uid="{00000000-0005-0000-0000-0000FE240000}"/>
    <cellStyle name="Millares 2 5 2 2 2 3 2 3" xfId="9092" xr:uid="{00000000-0005-0000-0000-0000FF240000}"/>
    <cellStyle name="Millares 2 5 2 2 2 3 2 3 2" xfId="17845" xr:uid="{00000000-0005-0000-0000-000000250000}"/>
    <cellStyle name="Millares 2 5 2 2 2 3 2 4" xfId="13469" xr:uid="{00000000-0005-0000-0000-000001250000}"/>
    <cellStyle name="Millares 2 5 2 2 2 3 3" xfId="5809" xr:uid="{00000000-0005-0000-0000-000002250000}"/>
    <cellStyle name="Millares 2 5 2 2 2 3 3 2" xfId="10186" xr:uid="{00000000-0005-0000-0000-000003250000}"/>
    <cellStyle name="Millares 2 5 2 2 2 3 3 2 2" xfId="18939" xr:uid="{00000000-0005-0000-0000-000004250000}"/>
    <cellStyle name="Millares 2 5 2 2 2 3 3 3" xfId="14563" xr:uid="{00000000-0005-0000-0000-000005250000}"/>
    <cellStyle name="Millares 2 5 2 2 2 3 4" xfId="7998" xr:uid="{00000000-0005-0000-0000-000006250000}"/>
    <cellStyle name="Millares 2 5 2 2 2 3 4 2" xfId="16751" xr:uid="{00000000-0005-0000-0000-000007250000}"/>
    <cellStyle name="Millares 2 5 2 2 2 3 5" xfId="12375" xr:uid="{00000000-0005-0000-0000-000008250000}"/>
    <cellStyle name="Millares 2 5 2 2 2 4" xfId="4166" xr:uid="{00000000-0005-0000-0000-000009250000}"/>
    <cellStyle name="Millares 2 5 2 2 2 4 2" xfId="6355" xr:uid="{00000000-0005-0000-0000-00000A250000}"/>
    <cellStyle name="Millares 2 5 2 2 2 4 2 2" xfId="10732" xr:uid="{00000000-0005-0000-0000-00000B250000}"/>
    <cellStyle name="Millares 2 5 2 2 2 4 2 2 2" xfId="19485" xr:uid="{00000000-0005-0000-0000-00000C250000}"/>
    <cellStyle name="Millares 2 5 2 2 2 4 2 3" xfId="15109" xr:uid="{00000000-0005-0000-0000-00000D250000}"/>
    <cellStyle name="Millares 2 5 2 2 2 4 3" xfId="8544" xr:uid="{00000000-0005-0000-0000-00000E250000}"/>
    <cellStyle name="Millares 2 5 2 2 2 4 3 2" xfId="17297" xr:uid="{00000000-0005-0000-0000-00000F250000}"/>
    <cellStyle name="Millares 2 5 2 2 2 4 4" xfId="12921" xr:uid="{00000000-0005-0000-0000-000010250000}"/>
    <cellStyle name="Millares 2 5 2 2 2 5" xfId="5261" xr:uid="{00000000-0005-0000-0000-000011250000}"/>
    <cellStyle name="Millares 2 5 2 2 2 5 2" xfId="9638" xr:uid="{00000000-0005-0000-0000-000012250000}"/>
    <cellStyle name="Millares 2 5 2 2 2 5 2 2" xfId="18391" xr:uid="{00000000-0005-0000-0000-000013250000}"/>
    <cellStyle name="Millares 2 5 2 2 2 5 3" xfId="14015" xr:uid="{00000000-0005-0000-0000-000014250000}"/>
    <cellStyle name="Millares 2 5 2 2 2 6" xfId="7450" xr:uid="{00000000-0005-0000-0000-000015250000}"/>
    <cellStyle name="Millares 2 5 2 2 2 6 2" xfId="16203" xr:uid="{00000000-0005-0000-0000-000016250000}"/>
    <cellStyle name="Millares 2 5 2 2 2 7" xfId="11827" xr:uid="{00000000-0005-0000-0000-000017250000}"/>
    <cellStyle name="Millares 2 5 2 2 3" xfId="3227" xr:uid="{00000000-0005-0000-0000-000018250000}"/>
    <cellStyle name="Millares 2 5 2 2 3 2" xfId="3780" xr:uid="{00000000-0005-0000-0000-000019250000}"/>
    <cellStyle name="Millares 2 5 2 2 3 2 2" xfId="4876" xr:uid="{00000000-0005-0000-0000-00001A250000}"/>
    <cellStyle name="Millares 2 5 2 2 3 2 2 2" xfId="7065" xr:uid="{00000000-0005-0000-0000-00001B250000}"/>
    <cellStyle name="Millares 2 5 2 2 3 2 2 2 2" xfId="11442" xr:uid="{00000000-0005-0000-0000-00001C250000}"/>
    <cellStyle name="Millares 2 5 2 2 3 2 2 2 2 2" xfId="20195" xr:uid="{00000000-0005-0000-0000-00001D250000}"/>
    <cellStyle name="Millares 2 5 2 2 3 2 2 2 3" xfId="15819" xr:uid="{00000000-0005-0000-0000-00001E250000}"/>
    <cellStyle name="Millares 2 5 2 2 3 2 2 3" xfId="9254" xr:uid="{00000000-0005-0000-0000-00001F250000}"/>
    <cellStyle name="Millares 2 5 2 2 3 2 2 3 2" xfId="18007" xr:uid="{00000000-0005-0000-0000-000020250000}"/>
    <cellStyle name="Millares 2 5 2 2 3 2 2 4" xfId="13631" xr:uid="{00000000-0005-0000-0000-000021250000}"/>
    <cellStyle name="Millares 2 5 2 2 3 2 3" xfId="5971" xr:uid="{00000000-0005-0000-0000-000022250000}"/>
    <cellStyle name="Millares 2 5 2 2 3 2 3 2" xfId="10348" xr:uid="{00000000-0005-0000-0000-000023250000}"/>
    <cellStyle name="Millares 2 5 2 2 3 2 3 2 2" xfId="19101" xr:uid="{00000000-0005-0000-0000-000024250000}"/>
    <cellStyle name="Millares 2 5 2 2 3 2 3 3" xfId="14725" xr:uid="{00000000-0005-0000-0000-000025250000}"/>
    <cellStyle name="Millares 2 5 2 2 3 2 4" xfId="8160" xr:uid="{00000000-0005-0000-0000-000026250000}"/>
    <cellStyle name="Millares 2 5 2 2 3 2 4 2" xfId="16913" xr:uid="{00000000-0005-0000-0000-000027250000}"/>
    <cellStyle name="Millares 2 5 2 2 3 2 5" xfId="12537" xr:uid="{00000000-0005-0000-0000-000028250000}"/>
    <cellStyle name="Millares 2 5 2 2 3 3" xfId="4328" xr:uid="{00000000-0005-0000-0000-000029250000}"/>
    <cellStyle name="Millares 2 5 2 2 3 3 2" xfId="6517" xr:uid="{00000000-0005-0000-0000-00002A250000}"/>
    <cellStyle name="Millares 2 5 2 2 3 3 2 2" xfId="10894" xr:uid="{00000000-0005-0000-0000-00002B250000}"/>
    <cellStyle name="Millares 2 5 2 2 3 3 2 2 2" xfId="19647" xr:uid="{00000000-0005-0000-0000-00002C250000}"/>
    <cellStyle name="Millares 2 5 2 2 3 3 2 3" xfId="15271" xr:uid="{00000000-0005-0000-0000-00002D250000}"/>
    <cellStyle name="Millares 2 5 2 2 3 3 3" xfId="8706" xr:uid="{00000000-0005-0000-0000-00002E250000}"/>
    <cellStyle name="Millares 2 5 2 2 3 3 3 2" xfId="17459" xr:uid="{00000000-0005-0000-0000-00002F250000}"/>
    <cellStyle name="Millares 2 5 2 2 3 3 4" xfId="13083" xr:uid="{00000000-0005-0000-0000-000030250000}"/>
    <cellStyle name="Millares 2 5 2 2 3 4" xfId="5423" xr:uid="{00000000-0005-0000-0000-000031250000}"/>
    <cellStyle name="Millares 2 5 2 2 3 4 2" xfId="9800" xr:uid="{00000000-0005-0000-0000-000032250000}"/>
    <cellStyle name="Millares 2 5 2 2 3 4 2 2" xfId="18553" xr:uid="{00000000-0005-0000-0000-000033250000}"/>
    <cellStyle name="Millares 2 5 2 2 3 4 3" xfId="14177" xr:uid="{00000000-0005-0000-0000-000034250000}"/>
    <cellStyle name="Millares 2 5 2 2 3 5" xfId="7612" xr:uid="{00000000-0005-0000-0000-000035250000}"/>
    <cellStyle name="Millares 2 5 2 2 3 5 2" xfId="16365" xr:uid="{00000000-0005-0000-0000-000036250000}"/>
    <cellStyle name="Millares 2 5 2 2 3 6" xfId="11989" xr:uid="{00000000-0005-0000-0000-000037250000}"/>
    <cellStyle name="Millares 2 5 2 2 4" xfId="3506" xr:uid="{00000000-0005-0000-0000-000038250000}"/>
    <cellStyle name="Millares 2 5 2 2 4 2" xfId="4602" xr:uid="{00000000-0005-0000-0000-000039250000}"/>
    <cellStyle name="Millares 2 5 2 2 4 2 2" xfId="6791" xr:uid="{00000000-0005-0000-0000-00003A250000}"/>
    <cellStyle name="Millares 2 5 2 2 4 2 2 2" xfId="11168" xr:uid="{00000000-0005-0000-0000-00003B250000}"/>
    <cellStyle name="Millares 2 5 2 2 4 2 2 2 2" xfId="19921" xr:uid="{00000000-0005-0000-0000-00003C250000}"/>
    <cellStyle name="Millares 2 5 2 2 4 2 2 3" xfId="15545" xr:uid="{00000000-0005-0000-0000-00003D250000}"/>
    <cellStyle name="Millares 2 5 2 2 4 2 3" xfId="8980" xr:uid="{00000000-0005-0000-0000-00003E250000}"/>
    <cellStyle name="Millares 2 5 2 2 4 2 3 2" xfId="17733" xr:uid="{00000000-0005-0000-0000-00003F250000}"/>
    <cellStyle name="Millares 2 5 2 2 4 2 4" xfId="13357" xr:uid="{00000000-0005-0000-0000-000040250000}"/>
    <cellStyle name="Millares 2 5 2 2 4 3" xfId="5697" xr:uid="{00000000-0005-0000-0000-000041250000}"/>
    <cellStyle name="Millares 2 5 2 2 4 3 2" xfId="10074" xr:uid="{00000000-0005-0000-0000-000042250000}"/>
    <cellStyle name="Millares 2 5 2 2 4 3 2 2" xfId="18827" xr:uid="{00000000-0005-0000-0000-000043250000}"/>
    <cellStyle name="Millares 2 5 2 2 4 3 3" xfId="14451" xr:uid="{00000000-0005-0000-0000-000044250000}"/>
    <cellStyle name="Millares 2 5 2 2 4 4" xfId="7886" xr:uid="{00000000-0005-0000-0000-000045250000}"/>
    <cellStyle name="Millares 2 5 2 2 4 4 2" xfId="16639" xr:uid="{00000000-0005-0000-0000-000046250000}"/>
    <cellStyle name="Millares 2 5 2 2 4 5" xfId="12263" xr:uid="{00000000-0005-0000-0000-000047250000}"/>
    <cellStyle name="Millares 2 5 2 2 5" xfId="4054" xr:uid="{00000000-0005-0000-0000-000048250000}"/>
    <cellStyle name="Millares 2 5 2 2 5 2" xfId="6243" xr:uid="{00000000-0005-0000-0000-000049250000}"/>
    <cellStyle name="Millares 2 5 2 2 5 2 2" xfId="10620" xr:uid="{00000000-0005-0000-0000-00004A250000}"/>
    <cellStyle name="Millares 2 5 2 2 5 2 2 2" xfId="19373" xr:uid="{00000000-0005-0000-0000-00004B250000}"/>
    <cellStyle name="Millares 2 5 2 2 5 2 3" xfId="14997" xr:uid="{00000000-0005-0000-0000-00004C250000}"/>
    <cellStyle name="Millares 2 5 2 2 5 3" xfId="8432" xr:uid="{00000000-0005-0000-0000-00004D250000}"/>
    <cellStyle name="Millares 2 5 2 2 5 3 2" xfId="17185" xr:uid="{00000000-0005-0000-0000-00004E250000}"/>
    <cellStyle name="Millares 2 5 2 2 5 4" xfId="12809" xr:uid="{00000000-0005-0000-0000-00004F250000}"/>
    <cellStyle name="Millares 2 5 2 2 6" xfId="5149" xr:uid="{00000000-0005-0000-0000-000050250000}"/>
    <cellStyle name="Millares 2 5 2 2 6 2" xfId="9526" xr:uid="{00000000-0005-0000-0000-000051250000}"/>
    <cellStyle name="Millares 2 5 2 2 6 2 2" xfId="18279" xr:uid="{00000000-0005-0000-0000-000052250000}"/>
    <cellStyle name="Millares 2 5 2 2 6 3" xfId="13903" xr:uid="{00000000-0005-0000-0000-000053250000}"/>
    <cellStyle name="Millares 2 5 2 2 7" xfId="7338" xr:uid="{00000000-0005-0000-0000-000054250000}"/>
    <cellStyle name="Millares 2 5 2 2 7 2" xfId="16091" xr:uid="{00000000-0005-0000-0000-000055250000}"/>
    <cellStyle name="Millares 2 5 2 2 8" xfId="11715" xr:uid="{00000000-0005-0000-0000-000056250000}"/>
    <cellStyle name="Millares 2 5 2 3" xfId="3006" xr:uid="{00000000-0005-0000-0000-000057250000}"/>
    <cellStyle name="Millares 2 5 2 3 2" xfId="3282" xr:uid="{00000000-0005-0000-0000-000058250000}"/>
    <cellStyle name="Millares 2 5 2 3 2 2" xfId="3835" xr:uid="{00000000-0005-0000-0000-000059250000}"/>
    <cellStyle name="Millares 2 5 2 3 2 2 2" xfId="4931" xr:uid="{00000000-0005-0000-0000-00005A250000}"/>
    <cellStyle name="Millares 2 5 2 3 2 2 2 2" xfId="7120" xr:uid="{00000000-0005-0000-0000-00005B250000}"/>
    <cellStyle name="Millares 2 5 2 3 2 2 2 2 2" xfId="11497" xr:uid="{00000000-0005-0000-0000-00005C250000}"/>
    <cellStyle name="Millares 2 5 2 3 2 2 2 2 2 2" xfId="20250" xr:uid="{00000000-0005-0000-0000-00005D250000}"/>
    <cellStyle name="Millares 2 5 2 3 2 2 2 2 3" xfId="15874" xr:uid="{00000000-0005-0000-0000-00005E250000}"/>
    <cellStyle name="Millares 2 5 2 3 2 2 2 3" xfId="9309" xr:uid="{00000000-0005-0000-0000-00005F250000}"/>
    <cellStyle name="Millares 2 5 2 3 2 2 2 3 2" xfId="18062" xr:uid="{00000000-0005-0000-0000-000060250000}"/>
    <cellStyle name="Millares 2 5 2 3 2 2 2 4" xfId="13686" xr:uid="{00000000-0005-0000-0000-000061250000}"/>
    <cellStyle name="Millares 2 5 2 3 2 2 3" xfId="6026" xr:uid="{00000000-0005-0000-0000-000062250000}"/>
    <cellStyle name="Millares 2 5 2 3 2 2 3 2" xfId="10403" xr:uid="{00000000-0005-0000-0000-000063250000}"/>
    <cellStyle name="Millares 2 5 2 3 2 2 3 2 2" xfId="19156" xr:uid="{00000000-0005-0000-0000-000064250000}"/>
    <cellStyle name="Millares 2 5 2 3 2 2 3 3" xfId="14780" xr:uid="{00000000-0005-0000-0000-000065250000}"/>
    <cellStyle name="Millares 2 5 2 3 2 2 4" xfId="8215" xr:uid="{00000000-0005-0000-0000-000066250000}"/>
    <cellStyle name="Millares 2 5 2 3 2 2 4 2" xfId="16968" xr:uid="{00000000-0005-0000-0000-000067250000}"/>
    <cellStyle name="Millares 2 5 2 3 2 2 5" xfId="12592" xr:uid="{00000000-0005-0000-0000-000068250000}"/>
    <cellStyle name="Millares 2 5 2 3 2 3" xfId="4383" xr:uid="{00000000-0005-0000-0000-000069250000}"/>
    <cellStyle name="Millares 2 5 2 3 2 3 2" xfId="6572" xr:uid="{00000000-0005-0000-0000-00006A250000}"/>
    <cellStyle name="Millares 2 5 2 3 2 3 2 2" xfId="10949" xr:uid="{00000000-0005-0000-0000-00006B250000}"/>
    <cellStyle name="Millares 2 5 2 3 2 3 2 2 2" xfId="19702" xr:uid="{00000000-0005-0000-0000-00006C250000}"/>
    <cellStyle name="Millares 2 5 2 3 2 3 2 3" xfId="15326" xr:uid="{00000000-0005-0000-0000-00006D250000}"/>
    <cellStyle name="Millares 2 5 2 3 2 3 3" xfId="8761" xr:uid="{00000000-0005-0000-0000-00006E250000}"/>
    <cellStyle name="Millares 2 5 2 3 2 3 3 2" xfId="17514" xr:uid="{00000000-0005-0000-0000-00006F250000}"/>
    <cellStyle name="Millares 2 5 2 3 2 3 4" xfId="13138" xr:uid="{00000000-0005-0000-0000-000070250000}"/>
    <cellStyle name="Millares 2 5 2 3 2 4" xfId="5478" xr:uid="{00000000-0005-0000-0000-000071250000}"/>
    <cellStyle name="Millares 2 5 2 3 2 4 2" xfId="9855" xr:uid="{00000000-0005-0000-0000-000072250000}"/>
    <cellStyle name="Millares 2 5 2 3 2 4 2 2" xfId="18608" xr:uid="{00000000-0005-0000-0000-000073250000}"/>
    <cellStyle name="Millares 2 5 2 3 2 4 3" xfId="14232" xr:uid="{00000000-0005-0000-0000-000074250000}"/>
    <cellStyle name="Millares 2 5 2 3 2 5" xfId="7667" xr:uid="{00000000-0005-0000-0000-000075250000}"/>
    <cellStyle name="Millares 2 5 2 3 2 5 2" xfId="16420" xr:uid="{00000000-0005-0000-0000-000076250000}"/>
    <cellStyle name="Millares 2 5 2 3 2 6" xfId="12044" xr:uid="{00000000-0005-0000-0000-000077250000}"/>
    <cellStyle name="Millares 2 5 2 3 3" xfId="3561" xr:uid="{00000000-0005-0000-0000-000078250000}"/>
    <cellStyle name="Millares 2 5 2 3 3 2" xfId="4657" xr:uid="{00000000-0005-0000-0000-000079250000}"/>
    <cellStyle name="Millares 2 5 2 3 3 2 2" xfId="6846" xr:uid="{00000000-0005-0000-0000-00007A250000}"/>
    <cellStyle name="Millares 2 5 2 3 3 2 2 2" xfId="11223" xr:uid="{00000000-0005-0000-0000-00007B250000}"/>
    <cellStyle name="Millares 2 5 2 3 3 2 2 2 2" xfId="19976" xr:uid="{00000000-0005-0000-0000-00007C250000}"/>
    <cellStyle name="Millares 2 5 2 3 3 2 2 3" xfId="15600" xr:uid="{00000000-0005-0000-0000-00007D250000}"/>
    <cellStyle name="Millares 2 5 2 3 3 2 3" xfId="9035" xr:uid="{00000000-0005-0000-0000-00007E250000}"/>
    <cellStyle name="Millares 2 5 2 3 3 2 3 2" xfId="17788" xr:uid="{00000000-0005-0000-0000-00007F250000}"/>
    <cellStyle name="Millares 2 5 2 3 3 2 4" xfId="13412" xr:uid="{00000000-0005-0000-0000-000080250000}"/>
    <cellStyle name="Millares 2 5 2 3 3 3" xfId="5752" xr:uid="{00000000-0005-0000-0000-000081250000}"/>
    <cellStyle name="Millares 2 5 2 3 3 3 2" xfId="10129" xr:uid="{00000000-0005-0000-0000-000082250000}"/>
    <cellStyle name="Millares 2 5 2 3 3 3 2 2" xfId="18882" xr:uid="{00000000-0005-0000-0000-000083250000}"/>
    <cellStyle name="Millares 2 5 2 3 3 3 3" xfId="14506" xr:uid="{00000000-0005-0000-0000-000084250000}"/>
    <cellStyle name="Millares 2 5 2 3 3 4" xfId="7941" xr:uid="{00000000-0005-0000-0000-000085250000}"/>
    <cellStyle name="Millares 2 5 2 3 3 4 2" xfId="16694" xr:uid="{00000000-0005-0000-0000-000086250000}"/>
    <cellStyle name="Millares 2 5 2 3 3 5" xfId="12318" xr:uid="{00000000-0005-0000-0000-000087250000}"/>
    <cellStyle name="Millares 2 5 2 3 4" xfId="4109" xr:uid="{00000000-0005-0000-0000-000088250000}"/>
    <cellStyle name="Millares 2 5 2 3 4 2" xfId="6298" xr:uid="{00000000-0005-0000-0000-000089250000}"/>
    <cellStyle name="Millares 2 5 2 3 4 2 2" xfId="10675" xr:uid="{00000000-0005-0000-0000-00008A250000}"/>
    <cellStyle name="Millares 2 5 2 3 4 2 2 2" xfId="19428" xr:uid="{00000000-0005-0000-0000-00008B250000}"/>
    <cellStyle name="Millares 2 5 2 3 4 2 3" xfId="15052" xr:uid="{00000000-0005-0000-0000-00008C250000}"/>
    <cellStyle name="Millares 2 5 2 3 4 3" xfId="8487" xr:uid="{00000000-0005-0000-0000-00008D250000}"/>
    <cellStyle name="Millares 2 5 2 3 4 3 2" xfId="17240" xr:uid="{00000000-0005-0000-0000-00008E250000}"/>
    <cellStyle name="Millares 2 5 2 3 4 4" xfId="12864" xr:uid="{00000000-0005-0000-0000-00008F250000}"/>
    <cellStyle name="Millares 2 5 2 3 5" xfId="5204" xr:uid="{00000000-0005-0000-0000-000090250000}"/>
    <cellStyle name="Millares 2 5 2 3 5 2" xfId="9581" xr:uid="{00000000-0005-0000-0000-000091250000}"/>
    <cellStyle name="Millares 2 5 2 3 5 2 2" xfId="18334" xr:uid="{00000000-0005-0000-0000-000092250000}"/>
    <cellStyle name="Millares 2 5 2 3 5 3" xfId="13958" xr:uid="{00000000-0005-0000-0000-000093250000}"/>
    <cellStyle name="Millares 2 5 2 3 6" xfId="7393" xr:uid="{00000000-0005-0000-0000-000094250000}"/>
    <cellStyle name="Millares 2 5 2 3 6 2" xfId="16146" xr:uid="{00000000-0005-0000-0000-000095250000}"/>
    <cellStyle name="Millares 2 5 2 3 7" xfId="11770" xr:uid="{00000000-0005-0000-0000-000096250000}"/>
    <cellStyle name="Millares 2 5 2 4" xfId="2893" xr:uid="{00000000-0005-0000-0000-000097250000}"/>
    <cellStyle name="Millares 2 5 2 4 2" xfId="3172" xr:uid="{00000000-0005-0000-0000-000098250000}"/>
    <cellStyle name="Millares 2 5 2 4 2 2" xfId="3725" xr:uid="{00000000-0005-0000-0000-000099250000}"/>
    <cellStyle name="Millares 2 5 2 4 2 2 2" xfId="4821" xr:uid="{00000000-0005-0000-0000-00009A250000}"/>
    <cellStyle name="Millares 2 5 2 4 2 2 2 2" xfId="7010" xr:uid="{00000000-0005-0000-0000-00009B250000}"/>
    <cellStyle name="Millares 2 5 2 4 2 2 2 2 2" xfId="11387" xr:uid="{00000000-0005-0000-0000-00009C250000}"/>
    <cellStyle name="Millares 2 5 2 4 2 2 2 2 2 2" xfId="20140" xr:uid="{00000000-0005-0000-0000-00009D250000}"/>
    <cellStyle name="Millares 2 5 2 4 2 2 2 2 3" xfId="15764" xr:uid="{00000000-0005-0000-0000-00009E250000}"/>
    <cellStyle name="Millares 2 5 2 4 2 2 2 3" xfId="9199" xr:uid="{00000000-0005-0000-0000-00009F250000}"/>
    <cellStyle name="Millares 2 5 2 4 2 2 2 3 2" xfId="17952" xr:uid="{00000000-0005-0000-0000-0000A0250000}"/>
    <cellStyle name="Millares 2 5 2 4 2 2 2 4" xfId="13576" xr:uid="{00000000-0005-0000-0000-0000A1250000}"/>
    <cellStyle name="Millares 2 5 2 4 2 2 3" xfId="5916" xr:uid="{00000000-0005-0000-0000-0000A2250000}"/>
    <cellStyle name="Millares 2 5 2 4 2 2 3 2" xfId="10293" xr:uid="{00000000-0005-0000-0000-0000A3250000}"/>
    <cellStyle name="Millares 2 5 2 4 2 2 3 2 2" xfId="19046" xr:uid="{00000000-0005-0000-0000-0000A4250000}"/>
    <cellStyle name="Millares 2 5 2 4 2 2 3 3" xfId="14670" xr:uid="{00000000-0005-0000-0000-0000A5250000}"/>
    <cellStyle name="Millares 2 5 2 4 2 2 4" xfId="8105" xr:uid="{00000000-0005-0000-0000-0000A6250000}"/>
    <cellStyle name="Millares 2 5 2 4 2 2 4 2" xfId="16858" xr:uid="{00000000-0005-0000-0000-0000A7250000}"/>
    <cellStyle name="Millares 2 5 2 4 2 2 5" xfId="12482" xr:uid="{00000000-0005-0000-0000-0000A8250000}"/>
    <cellStyle name="Millares 2 5 2 4 2 3" xfId="4273" xr:uid="{00000000-0005-0000-0000-0000A9250000}"/>
    <cellStyle name="Millares 2 5 2 4 2 3 2" xfId="6462" xr:uid="{00000000-0005-0000-0000-0000AA250000}"/>
    <cellStyle name="Millares 2 5 2 4 2 3 2 2" xfId="10839" xr:uid="{00000000-0005-0000-0000-0000AB250000}"/>
    <cellStyle name="Millares 2 5 2 4 2 3 2 2 2" xfId="19592" xr:uid="{00000000-0005-0000-0000-0000AC250000}"/>
    <cellStyle name="Millares 2 5 2 4 2 3 2 3" xfId="15216" xr:uid="{00000000-0005-0000-0000-0000AD250000}"/>
    <cellStyle name="Millares 2 5 2 4 2 3 3" xfId="8651" xr:uid="{00000000-0005-0000-0000-0000AE250000}"/>
    <cellStyle name="Millares 2 5 2 4 2 3 3 2" xfId="17404" xr:uid="{00000000-0005-0000-0000-0000AF250000}"/>
    <cellStyle name="Millares 2 5 2 4 2 3 4" xfId="13028" xr:uid="{00000000-0005-0000-0000-0000B0250000}"/>
    <cellStyle name="Millares 2 5 2 4 2 4" xfId="5368" xr:uid="{00000000-0005-0000-0000-0000B1250000}"/>
    <cellStyle name="Millares 2 5 2 4 2 4 2" xfId="9745" xr:uid="{00000000-0005-0000-0000-0000B2250000}"/>
    <cellStyle name="Millares 2 5 2 4 2 4 2 2" xfId="18498" xr:uid="{00000000-0005-0000-0000-0000B3250000}"/>
    <cellStyle name="Millares 2 5 2 4 2 4 3" xfId="14122" xr:uid="{00000000-0005-0000-0000-0000B4250000}"/>
    <cellStyle name="Millares 2 5 2 4 2 5" xfId="7557" xr:uid="{00000000-0005-0000-0000-0000B5250000}"/>
    <cellStyle name="Millares 2 5 2 4 2 5 2" xfId="16310" xr:uid="{00000000-0005-0000-0000-0000B6250000}"/>
    <cellStyle name="Millares 2 5 2 4 2 6" xfId="11934" xr:uid="{00000000-0005-0000-0000-0000B7250000}"/>
    <cellStyle name="Millares 2 5 2 4 3" xfId="3451" xr:uid="{00000000-0005-0000-0000-0000B8250000}"/>
    <cellStyle name="Millares 2 5 2 4 3 2" xfId="4547" xr:uid="{00000000-0005-0000-0000-0000B9250000}"/>
    <cellStyle name="Millares 2 5 2 4 3 2 2" xfId="6736" xr:uid="{00000000-0005-0000-0000-0000BA250000}"/>
    <cellStyle name="Millares 2 5 2 4 3 2 2 2" xfId="11113" xr:uid="{00000000-0005-0000-0000-0000BB250000}"/>
    <cellStyle name="Millares 2 5 2 4 3 2 2 2 2" xfId="19866" xr:uid="{00000000-0005-0000-0000-0000BC250000}"/>
    <cellStyle name="Millares 2 5 2 4 3 2 2 3" xfId="15490" xr:uid="{00000000-0005-0000-0000-0000BD250000}"/>
    <cellStyle name="Millares 2 5 2 4 3 2 3" xfId="8925" xr:uid="{00000000-0005-0000-0000-0000BE250000}"/>
    <cellStyle name="Millares 2 5 2 4 3 2 3 2" xfId="17678" xr:uid="{00000000-0005-0000-0000-0000BF250000}"/>
    <cellStyle name="Millares 2 5 2 4 3 2 4" xfId="13302" xr:uid="{00000000-0005-0000-0000-0000C0250000}"/>
    <cellStyle name="Millares 2 5 2 4 3 3" xfId="5642" xr:uid="{00000000-0005-0000-0000-0000C1250000}"/>
    <cellStyle name="Millares 2 5 2 4 3 3 2" xfId="10019" xr:uid="{00000000-0005-0000-0000-0000C2250000}"/>
    <cellStyle name="Millares 2 5 2 4 3 3 2 2" xfId="18772" xr:uid="{00000000-0005-0000-0000-0000C3250000}"/>
    <cellStyle name="Millares 2 5 2 4 3 3 3" xfId="14396" xr:uid="{00000000-0005-0000-0000-0000C4250000}"/>
    <cellStyle name="Millares 2 5 2 4 3 4" xfId="7831" xr:uid="{00000000-0005-0000-0000-0000C5250000}"/>
    <cellStyle name="Millares 2 5 2 4 3 4 2" xfId="16584" xr:uid="{00000000-0005-0000-0000-0000C6250000}"/>
    <cellStyle name="Millares 2 5 2 4 3 5" xfId="12208" xr:uid="{00000000-0005-0000-0000-0000C7250000}"/>
    <cellStyle name="Millares 2 5 2 4 4" xfId="3999" xr:uid="{00000000-0005-0000-0000-0000C8250000}"/>
    <cellStyle name="Millares 2 5 2 4 4 2" xfId="6188" xr:uid="{00000000-0005-0000-0000-0000C9250000}"/>
    <cellStyle name="Millares 2 5 2 4 4 2 2" xfId="10565" xr:uid="{00000000-0005-0000-0000-0000CA250000}"/>
    <cellStyle name="Millares 2 5 2 4 4 2 2 2" xfId="19318" xr:uid="{00000000-0005-0000-0000-0000CB250000}"/>
    <cellStyle name="Millares 2 5 2 4 4 2 3" xfId="14942" xr:uid="{00000000-0005-0000-0000-0000CC250000}"/>
    <cellStyle name="Millares 2 5 2 4 4 3" xfId="8377" xr:uid="{00000000-0005-0000-0000-0000CD250000}"/>
    <cellStyle name="Millares 2 5 2 4 4 3 2" xfId="17130" xr:uid="{00000000-0005-0000-0000-0000CE250000}"/>
    <cellStyle name="Millares 2 5 2 4 4 4" xfId="12754" xr:uid="{00000000-0005-0000-0000-0000CF250000}"/>
    <cellStyle name="Millares 2 5 2 4 5" xfId="5094" xr:uid="{00000000-0005-0000-0000-0000D0250000}"/>
    <cellStyle name="Millares 2 5 2 4 5 2" xfId="9471" xr:uid="{00000000-0005-0000-0000-0000D1250000}"/>
    <cellStyle name="Millares 2 5 2 4 5 2 2" xfId="18224" xr:uid="{00000000-0005-0000-0000-0000D2250000}"/>
    <cellStyle name="Millares 2 5 2 4 5 3" xfId="13848" xr:uid="{00000000-0005-0000-0000-0000D3250000}"/>
    <cellStyle name="Millares 2 5 2 4 6" xfId="7283" xr:uid="{00000000-0005-0000-0000-0000D4250000}"/>
    <cellStyle name="Millares 2 5 2 4 6 2" xfId="16036" xr:uid="{00000000-0005-0000-0000-0000D5250000}"/>
    <cellStyle name="Millares 2 5 2 4 7" xfId="11660" xr:uid="{00000000-0005-0000-0000-0000D6250000}"/>
    <cellStyle name="Millares 2 5 2 5" xfId="3122" xr:uid="{00000000-0005-0000-0000-0000D7250000}"/>
    <cellStyle name="Millares 2 5 2 5 2" xfId="3676" xr:uid="{00000000-0005-0000-0000-0000D8250000}"/>
    <cellStyle name="Millares 2 5 2 5 2 2" xfId="4772" xr:uid="{00000000-0005-0000-0000-0000D9250000}"/>
    <cellStyle name="Millares 2 5 2 5 2 2 2" xfId="6961" xr:uid="{00000000-0005-0000-0000-0000DA250000}"/>
    <cellStyle name="Millares 2 5 2 5 2 2 2 2" xfId="11338" xr:uid="{00000000-0005-0000-0000-0000DB250000}"/>
    <cellStyle name="Millares 2 5 2 5 2 2 2 2 2" xfId="20091" xr:uid="{00000000-0005-0000-0000-0000DC250000}"/>
    <cellStyle name="Millares 2 5 2 5 2 2 2 3" xfId="15715" xr:uid="{00000000-0005-0000-0000-0000DD250000}"/>
    <cellStyle name="Millares 2 5 2 5 2 2 3" xfId="9150" xr:uid="{00000000-0005-0000-0000-0000DE250000}"/>
    <cellStyle name="Millares 2 5 2 5 2 2 3 2" xfId="17903" xr:uid="{00000000-0005-0000-0000-0000DF250000}"/>
    <cellStyle name="Millares 2 5 2 5 2 2 4" xfId="13527" xr:uid="{00000000-0005-0000-0000-0000E0250000}"/>
    <cellStyle name="Millares 2 5 2 5 2 3" xfId="5867" xr:uid="{00000000-0005-0000-0000-0000E1250000}"/>
    <cellStyle name="Millares 2 5 2 5 2 3 2" xfId="10244" xr:uid="{00000000-0005-0000-0000-0000E2250000}"/>
    <cellStyle name="Millares 2 5 2 5 2 3 2 2" xfId="18997" xr:uid="{00000000-0005-0000-0000-0000E3250000}"/>
    <cellStyle name="Millares 2 5 2 5 2 3 3" xfId="14621" xr:uid="{00000000-0005-0000-0000-0000E4250000}"/>
    <cellStyle name="Millares 2 5 2 5 2 4" xfId="8056" xr:uid="{00000000-0005-0000-0000-0000E5250000}"/>
    <cellStyle name="Millares 2 5 2 5 2 4 2" xfId="16809" xr:uid="{00000000-0005-0000-0000-0000E6250000}"/>
    <cellStyle name="Millares 2 5 2 5 2 5" xfId="12433" xr:uid="{00000000-0005-0000-0000-0000E7250000}"/>
    <cellStyle name="Millares 2 5 2 5 3" xfId="4224" xr:uid="{00000000-0005-0000-0000-0000E8250000}"/>
    <cellStyle name="Millares 2 5 2 5 3 2" xfId="6413" xr:uid="{00000000-0005-0000-0000-0000E9250000}"/>
    <cellStyle name="Millares 2 5 2 5 3 2 2" xfId="10790" xr:uid="{00000000-0005-0000-0000-0000EA250000}"/>
    <cellStyle name="Millares 2 5 2 5 3 2 2 2" xfId="19543" xr:uid="{00000000-0005-0000-0000-0000EB250000}"/>
    <cellStyle name="Millares 2 5 2 5 3 2 3" xfId="15167" xr:uid="{00000000-0005-0000-0000-0000EC250000}"/>
    <cellStyle name="Millares 2 5 2 5 3 3" xfId="8602" xr:uid="{00000000-0005-0000-0000-0000ED250000}"/>
    <cellStyle name="Millares 2 5 2 5 3 3 2" xfId="17355" xr:uid="{00000000-0005-0000-0000-0000EE250000}"/>
    <cellStyle name="Millares 2 5 2 5 3 4" xfId="12979" xr:uid="{00000000-0005-0000-0000-0000EF250000}"/>
    <cellStyle name="Millares 2 5 2 5 4" xfId="5319" xr:uid="{00000000-0005-0000-0000-0000F0250000}"/>
    <cellStyle name="Millares 2 5 2 5 4 2" xfId="9696" xr:uid="{00000000-0005-0000-0000-0000F1250000}"/>
    <cellStyle name="Millares 2 5 2 5 4 2 2" xfId="18449" xr:uid="{00000000-0005-0000-0000-0000F2250000}"/>
    <cellStyle name="Millares 2 5 2 5 4 3" xfId="14073" xr:uid="{00000000-0005-0000-0000-0000F3250000}"/>
    <cellStyle name="Millares 2 5 2 5 5" xfId="7508" xr:uid="{00000000-0005-0000-0000-0000F4250000}"/>
    <cellStyle name="Millares 2 5 2 5 5 2" xfId="16261" xr:uid="{00000000-0005-0000-0000-0000F5250000}"/>
    <cellStyle name="Millares 2 5 2 5 6" xfId="11885" xr:uid="{00000000-0005-0000-0000-0000F6250000}"/>
    <cellStyle name="Millares 2 5 2 6" xfId="3401" xr:uid="{00000000-0005-0000-0000-0000F7250000}"/>
    <cellStyle name="Millares 2 5 2 6 2" xfId="4498" xr:uid="{00000000-0005-0000-0000-0000F8250000}"/>
    <cellStyle name="Millares 2 5 2 6 2 2" xfId="6687" xr:uid="{00000000-0005-0000-0000-0000F9250000}"/>
    <cellStyle name="Millares 2 5 2 6 2 2 2" xfId="11064" xr:uid="{00000000-0005-0000-0000-0000FA250000}"/>
    <cellStyle name="Millares 2 5 2 6 2 2 2 2" xfId="19817" xr:uid="{00000000-0005-0000-0000-0000FB250000}"/>
    <cellStyle name="Millares 2 5 2 6 2 2 3" xfId="15441" xr:uid="{00000000-0005-0000-0000-0000FC250000}"/>
    <cellStyle name="Millares 2 5 2 6 2 3" xfId="8876" xr:uid="{00000000-0005-0000-0000-0000FD250000}"/>
    <cellStyle name="Millares 2 5 2 6 2 3 2" xfId="17629" xr:uid="{00000000-0005-0000-0000-0000FE250000}"/>
    <cellStyle name="Millares 2 5 2 6 2 4" xfId="13253" xr:uid="{00000000-0005-0000-0000-0000FF250000}"/>
    <cellStyle name="Millares 2 5 2 6 3" xfId="5593" xr:uid="{00000000-0005-0000-0000-000000260000}"/>
    <cellStyle name="Millares 2 5 2 6 3 2" xfId="9970" xr:uid="{00000000-0005-0000-0000-000001260000}"/>
    <cellStyle name="Millares 2 5 2 6 3 2 2" xfId="18723" xr:uid="{00000000-0005-0000-0000-000002260000}"/>
    <cellStyle name="Millares 2 5 2 6 3 3" xfId="14347" xr:uid="{00000000-0005-0000-0000-000003260000}"/>
    <cellStyle name="Millares 2 5 2 6 4" xfId="7782" xr:uid="{00000000-0005-0000-0000-000004260000}"/>
    <cellStyle name="Millares 2 5 2 6 4 2" xfId="16535" xr:uid="{00000000-0005-0000-0000-000005260000}"/>
    <cellStyle name="Millares 2 5 2 6 5" xfId="12159" xr:uid="{00000000-0005-0000-0000-000006260000}"/>
    <cellStyle name="Millares 2 5 2 7" xfId="3951" xr:uid="{00000000-0005-0000-0000-000007260000}"/>
    <cellStyle name="Millares 2 5 2 7 2" xfId="6140" xr:uid="{00000000-0005-0000-0000-000008260000}"/>
    <cellStyle name="Millares 2 5 2 7 2 2" xfId="10517" xr:uid="{00000000-0005-0000-0000-000009260000}"/>
    <cellStyle name="Millares 2 5 2 7 2 2 2" xfId="19270" xr:uid="{00000000-0005-0000-0000-00000A260000}"/>
    <cellStyle name="Millares 2 5 2 7 2 3" xfId="14894" xr:uid="{00000000-0005-0000-0000-00000B260000}"/>
    <cellStyle name="Millares 2 5 2 7 3" xfId="8329" xr:uid="{00000000-0005-0000-0000-00000C260000}"/>
    <cellStyle name="Millares 2 5 2 7 3 2" xfId="17082" xr:uid="{00000000-0005-0000-0000-00000D260000}"/>
    <cellStyle name="Millares 2 5 2 7 4" xfId="12706" xr:uid="{00000000-0005-0000-0000-00000E260000}"/>
    <cellStyle name="Millares 2 5 2 8" xfId="5046" xr:uid="{00000000-0005-0000-0000-00000F260000}"/>
    <cellStyle name="Millares 2 5 2 8 2" xfId="9423" xr:uid="{00000000-0005-0000-0000-000010260000}"/>
    <cellStyle name="Millares 2 5 2 8 2 2" xfId="18176" xr:uid="{00000000-0005-0000-0000-000011260000}"/>
    <cellStyle name="Millares 2 5 2 8 3" xfId="13800" xr:uid="{00000000-0005-0000-0000-000012260000}"/>
    <cellStyle name="Millares 2 5 2 9" xfId="7235" xr:uid="{00000000-0005-0000-0000-000013260000}"/>
    <cellStyle name="Millares 2 5 2 9 2" xfId="15988" xr:uid="{00000000-0005-0000-0000-000014260000}"/>
    <cellStyle name="Millares 2 5 3" xfId="2950" xr:uid="{00000000-0005-0000-0000-000015260000}"/>
    <cellStyle name="Millares 2 5 3 2" xfId="3062" xr:uid="{00000000-0005-0000-0000-000016260000}"/>
    <cellStyle name="Millares 2 5 3 2 2" xfId="3338" xr:uid="{00000000-0005-0000-0000-000017260000}"/>
    <cellStyle name="Millares 2 5 3 2 2 2" xfId="3891" xr:uid="{00000000-0005-0000-0000-000018260000}"/>
    <cellStyle name="Millares 2 5 3 2 2 2 2" xfId="4987" xr:uid="{00000000-0005-0000-0000-000019260000}"/>
    <cellStyle name="Millares 2 5 3 2 2 2 2 2" xfId="7176" xr:uid="{00000000-0005-0000-0000-00001A260000}"/>
    <cellStyle name="Millares 2 5 3 2 2 2 2 2 2" xfId="11553" xr:uid="{00000000-0005-0000-0000-00001B260000}"/>
    <cellStyle name="Millares 2 5 3 2 2 2 2 2 2 2" xfId="20306" xr:uid="{00000000-0005-0000-0000-00001C260000}"/>
    <cellStyle name="Millares 2 5 3 2 2 2 2 2 3" xfId="15930" xr:uid="{00000000-0005-0000-0000-00001D260000}"/>
    <cellStyle name="Millares 2 5 3 2 2 2 2 3" xfId="9365" xr:uid="{00000000-0005-0000-0000-00001E260000}"/>
    <cellStyle name="Millares 2 5 3 2 2 2 2 3 2" xfId="18118" xr:uid="{00000000-0005-0000-0000-00001F260000}"/>
    <cellStyle name="Millares 2 5 3 2 2 2 2 4" xfId="13742" xr:uid="{00000000-0005-0000-0000-000020260000}"/>
    <cellStyle name="Millares 2 5 3 2 2 2 3" xfId="6082" xr:uid="{00000000-0005-0000-0000-000021260000}"/>
    <cellStyle name="Millares 2 5 3 2 2 2 3 2" xfId="10459" xr:uid="{00000000-0005-0000-0000-000022260000}"/>
    <cellStyle name="Millares 2 5 3 2 2 2 3 2 2" xfId="19212" xr:uid="{00000000-0005-0000-0000-000023260000}"/>
    <cellStyle name="Millares 2 5 3 2 2 2 3 3" xfId="14836" xr:uid="{00000000-0005-0000-0000-000024260000}"/>
    <cellStyle name="Millares 2 5 3 2 2 2 4" xfId="8271" xr:uid="{00000000-0005-0000-0000-000025260000}"/>
    <cellStyle name="Millares 2 5 3 2 2 2 4 2" xfId="17024" xr:uid="{00000000-0005-0000-0000-000026260000}"/>
    <cellStyle name="Millares 2 5 3 2 2 2 5" xfId="12648" xr:uid="{00000000-0005-0000-0000-000027260000}"/>
    <cellStyle name="Millares 2 5 3 2 2 3" xfId="4439" xr:uid="{00000000-0005-0000-0000-000028260000}"/>
    <cellStyle name="Millares 2 5 3 2 2 3 2" xfId="6628" xr:uid="{00000000-0005-0000-0000-000029260000}"/>
    <cellStyle name="Millares 2 5 3 2 2 3 2 2" xfId="11005" xr:uid="{00000000-0005-0000-0000-00002A260000}"/>
    <cellStyle name="Millares 2 5 3 2 2 3 2 2 2" xfId="19758" xr:uid="{00000000-0005-0000-0000-00002B260000}"/>
    <cellStyle name="Millares 2 5 3 2 2 3 2 3" xfId="15382" xr:uid="{00000000-0005-0000-0000-00002C260000}"/>
    <cellStyle name="Millares 2 5 3 2 2 3 3" xfId="8817" xr:uid="{00000000-0005-0000-0000-00002D260000}"/>
    <cellStyle name="Millares 2 5 3 2 2 3 3 2" xfId="17570" xr:uid="{00000000-0005-0000-0000-00002E260000}"/>
    <cellStyle name="Millares 2 5 3 2 2 3 4" xfId="13194" xr:uid="{00000000-0005-0000-0000-00002F260000}"/>
    <cellStyle name="Millares 2 5 3 2 2 4" xfId="5534" xr:uid="{00000000-0005-0000-0000-000030260000}"/>
    <cellStyle name="Millares 2 5 3 2 2 4 2" xfId="9911" xr:uid="{00000000-0005-0000-0000-000031260000}"/>
    <cellStyle name="Millares 2 5 3 2 2 4 2 2" xfId="18664" xr:uid="{00000000-0005-0000-0000-000032260000}"/>
    <cellStyle name="Millares 2 5 3 2 2 4 3" xfId="14288" xr:uid="{00000000-0005-0000-0000-000033260000}"/>
    <cellStyle name="Millares 2 5 3 2 2 5" xfId="7723" xr:uid="{00000000-0005-0000-0000-000034260000}"/>
    <cellStyle name="Millares 2 5 3 2 2 5 2" xfId="16476" xr:uid="{00000000-0005-0000-0000-000035260000}"/>
    <cellStyle name="Millares 2 5 3 2 2 6" xfId="12100" xr:uid="{00000000-0005-0000-0000-000036260000}"/>
    <cellStyle name="Millares 2 5 3 2 3" xfId="3617" xr:uid="{00000000-0005-0000-0000-000037260000}"/>
    <cellStyle name="Millares 2 5 3 2 3 2" xfId="4713" xr:uid="{00000000-0005-0000-0000-000038260000}"/>
    <cellStyle name="Millares 2 5 3 2 3 2 2" xfId="6902" xr:uid="{00000000-0005-0000-0000-000039260000}"/>
    <cellStyle name="Millares 2 5 3 2 3 2 2 2" xfId="11279" xr:uid="{00000000-0005-0000-0000-00003A260000}"/>
    <cellStyle name="Millares 2 5 3 2 3 2 2 2 2" xfId="20032" xr:uid="{00000000-0005-0000-0000-00003B260000}"/>
    <cellStyle name="Millares 2 5 3 2 3 2 2 3" xfId="15656" xr:uid="{00000000-0005-0000-0000-00003C260000}"/>
    <cellStyle name="Millares 2 5 3 2 3 2 3" xfId="9091" xr:uid="{00000000-0005-0000-0000-00003D260000}"/>
    <cellStyle name="Millares 2 5 3 2 3 2 3 2" xfId="17844" xr:uid="{00000000-0005-0000-0000-00003E260000}"/>
    <cellStyle name="Millares 2 5 3 2 3 2 4" xfId="13468" xr:uid="{00000000-0005-0000-0000-00003F260000}"/>
    <cellStyle name="Millares 2 5 3 2 3 3" xfId="5808" xr:uid="{00000000-0005-0000-0000-000040260000}"/>
    <cellStyle name="Millares 2 5 3 2 3 3 2" xfId="10185" xr:uid="{00000000-0005-0000-0000-000041260000}"/>
    <cellStyle name="Millares 2 5 3 2 3 3 2 2" xfId="18938" xr:uid="{00000000-0005-0000-0000-000042260000}"/>
    <cellStyle name="Millares 2 5 3 2 3 3 3" xfId="14562" xr:uid="{00000000-0005-0000-0000-000043260000}"/>
    <cellStyle name="Millares 2 5 3 2 3 4" xfId="7997" xr:uid="{00000000-0005-0000-0000-000044260000}"/>
    <cellStyle name="Millares 2 5 3 2 3 4 2" xfId="16750" xr:uid="{00000000-0005-0000-0000-000045260000}"/>
    <cellStyle name="Millares 2 5 3 2 3 5" xfId="12374" xr:uid="{00000000-0005-0000-0000-000046260000}"/>
    <cellStyle name="Millares 2 5 3 2 4" xfId="4165" xr:uid="{00000000-0005-0000-0000-000047260000}"/>
    <cellStyle name="Millares 2 5 3 2 4 2" xfId="6354" xr:uid="{00000000-0005-0000-0000-000048260000}"/>
    <cellStyle name="Millares 2 5 3 2 4 2 2" xfId="10731" xr:uid="{00000000-0005-0000-0000-000049260000}"/>
    <cellStyle name="Millares 2 5 3 2 4 2 2 2" xfId="19484" xr:uid="{00000000-0005-0000-0000-00004A260000}"/>
    <cellStyle name="Millares 2 5 3 2 4 2 3" xfId="15108" xr:uid="{00000000-0005-0000-0000-00004B260000}"/>
    <cellStyle name="Millares 2 5 3 2 4 3" xfId="8543" xr:uid="{00000000-0005-0000-0000-00004C260000}"/>
    <cellStyle name="Millares 2 5 3 2 4 3 2" xfId="17296" xr:uid="{00000000-0005-0000-0000-00004D260000}"/>
    <cellStyle name="Millares 2 5 3 2 4 4" xfId="12920" xr:uid="{00000000-0005-0000-0000-00004E260000}"/>
    <cellStyle name="Millares 2 5 3 2 5" xfId="5260" xr:uid="{00000000-0005-0000-0000-00004F260000}"/>
    <cellStyle name="Millares 2 5 3 2 5 2" xfId="9637" xr:uid="{00000000-0005-0000-0000-000050260000}"/>
    <cellStyle name="Millares 2 5 3 2 5 2 2" xfId="18390" xr:uid="{00000000-0005-0000-0000-000051260000}"/>
    <cellStyle name="Millares 2 5 3 2 5 3" xfId="14014" xr:uid="{00000000-0005-0000-0000-000052260000}"/>
    <cellStyle name="Millares 2 5 3 2 6" xfId="7449" xr:uid="{00000000-0005-0000-0000-000053260000}"/>
    <cellStyle name="Millares 2 5 3 2 6 2" xfId="16202" xr:uid="{00000000-0005-0000-0000-000054260000}"/>
    <cellStyle name="Millares 2 5 3 2 7" xfId="11826" xr:uid="{00000000-0005-0000-0000-000055260000}"/>
    <cellStyle name="Millares 2 5 3 3" xfId="3226" xr:uid="{00000000-0005-0000-0000-000056260000}"/>
    <cellStyle name="Millares 2 5 3 3 2" xfId="3779" xr:uid="{00000000-0005-0000-0000-000057260000}"/>
    <cellStyle name="Millares 2 5 3 3 2 2" xfId="4875" xr:uid="{00000000-0005-0000-0000-000058260000}"/>
    <cellStyle name="Millares 2 5 3 3 2 2 2" xfId="7064" xr:uid="{00000000-0005-0000-0000-000059260000}"/>
    <cellStyle name="Millares 2 5 3 3 2 2 2 2" xfId="11441" xr:uid="{00000000-0005-0000-0000-00005A260000}"/>
    <cellStyle name="Millares 2 5 3 3 2 2 2 2 2" xfId="20194" xr:uid="{00000000-0005-0000-0000-00005B260000}"/>
    <cellStyle name="Millares 2 5 3 3 2 2 2 3" xfId="15818" xr:uid="{00000000-0005-0000-0000-00005C260000}"/>
    <cellStyle name="Millares 2 5 3 3 2 2 3" xfId="9253" xr:uid="{00000000-0005-0000-0000-00005D260000}"/>
    <cellStyle name="Millares 2 5 3 3 2 2 3 2" xfId="18006" xr:uid="{00000000-0005-0000-0000-00005E260000}"/>
    <cellStyle name="Millares 2 5 3 3 2 2 4" xfId="13630" xr:uid="{00000000-0005-0000-0000-00005F260000}"/>
    <cellStyle name="Millares 2 5 3 3 2 3" xfId="5970" xr:uid="{00000000-0005-0000-0000-000060260000}"/>
    <cellStyle name="Millares 2 5 3 3 2 3 2" xfId="10347" xr:uid="{00000000-0005-0000-0000-000061260000}"/>
    <cellStyle name="Millares 2 5 3 3 2 3 2 2" xfId="19100" xr:uid="{00000000-0005-0000-0000-000062260000}"/>
    <cellStyle name="Millares 2 5 3 3 2 3 3" xfId="14724" xr:uid="{00000000-0005-0000-0000-000063260000}"/>
    <cellStyle name="Millares 2 5 3 3 2 4" xfId="8159" xr:uid="{00000000-0005-0000-0000-000064260000}"/>
    <cellStyle name="Millares 2 5 3 3 2 4 2" xfId="16912" xr:uid="{00000000-0005-0000-0000-000065260000}"/>
    <cellStyle name="Millares 2 5 3 3 2 5" xfId="12536" xr:uid="{00000000-0005-0000-0000-000066260000}"/>
    <cellStyle name="Millares 2 5 3 3 3" xfId="4327" xr:uid="{00000000-0005-0000-0000-000067260000}"/>
    <cellStyle name="Millares 2 5 3 3 3 2" xfId="6516" xr:uid="{00000000-0005-0000-0000-000068260000}"/>
    <cellStyle name="Millares 2 5 3 3 3 2 2" xfId="10893" xr:uid="{00000000-0005-0000-0000-000069260000}"/>
    <cellStyle name="Millares 2 5 3 3 3 2 2 2" xfId="19646" xr:uid="{00000000-0005-0000-0000-00006A260000}"/>
    <cellStyle name="Millares 2 5 3 3 3 2 3" xfId="15270" xr:uid="{00000000-0005-0000-0000-00006B260000}"/>
    <cellStyle name="Millares 2 5 3 3 3 3" xfId="8705" xr:uid="{00000000-0005-0000-0000-00006C260000}"/>
    <cellStyle name="Millares 2 5 3 3 3 3 2" xfId="17458" xr:uid="{00000000-0005-0000-0000-00006D260000}"/>
    <cellStyle name="Millares 2 5 3 3 3 4" xfId="13082" xr:uid="{00000000-0005-0000-0000-00006E260000}"/>
    <cellStyle name="Millares 2 5 3 3 4" xfId="5422" xr:uid="{00000000-0005-0000-0000-00006F260000}"/>
    <cellStyle name="Millares 2 5 3 3 4 2" xfId="9799" xr:uid="{00000000-0005-0000-0000-000070260000}"/>
    <cellStyle name="Millares 2 5 3 3 4 2 2" xfId="18552" xr:uid="{00000000-0005-0000-0000-000071260000}"/>
    <cellStyle name="Millares 2 5 3 3 4 3" xfId="14176" xr:uid="{00000000-0005-0000-0000-000072260000}"/>
    <cellStyle name="Millares 2 5 3 3 5" xfId="7611" xr:uid="{00000000-0005-0000-0000-000073260000}"/>
    <cellStyle name="Millares 2 5 3 3 5 2" xfId="16364" xr:uid="{00000000-0005-0000-0000-000074260000}"/>
    <cellStyle name="Millares 2 5 3 3 6" xfId="11988" xr:uid="{00000000-0005-0000-0000-000075260000}"/>
    <cellStyle name="Millares 2 5 3 4" xfId="3505" xr:uid="{00000000-0005-0000-0000-000076260000}"/>
    <cellStyle name="Millares 2 5 3 4 2" xfId="4601" xr:uid="{00000000-0005-0000-0000-000077260000}"/>
    <cellStyle name="Millares 2 5 3 4 2 2" xfId="6790" xr:uid="{00000000-0005-0000-0000-000078260000}"/>
    <cellStyle name="Millares 2 5 3 4 2 2 2" xfId="11167" xr:uid="{00000000-0005-0000-0000-000079260000}"/>
    <cellStyle name="Millares 2 5 3 4 2 2 2 2" xfId="19920" xr:uid="{00000000-0005-0000-0000-00007A260000}"/>
    <cellStyle name="Millares 2 5 3 4 2 2 3" xfId="15544" xr:uid="{00000000-0005-0000-0000-00007B260000}"/>
    <cellStyle name="Millares 2 5 3 4 2 3" xfId="8979" xr:uid="{00000000-0005-0000-0000-00007C260000}"/>
    <cellStyle name="Millares 2 5 3 4 2 3 2" xfId="17732" xr:uid="{00000000-0005-0000-0000-00007D260000}"/>
    <cellStyle name="Millares 2 5 3 4 2 4" xfId="13356" xr:uid="{00000000-0005-0000-0000-00007E260000}"/>
    <cellStyle name="Millares 2 5 3 4 3" xfId="5696" xr:uid="{00000000-0005-0000-0000-00007F260000}"/>
    <cellStyle name="Millares 2 5 3 4 3 2" xfId="10073" xr:uid="{00000000-0005-0000-0000-000080260000}"/>
    <cellStyle name="Millares 2 5 3 4 3 2 2" xfId="18826" xr:uid="{00000000-0005-0000-0000-000081260000}"/>
    <cellStyle name="Millares 2 5 3 4 3 3" xfId="14450" xr:uid="{00000000-0005-0000-0000-000082260000}"/>
    <cellStyle name="Millares 2 5 3 4 4" xfId="7885" xr:uid="{00000000-0005-0000-0000-000083260000}"/>
    <cellStyle name="Millares 2 5 3 4 4 2" xfId="16638" xr:uid="{00000000-0005-0000-0000-000084260000}"/>
    <cellStyle name="Millares 2 5 3 4 5" xfId="12262" xr:uid="{00000000-0005-0000-0000-000085260000}"/>
    <cellStyle name="Millares 2 5 3 5" xfId="4053" xr:uid="{00000000-0005-0000-0000-000086260000}"/>
    <cellStyle name="Millares 2 5 3 5 2" xfId="6242" xr:uid="{00000000-0005-0000-0000-000087260000}"/>
    <cellStyle name="Millares 2 5 3 5 2 2" xfId="10619" xr:uid="{00000000-0005-0000-0000-000088260000}"/>
    <cellStyle name="Millares 2 5 3 5 2 2 2" xfId="19372" xr:uid="{00000000-0005-0000-0000-000089260000}"/>
    <cellStyle name="Millares 2 5 3 5 2 3" xfId="14996" xr:uid="{00000000-0005-0000-0000-00008A260000}"/>
    <cellStyle name="Millares 2 5 3 5 3" xfId="8431" xr:uid="{00000000-0005-0000-0000-00008B260000}"/>
    <cellStyle name="Millares 2 5 3 5 3 2" xfId="17184" xr:uid="{00000000-0005-0000-0000-00008C260000}"/>
    <cellStyle name="Millares 2 5 3 5 4" xfId="12808" xr:uid="{00000000-0005-0000-0000-00008D260000}"/>
    <cellStyle name="Millares 2 5 3 6" xfId="5148" xr:uid="{00000000-0005-0000-0000-00008E260000}"/>
    <cellStyle name="Millares 2 5 3 6 2" xfId="9525" xr:uid="{00000000-0005-0000-0000-00008F260000}"/>
    <cellStyle name="Millares 2 5 3 6 2 2" xfId="18278" xr:uid="{00000000-0005-0000-0000-000090260000}"/>
    <cellStyle name="Millares 2 5 3 6 3" xfId="13902" xr:uid="{00000000-0005-0000-0000-000091260000}"/>
    <cellStyle name="Millares 2 5 3 7" xfId="7337" xr:uid="{00000000-0005-0000-0000-000092260000}"/>
    <cellStyle name="Millares 2 5 3 7 2" xfId="16090" xr:uid="{00000000-0005-0000-0000-000093260000}"/>
    <cellStyle name="Millares 2 5 3 8" xfId="11714" xr:uid="{00000000-0005-0000-0000-000094260000}"/>
    <cellStyle name="Millares 2 5 4" xfId="3005" xr:uid="{00000000-0005-0000-0000-000095260000}"/>
    <cellStyle name="Millares 2 5 4 2" xfId="3281" xr:uid="{00000000-0005-0000-0000-000096260000}"/>
    <cellStyle name="Millares 2 5 4 2 2" xfId="3834" xr:uid="{00000000-0005-0000-0000-000097260000}"/>
    <cellStyle name="Millares 2 5 4 2 2 2" xfId="4930" xr:uid="{00000000-0005-0000-0000-000098260000}"/>
    <cellStyle name="Millares 2 5 4 2 2 2 2" xfId="7119" xr:uid="{00000000-0005-0000-0000-000099260000}"/>
    <cellStyle name="Millares 2 5 4 2 2 2 2 2" xfId="11496" xr:uid="{00000000-0005-0000-0000-00009A260000}"/>
    <cellStyle name="Millares 2 5 4 2 2 2 2 2 2" xfId="20249" xr:uid="{00000000-0005-0000-0000-00009B260000}"/>
    <cellStyle name="Millares 2 5 4 2 2 2 2 3" xfId="15873" xr:uid="{00000000-0005-0000-0000-00009C260000}"/>
    <cellStyle name="Millares 2 5 4 2 2 2 3" xfId="9308" xr:uid="{00000000-0005-0000-0000-00009D260000}"/>
    <cellStyle name="Millares 2 5 4 2 2 2 3 2" xfId="18061" xr:uid="{00000000-0005-0000-0000-00009E260000}"/>
    <cellStyle name="Millares 2 5 4 2 2 2 4" xfId="13685" xr:uid="{00000000-0005-0000-0000-00009F260000}"/>
    <cellStyle name="Millares 2 5 4 2 2 3" xfId="6025" xr:uid="{00000000-0005-0000-0000-0000A0260000}"/>
    <cellStyle name="Millares 2 5 4 2 2 3 2" xfId="10402" xr:uid="{00000000-0005-0000-0000-0000A1260000}"/>
    <cellStyle name="Millares 2 5 4 2 2 3 2 2" xfId="19155" xr:uid="{00000000-0005-0000-0000-0000A2260000}"/>
    <cellStyle name="Millares 2 5 4 2 2 3 3" xfId="14779" xr:uid="{00000000-0005-0000-0000-0000A3260000}"/>
    <cellStyle name="Millares 2 5 4 2 2 4" xfId="8214" xr:uid="{00000000-0005-0000-0000-0000A4260000}"/>
    <cellStyle name="Millares 2 5 4 2 2 4 2" xfId="16967" xr:uid="{00000000-0005-0000-0000-0000A5260000}"/>
    <cellStyle name="Millares 2 5 4 2 2 5" xfId="12591" xr:uid="{00000000-0005-0000-0000-0000A6260000}"/>
    <cellStyle name="Millares 2 5 4 2 3" xfId="4382" xr:uid="{00000000-0005-0000-0000-0000A7260000}"/>
    <cellStyle name="Millares 2 5 4 2 3 2" xfId="6571" xr:uid="{00000000-0005-0000-0000-0000A8260000}"/>
    <cellStyle name="Millares 2 5 4 2 3 2 2" xfId="10948" xr:uid="{00000000-0005-0000-0000-0000A9260000}"/>
    <cellStyle name="Millares 2 5 4 2 3 2 2 2" xfId="19701" xr:uid="{00000000-0005-0000-0000-0000AA260000}"/>
    <cellStyle name="Millares 2 5 4 2 3 2 3" xfId="15325" xr:uid="{00000000-0005-0000-0000-0000AB260000}"/>
    <cellStyle name="Millares 2 5 4 2 3 3" xfId="8760" xr:uid="{00000000-0005-0000-0000-0000AC260000}"/>
    <cellStyle name="Millares 2 5 4 2 3 3 2" xfId="17513" xr:uid="{00000000-0005-0000-0000-0000AD260000}"/>
    <cellStyle name="Millares 2 5 4 2 3 4" xfId="13137" xr:uid="{00000000-0005-0000-0000-0000AE260000}"/>
    <cellStyle name="Millares 2 5 4 2 4" xfId="5477" xr:uid="{00000000-0005-0000-0000-0000AF260000}"/>
    <cellStyle name="Millares 2 5 4 2 4 2" xfId="9854" xr:uid="{00000000-0005-0000-0000-0000B0260000}"/>
    <cellStyle name="Millares 2 5 4 2 4 2 2" xfId="18607" xr:uid="{00000000-0005-0000-0000-0000B1260000}"/>
    <cellStyle name="Millares 2 5 4 2 4 3" xfId="14231" xr:uid="{00000000-0005-0000-0000-0000B2260000}"/>
    <cellStyle name="Millares 2 5 4 2 5" xfId="7666" xr:uid="{00000000-0005-0000-0000-0000B3260000}"/>
    <cellStyle name="Millares 2 5 4 2 5 2" xfId="16419" xr:uid="{00000000-0005-0000-0000-0000B4260000}"/>
    <cellStyle name="Millares 2 5 4 2 6" xfId="12043" xr:uid="{00000000-0005-0000-0000-0000B5260000}"/>
    <cellStyle name="Millares 2 5 4 3" xfId="3560" xr:uid="{00000000-0005-0000-0000-0000B6260000}"/>
    <cellStyle name="Millares 2 5 4 3 2" xfId="4656" xr:uid="{00000000-0005-0000-0000-0000B7260000}"/>
    <cellStyle name="Millares 2 5 4 3 2 2" xfId="6845" xr:uid="{00000000-0005-0000-0000-0000B8260000}"/>
    <cellStyle name="Millares 2 5 4 3 2 2 2" xfId="11222" xr:uid="{00000000-0005-0000-0000-0000B9260000}"/>
    <cellStyle name="Millares 2 5 4 3 2 2 2 2" xfId="19975" xr:uid="{00000000-0005-0000-0000-0000BA260000}"/>
    <cellStyle name="Millares 2 5 4 3 2 2 3" xfId="15599" xr:uid="{00000000-0005-0000-0000-0000BB260000}"/>
    <cellStyle name="Millares 2 5 4 3 2 3" xfId="9034" xr:uid="{00000000-0005-0000-0000-0000BC260000}"/>
    <cellStyle name="Millares 2 5 4 3 2 3 2" xfId="17787" xr:uid="{00000000-0005-0000-0000-0000BD260000}"/>
    <cellStyle name="Millares 2 5 4 3 2 4" xfId="13411" xr:uid="{00000000-0005-0000-0000-0000BE260000}"/>
    <cellStyle name="Millares 2 5 4 3 3" xfId="5751" xr:uid="{00000000-0005-0000-0000-0000BF260000}"/>
    <cellStyle name="Millares 2 5 4 3 3 2" xfId="10128" xr:uid="{00000000-0005-0000-0000-0000C0260000}"/>
    <cellStyle name="Millares 2 5 4 3 3 2 2" xfId="18881" xr:uid="{00000000-0005-0000-0000-0000C1260000}"/>
    <cellStyle name="Millares 2 5 4 3 3 3" xfId="14505" xr:uid="{00000000-0005-0000-0000-0000C2260000}"/>
    <cellStyle name="Millares 2 5 4 3 4" xfId="7940" xr:uid="{00000000-0005-0000-0000-0000C3260000}"/>
    <cellStyle name="Millares 2 5 4 3 4 2" xfId="16693" xr:uid="{00000000-0005-0000-0000-0000C4260000}"/>
    <cellStyle name="Millares 2 5 4 3 5" xfId="12317" xr:uid="{00000000-0005-0000-0000-0000C5260000}"/>
    <cellStyle name="Millares 2 5 4 4" xfId="4108" xr:uid="{00000000-0005-0000-0000-0000C6260000}"/>
    <cellStyle name="Millares 2 5 4 4 2" xfId="6297" xr:uid="{00000000-0005-0000-0000-0000C7260000}"/>
    <cellStyle name="Millares 2 5 4 4 2 2" xfId="10674" xr:uid="{00000000-0005-0000-0000-0000C8260000}"/>
    <cellStyle name="Millares 2 5 4 4 2 2 2" xfId="19427" xr:uid="{00000000-0005-0000-0000-0000C9260000}"/>
    <cellStyle name="Millares 2 5 4 4 2 3" xfId="15051" xr:uid="{00000000-0005-0000-0000-0000CA260000}"/>
    <cellStyle name="Millares 2 5 4 4 3" xfId="8486" xr:uid="{00000000-0005-0000-0000-0000CB260000}"/>
    <cellStyle name="Millares 2 5 4 4 3 2" xfId="17239" xr:uid="{00000000-0005-0000-0000-0000CC260000}"/>
    <cellStyle name="Millares 2 5 4 4 4" xfId="12863" xr:uid="{00000000-0005-0000-0000-0000CD260000}"/>
    <cellStyle name="Millares 2 5 4 5" xfId="5203" xr:uid="{00000000-0005-0000-0000-0000CE260000}"/>
    <cellStyle name="Millares 2 5 4 5 2" xfId="9580" xr:uid="{00000000-0005-0000-0000-0000CF260000}"/>
    <cellStyle name="Millares 2 5 4 5 2 2" xfId="18333" xr:uid="{00000000-0005-0000-0000-0000D0260000}"/>
    <cellStyle name="Millares 2 5 4 5 3" xfId="13957" xr:uid="{00000000-0005-0000-0000-0000D1260000}"/>
    <cellStyle name="Millares 2 5 4 6" xfId="7392" xr:uid="{00000000-0005-0000-0000-0000D2260000}"/>
    <cellStyle name="Millares 2 5 4 6 2" xfId="16145" xr:uid="{00000000-0005-0000-0000-0000D3260000}"/>
    <cellStyle name="Millares 2 5 4 7" xfId="11769" xr:uid="{00000000-0005-0000-0000-0000D4260000}"/>
    <cellStyle name="Millares 2 5 5" xfId="2892" xr:uid="{00000000-0005-0000-0000-0000D5260000}"/>
    <cellStyle name="Millares 2 5 5 2" xfId="3171" xr:uid="{00000000-0005-0000-0000-0000D6260000}"/>
    <cellStyle name="Millares 2 5 5 2 2" xfId="3724" xr:uid="{00000000-0005-0000-0000-0000D7260000}"/>
    <cellStyle name="Millares 2 5 5 2 2 2" xfId="4820" xr:uid="{00000000-0005-0000-0000-0000D8260000}"/>
    <cellStyle name="Millares 2 5 5 2 2 2 2" xfId="7009" xr:uid="{00000000-0005-0000-0000-0000D9260000}"/>
    <cellStyle name="Millares 2 5 5 2 2 2 2 2" xfId="11386" xr:uid="{00000000-0005-0000-0000-0000DA260000}"/>
    <cellStyle name="Millares 2 5 5 2 2 2 2 2 2" xfId="20139" xr:uid="{00000000-0005-0000-0000-0000DB260000}"/>
    <cellStyle name="Millares 2 5 5 2 2 2 2 3" xfId="15763" xr:uid="{00000000-0005-0000-0000-0000DC260000}"/>
    <cellStyle name="Millares 2 5 5 2 2 2 3" xfId="9198" xr:uid="{00000000-0005-0000-0000-0000DD260000}"/>
    <cellStyle name="Millares 2 5 5 2 2 2 3 2" xfId="17951" xr:uid="{00000000-0005-0000-0000-0000DE260000}"/>
    <cellStyle name="Millares 2 5 5 2 2 2 4" xfId="13575" xr:uid="{00000000-0005-0000-0000-0000DF260000}"/>
    <cellStyle name="Millares 2 5 5 2 2 3" xfId="5915" xr:uid="{00000000-0005-0000-0000-0000E0260000}"/>
    <cellStyle name="Millares 2 5 5 2 2 3 2" xfId="10292" xr:uid="{00000000-0005-0000-0000-0000E1260000}"/>
    <cellStyle name="Millares 2 5 5 2 2 3 2 2" xfId="19045" xr:uid="{00000000-0005-0000-0000-0000E2260000}"/>
    <cellStyle name="Millares 2 5 5 2 2 3 3" xfId="14669" xr:uid="{00000000-0005-0000-0000-0000E3260000}"/>
    <cellStyle name="Millares 2 5 5 2 2 4" xfId="8104" xr:uid="{00000000-0005-0000-0000-0000E4260000}"/>
    <cellStyle name="Millares 2 5 5 2 2 4 2" xfId="16857" xr:uid="{00000000-0005-0000-0000-0000E5260000}"/>
    <cellStyle name="Millares 2 5 5 2 2 5" xfId="12481" xr:uid="{00000000-0005-0000-0000-0000E6260000}"/>
    <cellStyle name="Millares 2 5 5 2 3" xfId="4272" xr:uid="{00000000-0005-0000-0000-0000E7260000}"/>
    <cellStyle name="Millares 2 5 5 2 3 2" xfId="6461" xr:uid="{00000000-0005-0000-0000-0000E8260000}"/>
    <cellStyle name="Millares 2 5 5 2 3 2 2" xfId="10838" xr:uid="{00000000-0005-0000-0000-0000E9260000}"/>
    <cellStyle name="Millares 2 5 5 2 3 2 2 2" xfId="19591" xr:uid="{00000000-0005-0000-0000-0000EA260000}"/>
    <cellStyle name="Millares 2 5 5 2 3 2 3" xfId="15215" xr:uid="{00000000-0005-0000-0000-0000EB260000}"/>
    <cellStyle name="Millares 2 5 5 2 3 3" xfId="8650" xr:uid="{00000000-0005-0000-0000-0000EC260000}"/>
    <cellStyle name="Millares 2 5 5 2 3 3 2" xfId="17403" xr:uid="{00000000-0005-0000-0000-0000ED260000}"/>
    <cellStyle name="Millares 2 5 5 2 3 4" xfId="13027" xr:uid="{00000000-0005-0000-0000-0000EE260000}"/>
    <cellStyle name="Millares 2 5 5 2 4" xfId="5367" xr:uid="{00000000-0005-0000-0000-0000EF260000}"/>
    <cellStyle name="Millares 2 5 5 2 4 2" xfId="9744" xr:uid="{00000000-0005-0000-0000-0000F0260000}"/>
    <cellStyle name="Millares 2 5 5 2 4 2 2" xfId="18497" xr:uid="{00000000-0005-0000-0000-0000F1260000}"/>
    <cellStyle name="Millares 2 5 5 2 4 3" xfId="14121" xr:uid="{00000000-0005-0000-0000-0000F2260000}"/>
    <cellStyle name="Millares 2 5 5 2 5" xfId="7556" xr:uid="{00000000-0005-0000-0000-0000F3260000}"/>
    <cellStyle name="Millares 2 5 5 2 5 2" xfId="16309" xr:uid="{00000000-0005-0000-0000-0000F4260000}"/>
    <cellStyle name="Millares 2 5 5 2 6" xfId="11933" xr:uid="{00000000-0005-0000-0000-0000F5260000}"/>
    <cellStyle name="Millares 2 5 5 3" xfId="3450" xr:uid="{00000000-0005-0000-0000-0000F6260000}"/>
    <cellStyle name="Millares 2 5 5 3 2" xfId="4546" xr:uid="{00000000-0005-0000-0000-0000F7260000}"/>
    <cellStyle name="Millares 2 5 5 3 2 2" xfId="6735" xr:uid="{00000000-0005-0000-0000-0000F8260000}"/>
    <cellStyle name="Millares 2 5 5 3 2 2 2" xfId="11112" xr:uid="{00000000-0005-0000-0000-0000F9260000}"/>
    <cellStyle name="Millares 2 5 5 3 2 2 2 2" xfId="19865" xr:uid="{00000000-0005-0000-0000-0000FA260000}"/>
    <cellStyle name="Millares 2 5 5 3 2 2 3" xfId="15489" xr:uid="{00000000-0005-0000-0000-0000FB260000}"/>
    <cellStyle name="Millares 2 5 5 3 2 3" xfId="8924" xr:uid="{00000000-0005-0000-0000-0000FC260000}"/>
    <cellStyle name="Millares 2 5 5 3 2 3 2" xfId="17677" xr:uid="{00000000-0005-0000-0000-0000FD260000}"/>
    <cellStyle name="Millares 2 5 5 3 2 4" xfId="13301" xr:uid="{00000000-0005-0000-0000-0000FE260000}"/>
    <cellStyle name="Millares 2 5 5 3 3" xfId="5641" xr:uid="{00000000-0005-0000-0000-0000FF260000}"/>
    <cellStyle name="Millares 2 5 5 3 3 2" xfId="10018" xr:uid="{00000000-0005-0000-0000-000000270000}"/>
    <cellStyle name="Millares 2 5 5 3 3 2 2" xfId="18771" xr:uid="{00000000-0005-0000-0000-000001270000}"/>
    <cellStyle name="Millares 2 5 5 3 3 3" xfId="14395" xr:uid="{00000000-0005-0000-0000-000002270000}"/>
    <cellStyle name="Millares 2 5 5 3 4" xfId="7830" xr:uid="{00000000-0005-0000-0000-000003270000}"/>
    <cellStyle name="Millares 2 5 5 3 4 2" xfId="16583" xr:uid="{00000000-0005-0000-0000-000004270000}"/>
    <cellStyle name="Millares 2 5 5 3 5" xfId="12207" xr:uid="{00000000-0005-0000-0000-000005270000}"/>
    <cellStyle name="Millares 2 5 5 4" xfId="3998" xr:uid="{00000000-0005-0000-0000-000006270000}"/>
    <cellStyle name="Millares 2 5 5 4 2" xfId="6187" xr:uid="{00000000-0005-0000-0000-000007270000}"/>
    <cellStyle name="Millares 2 5 5 4 2 2" xfId="10564" xr:uid="{00000000-0005-0000-0000-000008270000}"/>
    <cellStyle name="Millares 2 5 5 4 2 2 2" xfId="19317" xr:uid="{00000000-0005-0000-0000-000009270000}"/>
    <cellStyle name="Millares 2 5 5 4 2 3" xfId="14941" xr:uid="{00000000-0005-0000-0000-00000A270000}"/>
    <cellStyle name="Millares 2 5 5 4 3" xfId="8376" xr:uid="{00000000-0005-0000-0000-00000B270000}"/>
    <cellStyle name="Millares 2 5 5 4 3 2" xfId="17129" xr:uid="{00000000-0005-0000-0000-00000C270000}"/>
    <cellStyle name="Millares 2 5 5 4 4" xfId="12753" xr:uid="{00000000-0005-0000-0000-00000D270000}"/>
    <cellStyle name="Millares 2 5 5 5" xfId="5093" xr:uid="{00000000-0005-0000-0000-00000E270000}"/>
    <cellStyle name="Millares 2 5 5 5 2" xfId="9470" xr:uid="{00000000-0005-0000-0000-00000F270000}"/>
    <cellStyle name="Millares 2 5 5 5 2 2" xfId="18223" xr:uid="{00000000-0005-0000-0000-000010270000}"/>
    <cellStyle name="Millares 2 5 5 5 3" xfId="13847" xr:uid="{00000000-0005-0000-0000-000011270000}"/>
    <cellStyle name="Millares 2 5 5 6" xfId="7282" xr:uid="{00000000-0005-0000-0000-000012270000}"/>
    <cellStyle name="Millares 2 5 5 6 2" xfId="16035" xr:uid="{00000000-0005-0000-0000-000013270000}"/>
    <cellStyle name="Millares 2 5 5 7" xfId="11659" xr:uid="{00000000-0005-0000-0000-000014270000}"/>
    <cellStyle name="Millares 2 5 6" xfId="3121" xr:uid="{00000000-0005-0000-0000-000015270000}"/>
    <cellStyle name="Millares 2 5 6 2" xfId="3675" xr:uid="{00000000-0005-0000-0000-000016270000}"/>
    <cellStyle name="Millares 2 5 6 2 2" xfId="4771" xr:uid="{00000000-0005-0000-0000-000017270000}"/>
    <cellStyle name="Millares 2 5 6 2 2 2" xfId="6960" xr:uid="{00000000-0005-0000-0000-000018270000}"/>
    <cellStyle name="Millares 2 5 6 2 2 2 2" xfId="11337" xr:uid="{00000000-0005-0000-0000-000019270000}"/>
    <cellStyle name="Millares 2 5 6 2 2 2 2 2" xfId="20090" xr:uid="{00000000-0005-0000-0000-00001A270000}"/>
    <cellStyle name="Millares 2 5 6 2 2 2 3" xfId="15714" xr:uid="{00000000-0005-0000-0000-00001B270000}"/>
    <cellStyle name="Millares 2 5 6 2 2 3" xfId="9149" xr:uid="{00000000-0005-0000-0000-00001C270000}"/>
    <cellStyle name="Millares 2 5 6 2 2 3 2" xfId="17902" xr:uid="{00000000-0005-0000-0000-00001D270000}"/>
    <cellStyle name="Millares 2 5 6 2 2 4" xfId="13526" xr:uid="{00000000-0005-0000-0000-00001E270000}"/>
    <cellStyle name="Millares 2 5 6 2 3" xfId="5866" xr:uid="{00000000-0005-0000-0000-00001F270000}"/>
    <cellStyle name="Millares 2 5 6 2 3 2" xfId="10243" xr:uid="{00000000-0005-0000-0000-000020270000}"/>
    <cellStyle name="Millares 2 5 6 2 3 2 2" xfId="18996" xr:uid="{00000000-0005-0000-0000-000021270000}"/>
    <cellStyle name="Millares 2 5 6 2 3 3" xfId="14620" xr:uid="{00000000-0005-0000-0000-000022270000}"/>
    <cellStyle name="Millares 2 5 6 2 4" xfId="8055" xr:uid="{00000000-0005-0000-0000-000023270000}"/>
    <cellStyle name="Millares 2 5 6 2 4 2" xfId="16808" xr:uid="{00000000-0005-0000-0000-000024270000}"/>
    <cellStyle name="Millares 2 5 6 2 5" xfId="12432" xr:uid="{00000000-0005-0000-0000-000025270000}"/>
    <cellStyle name="Millares 2 5 6 3" xfId="4223" xr:uid="{00000000-0005-0000-0000-000026270000}"/>
    <cellStyle name="Millares 2 5 6 3 2" xfId="6412" xr:uid="{00000000-0005-0000-0000-000027270000}"/>
    <cellStyle name="Millares 2 5 6 3 2 2" xfId="10789" xr:uid="{00000000-0005-0000-0000-000028270000}"/>
    <cellStyle name="Millares 2 5 6 3 2 2 2" xfId="19542" xr:uid="{00000000-0005-0000-0000-000029270000}"/>
    <cellStyle name="Millares 2 5 6 3 2 3" xfId="15166" xr:uid="{00000000-0005-0000-0000-00002A270000}"/>
    <cellStyle name="Millares 2 5 6 3 3" xfId="8601" xr:uid="{00000000-0005-0000-0000-00002B270000}"/>
    <cellStyle name="Millares 2 5 6 3 3 2" xfId="17354" xr:uid="{00000000-0005-0000-0000-00002C270000}"/>
    <cellStyle name="Millares 2 5 6 3 4" xfId="12978" xr:uid="{00000000-0005-0000-0000-00002D270000}"/>
    <cellStyle name="Millares 2 5 6 4" xfId="5318" xr:uid="{00000000-0005-0000-0000-00002E270000}"/>
    <cellStyle name="Millares 2 5 6 4 2" xfId="9695" xr:uid="{00000000-0005-0000-0000-00002F270000}"/>
    <cellStyle name="Millares 2 5 6 4 2 2" xfId="18448" xr:uid="{00000000-0005-0000-0000-000030270000}"/>
    <cellStyle name="Millares 2 5 6 4 3" xfId="14072" xr:uid="{00000000-0005-0000-0000-000031270000}"/>
    <cellStyle name="Millares 2 5 6 5" xfId="7507" xr:uid="{00000000-0005-0000-0000-000032270000}"/>
    <cellStyle name="Millares 2 5 6 5 2" xfId="16260" xr:uid="{00000000-0005-0000-0000-000033270000}"/>
    <cellStyle name="Millares 2 5 6 6" xfId="11884" xr:uid="{00000000-0005-0000-0000-000034270000}"/>
    <cellStyle name="Millares 2 5 7" xfId="3400" xr:uid="{00000000-0005-0000-0000-000035270000}"/>
    <cellStyle name="Millares 2 5 7 2" xfId="4497" xr:uid="{00000000-0005-0000-0000-000036270000}"/>
    <cellStyle name="Millares 2 5 7 2 2" xfId="6686" xr:uid="{00000000-0005-0000-0000-000037270000}"/>
    <cellStyle name="Millares 2 5 7 2 2 2" xfId="11063" xr:uid="{00000000-0005-0000-0000-000038270000}"/>
    <cellStyle name="Millares 2 5 7 2 2 2 2" xfId="19816" xr:uid="{00000000-0005-0000-0000-000039270000}"/>
    <cellStyle name="Millares 2 5 7 2 2 3" xfId="15440" xr:uid="{00000000-0005-0000-0000-00003A270000}"/>
    <cellStyle name="Millares 2 5 7 2 3" xfId="8875" xr:uid="{00000000-0005-0000-0000-00003B270000}"/>
    <cellStyle name="Millares 2 5 7 2 3 2" xfId="17628" xr:uid="{00000000-0005-0000-0000-00003C270000}"/>
    <cellStyle name="Millares 2 5 7 2 4" xfId="13252" xr:uid="{00000000-0005-0000-0000-00003D270000}"/>
    <cellStyle name="Millares 2 5 7 3" xfId="5592" xr:uid="{00000000-0005-0000-0000-00003E270000}"/>
    <cellStyle name="Millares 2 5 7 3 2" xfId="9969" xr:uid="{00000000-0005-0000-0000-00003F270000}"/>
    <cellStyle name="Millares 2 5 7 3 2 2" xfId="18722" xr:uid="{00000000-0005-0000-0000-000040270000}"/>
    <cellStyle name="Millares 2 5 7 3 3" xfId="14346" xr:uid="{00000000-0005-0000-0000-000041270000}"/>
    <cellStyle name="Millares 2 5 7 4" xfId="7781" xr:uid="{00000000-0005-0000-0000-000042270000}"/>
    <cellStyle name="Millares 2 5 7 4 2" xfId="16534" xr:uid="{00000000-0005-0000-0000-000043270000}"/>
    <cellStyle name="Millares 2 5 7 5" xfId="12158" xr:uid="{00000000-0005-0000-0000-000044270000}"/>
    <cellStyle name="Millares 2 5 8" xfId="3950" xr:uid="{00000000-0005-0000-0000-000045270000}"/>
    <cellStyle name="Millares 2 5 8 2" xfId="6139" xr:uid="{00000000-0005-0000-0000-000046270000}"/>
    <cellStyle name="Millares 2 5 8 2 2" xfId="10516" xr:uid="{00000000-0005-0000-0000-000047270000}"/>
    <cellStyle name="Millares 2 5 8 2 2 2" xfId="19269" xr:uid="{00000000-0005-0000-0000-000048270000}"/>
    <cellStyle name="Millares 2 5 8 2 3" xfId="14893" xr:uid="{00000000-0005-0000-0000-000049270000}"/>
    <cellStyle name="Millares 2 5 8 3" xfId="8328" xr:uid="{00000000-0005-0000-0000-00004A270000}"/>
    <cellStyle name="Millares 2 5 8 3 2" xfId="17081" xr:uid="{00000000-0005-0000-0000-00004B270000}"/>
    <cellStyle name="Millares 2 5 8 4" xfId="12705" xr:uid="{00000000-0005-0000-0000-00004C270000}"/>
    <cellStyle name="Millares 2 5 9" xfId="5045" xr:uid="{00000000-0005-0000-0000-00004D270000}"/>
    <cellStyle name="Millares 2 5 9 2" xfId="9422" xr:uid="{00000000-0005-0000-0000-00004E270000}"/>
    <cellStyle name="Millares 2 5 9 2 2" xfId="18175" xr:uid="{00000000-0005-0000-0000-00004F270000}"/>
    <cellStyle name="Millares 2 5 9 3" xfId="13799" xr:uid="{00000000-0005-0000-0000-000050270000}"/>
    <cellStyle name="Millares 2 6" xfId="223" xr:uid="{00000000-0005-0000-0000-000051270000}"/>
    <cellStyle name="Millares 2 6 10" xfId="7236" xr:uid="{00000000-0005-0000-0000-000052270000}"/>
    <cellStyle name="Millares 2 6 10 2" xfId="15989" xr:uid="{00000000-0005-0000-0000-000053270000}"/>
    <cellStyle name="Millares 2 6 11" xfId="11613" xr:uid="{00000000-0005-0000-0000-000054270000}"/>
    <cellStyle name="Millares 2 6 2" xfId="224" xr:uid="{00000000-0005-0000-0000-000055270000}"/>
    <cellStyle name="Millares 2 6 2 10" xfId="11614" xr:uid="{00000000-0005-0000-0000-000056270000}"/>
    <cellStyle name="Millares 2 6 2 2" xfId="2953" xr:uid="{00000000-0005-0000-0000-000057270000}"/>
    <cellStyle name="Millares 2 6 2 2 2" xfId="3065" xr:uid="{00000000-0005-0000-0000-000058270000}"/>
    <cellStyle name="Millares 2 6 2 2 2 2" xfId="3341" xr:uid="{00000000-0005-0000-0000-000059270000}"/>
    <cellStyle name="Millares 2 6 2 2 2 2 2" xfId="3894" xr:uid="{00000000-0005-0000-0000-00005A270000}"/>
    <cellStyle name="Millares 2 6 2 2 2 2 2 2" xfId="4990" xr:uid="{00000000-0005-0000-0000-00005B270000}"/>
    <cellStyle name="Millares 2 6 2 2 2 2 2 2 2" xfId="7179" xr:uid="{00000000-0005-0000-0000-00005C270000}"/>
    <cellStyle name="Millares 2 6 2 2 2 2 2 2 2 2" xfId="11556" xr:uid="{00000000-0005-0000-0000-00005D270000}"/>
    <cellStyle name="Millares 2 6 2 2 2 2 2 2 2 2 2" xfId="20309" xr:uid="{00000000-0005-0000-0000-00005E270000}"/>
    <cellStyle name="Millares 2 6 2 2 2 2 2 2 2 3" xfId="15933" xr:uid="{00000000-0005-0000-0000-00005F270000}"/>
    <cellStyle name="Millares 2 6 2 2 2 2 2 2 3" xfId="9368" xr:uid="{00000000-0005-0000-0000-000060270000}"/>
    <cellStyle name="Millares 2 6 2 2 2 2 2 2 3 2" xfId="18121" xr:uid="{00000000-0005-0000-0000-000061270000}"/>
    <cellStyle name="Millares 2 6 2 2 2 2 2 2 4" xfId="13745" xr:uid="{00000000-0005-0000-0000-000062270000}"/>
    <cellStyle name="Millares 2 6 2 2 2 2 2 3" xfId="6085" xr:uid="{00000000-0005-0000-0000-000063270000}"/>
    <cellStyle name="Millares 2 6 2 2 2 2 2 3 2" xfId="10462" xr:uid="{00000000-0005-0000-0000-000064270000}"/>
    <cellStyle name="Millares 2 6 2 2 2 2 2 3 2 2" xfId="19215" xr:uid="{00000000-0005-0000-0000-000065270000}"/>
    <cellStyle name="Millares 2 6 2 2 2 2 2 3 3" xfId="14839" xr:uid="{00000000-0005-0000-0000-000066270000}"/>
    <cellStyle name="Millares 2 6 2 2 2 2 2 4" xfId="8274" xr:uid="{00000000-0005-0000-0000-000067270000}"/>
    <cellStyle name="Millares 2 6 2 2 2 2 2 4 2" xfId="17027" xr:uid="{00000000-0005-0000-0000-000068270000}"/>
    <cellStyle name="Millares 2 6 2 2 2 2 2 5" xfId="12651" xr:uid="{00000000-0005-0000-0000-000069270000}"/>
    <cellStyle name="Millares 2 6 2 2 2 2 3" xfId="4442" xr:uid="{00000000-0005-0000-0000-00006A270000}"/>
    <cellStyle name="Millares 2 6 2 2 2 2 3 2" xfId="6631" xr:uid="{00000000-0005-0000-0000-00006B270000}"/>
    <cellStyle name="Millares 2 6 2 2 2 2 3 2 2" xfId="11008" xr:uid="{00000000-0005-0000-0000-00006C270000}"/>
    <cellStyle name="Millares 2 6 2 2 2 2 3 2 2 2" xfId="19761" xr:uid="{00000000-0005-0000-0000-00006D270000}"/>
    <cellStyle name="Millares 2 6 2 2 2 2 3 2 3" xfId="15385" xr:uid="{00000000-0005-0000-0000-00006E270000}"/>
    <cellStyle name="Millares 2 6 2 2 2 2 3 3" xfId="8820" xr:uid="{00000000-0005-0000-0000-00006F270000}"/>
    <cellStyle name="Millares 2 6 2 2 2 2 3 3 2" xfId="17573" xr:uid="{00000000-0005-0000-0000-000070270000}"/>
    <cellStyle name="Millares 2 6 2 2 2 2 3 4" xfId="13197" xr:uid="{00000000-0005-0000-0000-000071270000}"/>
    <cellStyle name="Millares 2 6 2 2 2 2 4" xfId="5537" xr:uid="{00000000-0005-0000-0000-000072270000}"/>
    <cellStyle name="Millares 2 6 2 2 2 2 4 2" xfId="9914" xr:uid="{00000000-0005-0000-0000-000073270000}"/>
    <cellStyle name="Millares 2 6 2 2 2 2 4 2 2" xfId="18667" xr:uid="{00000000-0005-0000-0000-000074270000}"/>
    <cellStyle name="Millares 2 6 2 2 2 2 4 3" xfId="14291" xr:uid="{00000000-0005-0000-0000-000075270000}"/>
    <cellStyle name="Millares 2 6 2 2 2 2 5" xfId="7726" xr:uid="{00000000-0005-0000-0000-000076270000}"/>
    <cellStyle name="Millares 2 6 2 2 2 2 5 2" xfId="16479" xr:uid="{00000000-0005-0000-0000-000077270000}"/>
    <cellStyle name="Millares 2 6 2 2 2 2 6" xfId="12103" xr:uid="{00000000-0005-0000-0000-000078270000}"/>
    <cellStyle name="Millares 2 6 2 2 2 3" xfId="3620" xr:uid="{00000000-0005-0000-0000-000079270000}"/>
    <cellStyle name="Millares 2 6 2 2 2 3 2" xfId="4716" xr:uid="{00000000-0005-0000-0000-00007A270000}"/>
    <cellStyle name="Millares 2 6 2 2 2 3 2 2" xfId="6905" xr:uid="{00000000-0005-0000-0000-00007B270000}"/>
    <cellStyle name="Millares 2 6 2 2 2 3 2 2 2" xfId="11282" xr:uid="{00000000-0005-0000-0000-00007C270000}"/>
    <cellStyle name="Millares 2 6 2 2 2 3 2 2 2 2" xfId="20035" xr:uid="{00000000-0005-0000-0000-00007D270000}"/>
    <cellStyle name="Millares 2 6 2 2 2 3 2 2 3" xfId="15659" xr:uid="{00000000-0005-0000-0000-00007E270000}"/>
    <cellStyle name="Millares 2 6 2 2 2 3 2 3" xfId="9094" xr:uid="{00000000-0005-0000-0000-00007F270000}"/>
    <cellStyle name="Millares 2 6 2 2 2 3 2 3 2" xfId="17847" xr:uid="{00000000-0005-0000-0000-000080270000}"/>
    <cellStyle name="Millares 2 6 2 2 2 3 2 4" xfId="13471" xr:uid="{00000000-0005-0000-0000-000081270000}"/>
    <cellStyle name="Millares 2 6 2 2 2 3 3" xfId="5811" xr:uid="{00000000-0005-0000-0000-000082270000}"/>
    <cellStyle name="Millares 2 6 2 2 2 3 3 2" xfId="10188" xr:uid="{00000000-0005-0000-0000-000083270000}"/>
    <cellStyle name="Millares 2 6 2 2 2 3 3 2 2" xfId="18941" xr:uid="{00000000-0005-0000-0000-000084270000}"/>
    <cellStyle name="Millares 2 6 2 2 2 3 3 3" xfId="14565" xr:uid="{00000000-0005-0000-0000-000085270000}"/>
    <cellStyle name="Millares 2 6 2 2 2 3 4" xfId="8000" xr:uid="{00000000-0005-0000-0000-000086270000}"/>
    <cellStyle name="Millares 2 6 2 2 2 3 4 2" xfId="16753" xr:uid="{00000000-0005-0000-0000-000087270000}"/>
    <cellStyle name="Millares 2 6 2 2 2 3 5" xfId="12377" xr:uid="{00000000-0005-0000-0000-000088270000}"/>
    <cellStyle name="Millares 2 6 2 2 2 4" xfId="4168" xr:uid="{00000000-0005-0000-0000-000089270000}"/>
    <cellStyle name="Millares 2 6 2 2 2 4 2" xfId="6357" xr:uid="{00000000-0005-0000-0000-00008A270000}"/>
    <cellStyle name="Millares 2 6 2 2 2 4 2 2" xfId="10734" xr:uid="{00000000-0005-0000-0000-00008B270000}"/>
    <cellStyle name="Millares 2 6 2 2 2 4 2 2 2" xfId="19487" xr:uid="{00000000-0005-0000-0000-00008C270000}"/>
    <cellStyle name="Millares 2 6 2 2 2 4 2 3" xfId="15111" xr:uid="{00000000-0005-0000-0000-00008D270000}"/>
    <cellStyle name="Millares 2 6 2 2 2 4 3" xfId="8546" xr:uid="{00000000-0005-0000-0000-00008E270000}"/>
    <cellStyle name="Millares 2 6 2 2 2 4 3 2" xfId="17299" xr:uid="{00000000-0005-0000-0000-00008F270000}"/>
    <cellStyle name="Millares 2 6 2 2 2 4 4" xfId="12923" xr:uid="{00000000-0005-0000-0000-000090270000}"/>
    <cellStyle name="Millares 2 6 2 2 2 5" xfId="5263" xr:uid="{00000000-0005-0000-0000-000091270000}"/>
    <cellStyle name="Millares 2 6 2 2 2 5 2" xfId="9640" xr:uid="{00000000-0005-0000-0000-000092270000}"/>
    <cellStyle name="Millares 2 6 2 2 2 5 2 2" xfId="18393" xr:uid="{00000000-0005-0000-0000-000093270000}"/>
    <cellStyle name="Millares 2 6 2 2 2 5 3" xfId="14017" xr:uid="{00000000-0005-0000-0000-000094270000}"/>
    <cellStyle name="Millares 2 6 2 2 2 6" xfId="7452" xr:uid="{00000000-0005-0000-0000-000095270000}"/>
    <cellStyle name="Millares 2 6 2 2 2 6 2" xfId="16205" xr:uid="{00000000-0005-0000-0000-000096270000}"/>
    <cellStyle name="Millares 2 6 2 2 2 7" xfId="11829" xr:uid="{00000000-0005-0000-0000-000097270000}"/>
    <cellStyle name="Millares 2 6 2 2 3" xfId="3229" xr:uid="{00000000-0005-0000-0000-000098270000}"/>
    <cellStyle name="Millares 2 6 2 2 3 2" xfId="3782" xr:uid="{00000000-0005-0000-0000-000099270000}"/>
    <cellStyle name="Millares 2 6 2 2 3 2 2" xfId="4878" xr:uid="{00000000-0005-0000-0000-00009A270000}"/>
    <cellStyle name="Millares 2 6 2 2 3 2 2 2" xfId="7067" xr:uid="{00000000-0005-0000-0000-00009B270000}"/>
    <cellStyle name="Millares 2 6 2 2 3 2 2 2 2" xfId="11444" xr:uid="{00000000-0005-0000-0000-00009C270000}"/>
    <cellStyle name="Millares 2 6 2 2 3 2 2 2 2 2" xfId="20197" xr:uid="{00000000-0005-0000-0000-00009D270000}"/>
    <cellStyle name="Millares 2 6 2 2 3 2 2 2 3" xfId="15821" xr:uid="{00000000-0005-0000-0000-00009E270000}"/>
    <cellStyle name="Millares 2 6 2 2 3 2 2 3" xfId="9256" xr:uid="{00000000-0005-0000-0000-00009F270000}"/>
    <cellStyle name="Millares 2 6 2 2 3 2 2 3 2" xfId="18009" xr:uid="{00000000-0005-0000-0000-0000A0270000}"/>
    <cellStyle name="Millares 2 6 2 2 3 2 2 4" xfId="13633" xr:uid="{00000000-0005-0000-0000-0000A1270000}"/>
    <cellStyle name="Millares 2 6 2 2 3 2 3" xfId="5973" xr:uid="{00000000-0005-0000-0000-0000A2270000}"/>
    <cellStyle name="Millares 2 6 2 2 3 2 3 2" xfId="10350" xr:uid="{00000000-0005-0000-0000-0000A3270000}"/>
    <cellStyle name="Millares 2 6 2 2 3 2 3 2 2" xfId="19103" xr:uid="{00000000-0005-0000-0000-0000A4270000}"/>
    <cellStyle name="Millares 2 6 2 2 3 2 3 3" xfId="14727" xr:uid="{00000000-0005-0000-0000-0000A5270000}"/>
    <cellStyle name="Millares 2 6 2 2 3 2 4" xfId="8162" xr:uid="{00000000-0005-0000-0000-0000A6270000}"/>
    <cellStyle name="Millares 2 6 2 2 3 2 4 2" xfId="16915" xr:uid="{00000000-0005-0000-0000-0000A7270000}"/>
    <cellStyle name="Millares 2 6 2 2 3 2 5" xfId="12539" xr:uid="{00000000-0005-0000-0000-0000A8270000}"/>
    <cellStyle name="Millares 2 6 2 2 3 3" xfId="4330" xr:uid="{00000000-0005-0000-0000-0000A9270000}"/>
    <cellStyle name="Millares 2 6 2 2 3 3 2" xfId="6519" xr:uid="{00000000-0005-0000-0000-0000AA270000}"/>
    <cellStyle name="Millares 2 6 2 2 3 3 2 2" xfId="10896" xr:uid="{00000000-0005-0000-0000-0000AB270000}"/>
    <cellStyle name="Millares 2 6 2 2 3 3 2 2 2" xfId="19649" xr:uid="{00000000-0005-0000-0000-0000AC270000}"/>
    <cellStyle name="Millares 2 6 2 2 3 3 2 3" xfId="15273" xr:uid="{00000000-0005-0000-0000-0000AD270000}"/>
    <cellStyle name="Millares 2 6 2 2 3 3 3" xfId="8708" xr:uid="{00000000-0005-0000-0000-0000AE270000}"/>
    <cellStyle name="Millares 2 6 2 2 3 3 3 2" xfId="17461" xr:uid="{00000000-0005-0000-0000-0000AF270000}"/>
    <cellStyle name="Millares 2 6 2 2 3 3 4" xfId="13085" xr:uid="{00000000-0005-0000-0000-0000B0270000}"/>
    <cellStyle name="Millares 2 6 2 2 3 4" xfId="5425" xr:uid="{00000000-0005-0000-0000-0000B1270000}"/>
    <cellStyle name="Millares 2 6 2 2 3 4 2" xfId="9802" xr:uid="{00000000-0005-0000-0000-0000B2270000}"/>
    <cellStyle name="Millares 2 6 2 2 3 4 2 2" xfId="18555" xr:uid="{00000000-0005-0000-0000-0000B3270000}"/>
    <cellStyle name="Millares 2 6 2 2 3 4 3" xfId="14179" xr:uid="{00000000-0005-0000-0000-0000B4270000}"/>
    <cellStyle name="Millares 2 6 2 2 3 5" xfId="7614" xr:uid="{00000000-0005-0000-0000-0000B5270000}"/>
    <cellStyle name="Millares 2 6 2 2 3 5 2" xfId="16367" xr:uid="{00000000-0005-0000-0000-0000B6270000}"/>
    <cellStyle name="Millares 2 6 2 2 3 6" xfId="11991" xr:uid="{00000000-0005-0000-0000-0000B7270000}"/>
    <cellStyle name="Millares 2 6 2 2 4" xfId="3508" xr:uid="{00000000-0005-0000-0000-0000B8270000}"/>
    <cellStyle name="Millares 2 6 2 2 4 2" xfId="4604" xr:uid="{00000000-0005-0000-0000-0000B9270000}"/>
    <cellStyle name="Millares 2 6 2 2 4 2 2" xfId="6793" xr:uid="{00000000-0005-0000-0000-0000BA270000}"/>
    <cellStyle name="Millares 2 6 2 2 4 2 2 2" xfId="11170" xr:uid="{00000000-0005-0000-0000-0000BB270000}"/>
    <cellStyle name="Millares 2 6 2 2 4 2 2 2 2" xfId="19923" xr:uid="{00000000-0005-0000-0000-0000BC270000}"/>
    <cellStyle name="Millares 2 6 2 2 4 2 2 3" xfId="15547" xr:uid="{00000000-0005-0000-0000-0000BD270000}"/>
    <cellStyle name="Millares 2 6 2 2 4 2 3" xfId="8982" xr:uid="{00000000-0005-0000-0000-0000BE270000}"/>
    <cellStyle name="Millares 2 6 2 2 4 2 3 2" xfId="17735" xr:uid="{00000000-0005-0000-0000-0000BF270000}"/>
    <cellStyle name="Millares 2 6 2 2 4 2 4" xfId="13359" xr:uid="{00000000-0005-0000-0000-0000C0270000}"/>
    <cellStyle name="Millares 2 6 2 2 4 3" xfId="5699" xr:uid="{00000000-0005-0000-0000-0000C1270000}"/>
    <cellStyle name="Millares 2 6 2 2 4 3 2" xfId="10076" xr:uid="{00000000-0005-0000-0000-0000C2270000}"/>
    <cellStyle name="Millares 2 6 2 2 4 3 2 2" xfId="18829" xr:uid="{00000000-0005-0000-0000-0000C3270000}"/>
    <cellStyle name="Millares 2 6 2 2 4 3 3" xfId="14453" xr:uid="{00000000-0005-0000-0000-0000C4270000}"/>
    <cellStyle name="Millares 2 6 2 2 4 4" xfId="7888" xr:uid="{00000000-0005-0000-0000-0000C5270000}"/>
    <cellStyle name="Millares 2 6 2 2 4 4 2" xfId="16641" xr:uid="{00000000-0005-0000-0000-0000C6270000}"/>
    <cellStyle name="Millares 2 6 2 2 4 5" xfId="12265" xr:uid="{00000000-0005-0000-0000-0000C7270000}"/>
    <cellStyle name="Millares 2 6 2 2 5" xfId="4056" xr:uid="{00000000-0005-0000-0000-0000C8270000}"/>
    <cellStyle name="Millares 2 6 2 2 5 2" xfId="6245" xr:uid="{00000000-0005-0000-0000-0000C9270000}"/>
    <cellStyle name="Millares 2 6 2 2 5 2 2" xfId="10622" xr:uid="{00000000-0005-0000-0000-0000CA270000}"/>
    <cellStyle name="Millares 2 6 2 2 5 2 2 2" xfId="19375" xr:uid="{00000000-0005-0000-0000-0000CB270000}"/>
    <cellStyle name="Millares 2 6 2 2 5 2 3" xfId="14999" xr:uid="{00000000-0005-0000-0000-0000CC270000}"/>
    <cellStyle name="Millares 2 6 2 2 5 3" xfId="8434" xr:uid="{00000000-0005-0000-0000-0000CD270000}"/>
    <cellStyle name="Millares 2 6 2 2 5 3 2" xfId="17187" xr:uid="{00000000-0005-0000-0000-0000CE270000}"/>
    <cellStyle name="Millares 2 6 2 2 5 4" xfId="12811" xr:uid="{00000000-0005-0000-0000-0000CF270000}"/>
    <cellStyle name="Millares 2 6 2 2 6" xfId="5151" xr:uid="{00000000-0005-0000-0000-0000D0270000}"/>
    <cellStyle name="Millares 2 6 2 2 6 2" xfId="9528" xr:uid="{00000000-0005-0000-0000-0000D1270000}"/>
    <cellStyle name="Millares 2 6 2 2 6 2 2" xfId="18281" xr:uid="{00000000-0005-0000-0000-0000D2270000}"/>
    <cellStyle name="Millares 2 6 2 2 6 3" xfId="13905" xr:uid="{00000000-0005-0000-0000-0000D3270000}"/>
    <cellStyle name="Millares 2 6 2 2 7" xfId="7340" xr:uid="{00000000-0005-0000-0000-0000D4270000}"/>
    <cellStyle name="Millares 2 6 2 2 7 2" xfId="16093" xr:uid="{00000000-0005-0000-0000-0000D5270000}"/>
    <cellStyle name="Millares 2 6 2 2 8" xfId="11717" xr:uid="{00000000-0005-0000-0000-0000D6270000}"/>
    <cellStyle name="Millares 2 6 2 3" xfId="3008" xr:uid="{00000000-0005-0000-0000-0000D7270000}"/>
    <cellStyle name="Millares 2 6 2 3 2" xfId="3284" xr:uid="{00000000-0005-0000-0000-0000D8270000}"/>
    <cellStyle name="Millares 2 6 2 3 2 2" xfId="3837" xr:uid="{00000000-0005-0000-0000-0000D9270000}"/>
    <cellStyle name="Millares 2 6 2 3 2 2 2" xfId="4933" xr:uid="{00000000-0005-0000-0000-0000DA270000}"/>
    <cellStyle name="Millares 2 6 2 3 2 2 2 2" xfId="7122" xr:uid="{00000000-0005-0000-0000-0000DB270000}"/>
    <cellStyle name="Millares 2 6 2 3 2 2 2 2 2" xfId="11499" xr:uid="{00000000-0005-0000-0000-0000DC270000}"/>
    <cellStyle name="Millares 2 6 2 3 2 2 2 2 2 2" xfId="20252" xr:uid="{00000000-0005-0000-0000-0000DD270000}"/>
    <cellStyle name="Millares 2 6 2 3 2 2 2 2 3" xfId="15876" xr:uid="{00000000-0005-0000-0000-0000DE270000}"/>
    <cellStyle name="Millares 2 6 2 3 2 2 2 3" xfId="9311" xr:uid="{00000000-0005-0000-0000-0000DF270000}"/>
    <cellStyle name="Millares 2 6 2 3 2 2 2 3 2" xfId="18064" xr:uid="{00000000-0005-0000-0000-0000E0270000}"/>
    <cellStyle name="Millares 2 6 2 3 2 2 2 4" xfId="13688" xr:uid="{00000000-0005-0000-0000-0000E1270000}"/>
    <cellStyle name="Millares 2 6 2 3 2 2 3" xfId="6028" xr:uid="{00000000-0005-0000-0000-0000E2270000}"/>
    <cellStyle name="Millares 2 6 2 3 2 2 3 2" xfId="10405" xr:uid="{00000000-0005-0000-0000-0000E3270000}"/>
    <cellStyle name="Millares 2 6 2 3 2 2 3 2 2" xfId="19158" xr:uid="{00000000-0005-0000-0000-0000E4270000}"/>
    <cellStyle name="Millares 2 6 2 3 2 2 3 3" xfId="14782" xr:uid="{00000000-0005-0000-0000-0000E5270000}"/>
    <cellStyle name="Millares 2 6 2 3 2 2 4" xfId="8217" xr:uid="{00000000-0005-0000-0000-0000E6270000}"/>
    <cellStyle name="Millares 2 6 2 3 2 2 4 2" xfId="16970" xr:uid="{00000000-0005-0000-0000-0000E7270000}"/>
    <cellStyle name="Millares 2 6 2 3 2 2 5" xfId="12594" xr:uid="{00000000-0005-0000-0000-0000E8270000}"/>
    <cellStyle name="Millares 2 6 2 3 2 3" xfId="4385" xr:uid="{00000000-0005-0000-0000-0000E9270000}"/>
    <cellStyle name="Millares 2 6 2 3 2 3 2" xfId="6574" xr:uid="{00000000-0005-0000-0000-0000EA270000}"/>
    <cellStyle name="Millares 2 6 2 3 2 3 2 2" xfId="10951" xr:uid="{00000000-0005-0000-0000-0000EB270000}"/>
    <cellStyle name="Millares 2 6 2 3 2 3 2 2 2" xfId="19704" xr:uid="{00000000-0005-0000-0000-0000EC270000}"/>
    <cellStyle name="Millares 2 6 2 3 2 3 2 3" xfId="15328" xr:uid="{00000000-0005-0000-0000-0000ED270000}"/>
    <cellStyle name="Millares 2 6 2 3 2 3 3" xfId="8763" xr:uid="{00000000-0005-0000-0000-0000EE270000}"/>
    <cellStyle name="Millares 2 6 2 3 2 3 3 2" xfId="17516" xr:uid="{00000000-0005-0000-0000-0000EF270000}"/>
    <cellStyle name="Millares 2 6 2 3 2 3 4" xfId="13140" xr:uid="{00000000-0005-0000-0000-0000F0270000}"/>
    <cellStyle name="Millares 2 6 2 3 2 4" xfId="5480" xr:uid="{00000000-0005-0000-0000-0000F1270000}"/>
    <cellStyle name="Millares 2 6 2 3 2 4 2" xfId="9857" xr:uid="{00000000-0005-0000-0000-0000F2270000}"/>
    <cellStyle name="Millares 2 6 2 3 2 4 2 2" xfId="18610" xr:uid="{00000000-0005-0000-0000-0000F3270000}"/>
    <cellStyle name="Millares 2 6 2 3 2 4 3" xfId="14234" xr:uid="{00000000-0005-0000-0000-0000F4270000}"/>
    <cellStyle name="Millares 2 6 2 3 2 5" xfId="7669" xr:uid="{00000000-0005-0000-0000-0000F5270000}"/>
    <cellStyle name="Millares 2 6 2 3 2 5 2" xfId="16422" xr:uid="{00000000-0005-0000-0000-0000F6270000}"/>
    <cellStyle name="Millares 2 6 2 3 2 6" xfId="12046" xr:uid="{00000000-0005-0000-0000-0000F7270000}"/>
    <cellStyle name="Millares 2 6 2 3 3" xfId="3563" xr:uid="{00000000-0005-0000-0000-0000F8270000}"/>
    <cellStyle name="Millares 2 6 2 3 3 2" xfId="4659" xr:uid="{00000000-0005-0000-0000-0000F9270000}"/>
    <cellStyle name="Millares 2 6 2 3 3 2 2" xfId="6848" xr:uid="{00000000-0005-0000-0000-0000FA270000}"/>
    <cellStyle name="Millares 2 6 2 3 3 2 2 2" xfId="11225" xr:uid="{00000000-0005-0000-0000-0000FB270000}"/>
    <cellStyle name="Millares 2 6 2 3 3 2 2 2 2" xfId="19978" xr:uid="{00000000-0005-0000-0000-0000FC270000}"/>
    <cellStyle name="Millares 2 6 2 3 3 2 2 3" xfId="15602" xr:uid="{00000000-0005-0000-0000-0000FD270000}"/>
    <cellStyle name="Millares 2 6 2 3 3 2 3" xfId="9037" xr:uid="{00000000-0005-0000-0000-0000FE270000}"/>
    <cellStyle name="Millares 2 6 2 3 3 2 3 2" xfId="17790" xr:uid="{00000000-0005-0000-0000-0000FF270000}"/>
    <cellStyle name="Millares 2 6 2 3 3 2 4" xfId="13414" xr:uid="{00000000-0005-0000-0000-000000280000}"/>
    <cellStyle name="Millares 2 6 2 3 3 3" xfId="5754" xr:uid="{00000000-0005-0000-0000-000001280000}"/>
    <cellStyle name="Millares 2 6 2 3 3 3 2" xfId="10131" xr:uid="{00000000-0005-0000-0000-000002280000}"/>
    <cellStyle name="Millares 2 6 2 3 3 3 2 2" xfId="18884" xr:uid="{00000000-0005-0000-0000-000003280000}"/>
    <cellStyle name="Millares 2 6 2 3 3 3 3" xfId="14508" xr:uid="{00000000-0005-0000-0000-000004280000}"/>
    <cellStyle name="Millares 2 6 2 3 3 4" xfId="7943" xr:uid="{00000000-0005-0000-0000-000005280000}"/>
    <cellStyle name="Millares 2 6 2 3 3 4 2" xfId="16696" xr:uid="{00000000-0005-0000-0000-000006280000}"/>
    <cellStyle name="Millares 2 6 2 3 3 5" xfId="12320" xr:uid="{00000000-0005-0000-0000-000007280000}"/>
    <cellStyle name="Millares 2 6 2 3 4" xfId="4111" xr:uid="{00000000-0005-0000-0000-000008280000}"/>
    <cellStyle name="Millares 2 6 2 3 4 2" xfId="6300" xr:uid="{00000000-0005-0000-0000-000009280000}"/>
    <cellStyle name="Millares 2 6 2 3 4 2 2" xfId="10677" xr:uid="{00000000-0005-0000-0000-00000A280000}"/>
    <cellStyle name="Millares 2 6 2 3 4 2 2 2" xfId="19430" xr:uid="{00000000-0005-0000-0000-00000B280000}"/>
    <cellStyle name="Millares 2 6 2 3 4 2 3" xfId="15054" xr:uid="{00000000-0005-0000-0000-00000C280000}"/>
    <cellStyle name="Millares 2 6 2 3 4 3" xfId="8489" xr:uid="{00000000-0005-0000-0000-00000D280000}"/>
    <cellStyle name="Millares 2 6 2 3 4 3 2" xfId="17242" xr:uid="{00000000-0005-0000-0000-00000E280000}"/>
    <cellStyle name="Millares 2 6 2 3 4 4" xfId="12866" xr:uid="{00000000-0005-0000-0000-00000F280000}"/>
    <cellStyle name="Millares 2 6 2 3 5" xfId="5206" xr:uid="{00000000-0005-0000-0000-000010280000}"/>
    <cellStyle name="Millares 2 6 2 3 5 2" xfId="9583" xr:uid="{00000000-0005-0000-0000-000011280000}"/>
    <cellStyle name="Millares 2 6 2 3 5 2 2" xfId="18336" xr:uid="{00000000-0005-0000-0000-000012280000}"/>
    <cellStyle name="Millares 2 6 2 3 5 3" xfId="13960" xr:uid="{00000000-0005-0000-0000-000013280000}"/>
    <cellStyle name="Millares 2 6 2 3 6" xfId="7395" xr:uid="{00000000-0005-0000-0000-000014280000}"/>
    <cellStyle name="Millares 2 6 2 3 6 2" xfId="16148" xr:uid="{00000000-0005-0000-0000-000015280000}"/>
    <cellStyle name="Millares 2 6 2 3 7" xfId="11772" xr:uid="{00000000-0005-0000-0000-000016280000}"/>
    <cellStyle name="Millares 2 6 2 4" xfId="2895" xr:uid="{00000000-0005-0000-0000-000017280000}"/>
    <cellStyle name="Millares 2 6 2 4 2" xfId="3174" xr:uid="{00000000-0005-0000-0000-000018280000}"/>
    <cellStyle name="Millares 2 6 2 4 2 2" xfId="3727" xr:uid="{00000000-0005-0000-0000-000019280000}"/>
    <cellStyle name="Millares 2 6 2 4 2 2 2" xfId="4823" xr:uid="{00000000-0005-0000-0000-00001A280000}"/>
    <cellStyle name="Millares 2 6 2 4 2 2 2 2" xfId="7012" xr:uid="{00000000-0005-0000-0000-00001B280000}"/>
    <cellStyle name="Millares 2 6 2 4 2 2 2 2 2" xfId="11389" xr:uid="{00000000-0005-0000-0000-00001C280000}"/>
    <cellStyle name="Millares 2 6 2 4 2 2 2 2 2 2" xfId="20142" xr:uid="{00000000-0005-0000-0000-00001D280000}"/>
    <cellStyle name="Millares 2 6 2 4 2 2 2 2 3" xfId="15766" xr:uid="{00000000-0005-0000-0000-00001E280000}"/>
    <cellStyle name="Millares 2 6 2 4 2 2 2 3" xfId="9201" xr:uid="{00000000-0005-0000-0000-00001F280000}"/>
    <cellStyle name="Millares 2 6 2 4 2 2 2 3 2" xfId="17954" xr:uid="{00000000-0005-0000-0000-000020280000}"/>
    <cellStyle name="Millares 2 6 2 4 2 2 2 4" xfId="13578" xr:uid="{00000000-0005-0000-0000-000021280000}"/>
    <cellStyle name="Millares 2 6 2 4 2 2 3" xfId="5918" xr:uid="{00000000-0005-0000-0000-000022280000}"/>
    <cellStyle name="Millares 2 6 2 4 2 2 3 2" xfId="10295" xr:uid="{00000000-0005-0000-0000-000023280000}"/>
    <cellStyle name="Millares 2 6 2 4 2 2 3 2 2" xfId="19048" xr:uid="{00000000-0005-0000-0000-000024280000}"/>
    <cellStyle name="Millares 2 6 2 4 2 2 3 3" xfId="14672" xr:uid="{00000000-0005-0000-0000-000025280000}"/>
    <cellStyle name="Millares 2 6 2 4 2 2 4" xfId="8107" xr:uid="{00000000-0005-0000-0000-000026280000}"/>
    <cellStyle name="Millares 2 6 2 4 2 2 4 2" xfId="16860" xr:uid="{00000000-0005-0000-0000-000027280000}"/>
    <cellStyle name="Millares 2 6 2 4 2 2 5" xfId="12484" xr:uid="{00000000-0005-0000-0000-000028280000}"/>
    <cellStyle name="Millares 2 6 2 4 2 3" xfId="4275" xr:uid="{00000000-0005-0000-0000-000029280000}"/>
    <cellStyle name="Millares 2 6 2 4 2 3 2" xfId="6464" xr:uid="{00000000-0005-0000-0000-00002A280000}"/>
    <cellStyle name="Millares 2 6 2 4 2 3 2 2" xfId="10841" xr:uid="{00000000-0005-0000-0000-00002B280000}"/>
    <cellStyle name="Millares 2 6 2 4 2 3 2 2 2" xfId="19594" xr:uid="{00000000-0005-0000-0000-00002C280000}"/>
    <cellStyle name="Millares 2 6 2 4 2 3 2 3" xfId="15218" xr:uid="{00000000-0005-0000-0000-00002D280000}"/>
    <cellStyle name="Millares 2 6 2 4 2 3 3" xfId="8653" xr:uid="{00000000-0005-0000-0000-00002E280000}"/>
    <cellStyle name="Millares 2 6 2 4 2 3 3 2" xfId="17406" xr:uid="{00000000-0005-0000-0000-00002F280000}"/>
    <cellStyle name="Millares 2 6 2 4 2 3 4" xfId="13030" xr:uid="{00000000-0005-0000-0000-000030280000}"/>
    <cellStyle name="Millares 2 6 2 4 2 4" xfId="5370" xr:uid="{00000000-0005-0000-0000-000031280000}"/>
    <cellStyle name="Millares 2 6 2 4 2 4 2" xfId="9747" xr:uid="{00000000-0005-0000-0000-000032280000}"/>
    <cellStyle name="Millares 2 6 2 4 2 4 2 2" xfId="18500" xr:uid="{00000000-0005-0000-0000-000033280000}"/>
    <cellStyle name="Millares 2 6 2 4 2 4 3" xfId="14124" xr:uid="{00000000-0005-0000-0000-000034280000}"/>
    <cellStyle name="Millares 2 6 2 4 2 5" xfId="7559" xr:uid="{00000000-0005-0000-0000-000035280000}"/>
    <cellStyle name="Millares 2 6 2 4 2 5 2" xfId="16312" xr:uid="{00000000-0005-0000-0000-000036280000}"/>
    <cellStyle name="Millares 2 6 2 4 2 6" xfId="11936" xr:uid="{00000000-0005-0000-0000-000037280000}"/>
    <cellStyle name="Millares 2 6 2 4 3" xfId="3453" xr:uid="{00000000-0005-0000-0000-000038280000}"/>
    <cellStyle name="Millares 2 6 2 4 3 2" xfId="4549" xr:uid="{00000000-0005-0000-0000-000039280000}"/>
    <cellStyle name="Millares 2 6 2 4 3 2 2" xfId="6738" xr:uid="{00000000-0005-0000-0000-00003A280000}"/>
    <cellStyle name="Millares 2 6 2 4 3 2 2 2" xfId="11115" xr:uid="{00000000-0005-0000-0000-00003B280000}"/>
    <cellStyle name="Millares 2 6 2 4 3 2 2 2 2" xfId="19868" xr:uid="{00000000-0005-0000-0000-00003C280000}"/>
    <cellStyle name="Millares 2 6 2 4 3 2 2 3" xfId="15492" xr:uid="{00000000-0005-0000-0000-00003D280000}"/>
    <cellStyle name="Millares 2 6 2 4 3 2 3" xfId="8927" xr:uid="{00000000-0005-0000-0000-00003E280000}"/>
    <cellStyle name="Millares 2 6 2 4 3 2 3 2" xfId="17680" xr:uid="{00000000-0005-0000-0000-00003F280000}"/>
    <cellStyle name="Millares 2 6 2 4 3 2 4" xfId="13304" xr:uid="{00000000-0005-0000-0000-000040280000}"/>
    <cellStyle name="Millares 2 6 2 4 3 3" xfId="5644" xr:uid="{00000000-0005-0000-0000-000041280000}"/>
    <cellStyle name="Millares 2 6 2 4 3 3 2" xfId="10021" xr:uid="{00000000-0005-0000-0000-000042280000}"/>
    <cellStyle name="Millares 2 6 2 4 3 3 2 2" xfId="18774" xr:uid="{00000000-0005-0000-0000-000043280000}"/>
    <cellStyle name="Millares 2 6 2 4 3 3 3" xfId="14398" xr:uid="{00000000-0005-0000-0000-000044280000}"/>
    <cellStyle name="Millares 2 6 2 4 3 4" xfId="7833" xr:uid="{00000000-0005-0000-0000-000045280000}"/>
    <cellStyle name="Millares 2 6 2 4 3 4 2" xfId="16586" xr:uid="{00000000-0005-0000-0000-000046280000}"/>
    <cellStyle name="Millares 2 6 2 4 3 5" xfId="12210" xr:uid="{00000000-0005-0000-0000-000047280000}"/>
    <cellStyle name="Millares 2 6 2 4 4" xfId="4001" xr:uid="{00000000-0005-0000-0000-000048280000}"/>
    <cellStyle name="Millares 2 6 2 4 4 2" xfId="6190" xr:uid="{00000000-0005-0000-0000-000049280000}"/>
    <cellStyle name="Millares 2 6 2 4 4 2 2" xfId="10567" xr:uid="{00000000-0005-0000-0000-00004A280000}"/>
    <cellStyle name="Millares 2 6 2 4 4 2 2 2" xfId="19320" xr:uid="{00000000-0005-0000-0000-00004B280000}"/>
    <cellStyle name="Millares 2 6 2 4 4 2 3" xfId="14944" xr:uid="{00000000-0005-0000-0000-00004C280000}"/>
    <cellStyle name="Millares 2 6 2 4 4 3" xfId="8379" xr:uid="{00000000-0005-0000-0000-00004D280000}"/>
    <cellStyle name="Millares 2 6 2 4 4 3 2" xfId="17132" xr:uid="{00000000-0005-0000-0000-00004E280000}"/>
    <cellStyle name="Millares 2 6 2 4 4 4" xfId="12756" xr:uid="{00000000-0005-0000-0000-00004F280000}"/>
    <cellStyle name="Millares 2 6 2 4 5" xfId="5096" xr:uid="{00000000-0005-0000-0000-000050280000}"/>
    <cellStyle name="Millares 2 6 2 4 5 2" xfId="9473" xr:uid="{00000000-0005-0000-0000-000051280000}"/>
    <cellStyle name="Millares 2 6 2 4 5 2 2" xfId="18226" xr:uid="{00000000-0005-0000-0000-000052280000}"/>
    <cellStyle name="Millares 2 6 2 4 5 3" xfId="13850" xr:uid="{00000000-0005-0000-0000-000053280000}"/>
    <cellStyle name="Millares 2 6 2 4 6" xfId="7285" xr:uid="{00000000-0005-0000-0000-000054280000}"/>
    <cellStyle name="Millares 2 6 2 4 6 2" xfId="16038" xr:uid="{00000000-0005-0000-0000-000055280000}"/>
    <cellStyle name="Millares 2 6 2 4 7" xfId="11662" xr:uid="{00000000-0005-0000-0000-000056280000}"/>
    <cellStyle name="Millares 2 6 2 5" xfId="3124" xr:uid="{00000000-0005-0000-0000-000057280000}"/>
    <cellStyle name="Millares 2 6 2 5 2" xfId="3678" xr:uid="{00000000-0005-0000-0000-000058280000}"/>
    <cellStyle name="Millares 2 6 2 5 2 2" xfId="4774" xr:uid="{00000000-0005-0000-0000-000059280000}"/>
    <cellStyle name="Millares 2 6 2 5 2 2 2" xfId="6963" xr:uid="{00000000-0005-0000-0000-00005A280000}"/>
    <cellStyle name="Millares 2 6 2 5 2 2 2 2" xfId="11340" xr:uid="{00000000-0005-0000-0000-00005B280000}"/>
    <cellStyle name="Millares 2 6 2 5 2 2 2 2 2" xfId="20093" xr:uid="{00000000-0005-0000-0000-00005C280000}"/>
    <cellStyle name="Millares 2 6 2 5 2 2 2 3" xfId="15717" xr:uid="{00000000-0005-0000-0000-00005D280000}"/>
    <cellStyle name="Millares 2 6 2 5 2 2 3" xfId="9152" xr:uid="{00000000-0005-0000-0000-00005E280000}"/>
    <cellStyle name="Millares 2 6 2 5 2 2 3 2" xfId="17905" xr:uid="{00000000-0005-0000-0000-00005F280000}"/>
    <cellStyle name="Millares 2 6 2 5 2 2 4" xfId="13529" xr:uid="{00000000-0005-0000-0000-000060280000}"/>
    <cellStyle name="Millares 2 6 2 5 2 3" xfId="5869" xr:uid="{00000000-0005-0000-0000-000061280000}"/>
    <cellStyle name="Millares 2 6 2 5 2 3 2" xfId="10246" xr:uid="{00000000-0005-0000-0000-000062280000}"/>
    <cellStyle name="Millares 2 6 2 5 2 3 2 2" xfId="18999" xr:uid="{00000000-0005-0000-0000-000063280000}"/>
    <cellStyle name="Millares 2 6 2 5 2 3 3" xfId="14623" xr:uid="{00000000-0005-0000-0000-000064280000}"/>
    <cellStyle name="Millares 2 6 2 5 2 4" xfId="8058" xr:uid="{00000000-0005-0000-0000-000065280000}"/>
    <cellStyle name="Millares 2 6 2 5 2 4 2" xfId="16811" xr:uid="{00000000-0005-0000-0000-000066280000}"/>
    <cellStyle name="Millares 2 6 2 5 2 5" xfId="12435" xr:uid="{00000000-0005-0000-0000-000067280000}"/>
    <cellStyle name="Millares 2 6 2 5 3" xfId="4226" xr:uid="{00000000-0005-0000-0000-000068280000}"/>
    <cellStyle name="Millares 2 6 2 5 3 2" xfId="6415" xr:uid="{00000000-0005-0000-0000-000069280000}"/>
    <cellStyle name="Millares 2 6 2 5 3 2 2" xfId="10792" xr:uid="{00000000-0005-0000-0000-00006A280000}"/>
    <cellStyle name="Millares 2 6 2 5 3 2 2 2" xfId="19545" xr:uid="{00000000-0005-0000-0000-00006B280000}"/>
    <cellStyle name="Millares 2 6 2 5 3 2 3" xfId="15169" xr:uid="{00000000-0005-0000-0000-00006C280000}"/>
    <cellStyle name="Millares 2 6 2 5 3 3" xfId="8604" xr:uid="{00000000-0005-0000-0000-00006D280000}"/>
    <cellStyle name="Millares 2 6 2 5 3 3 2" xfId="17357" xr:uid="{00000000-0005-0000-0000-00006E280000}"/>
    <cellStyle name="Millares 2 6 2 5 3 4" xfId="12981" xr:uid="{00000000-0005-0000-0000-00006F280000}"/>
    <cellStyle name="Millares 2 6 2 5 4" xfId="5321" xr:uid="{00000000-0005-0000-0000-000070280000}"/>
    <cellStyle name="Millares 2 6 2 5 4 2" xfId="9698" xr:uid="{00000000-0005-0000-0000-000071280000}"/>
    <cellStyle name="Millares 2 6 2 5 4 2 2" xfId="18451" xr:uid="{00000000-0005-0000-0000-000072280000}"/>
    <cellStyle name="Millares 2 6 2 5 4 3" xfId="14075" xr:uid="{00000000-0005-0000-0000-000073280000}"/>
    <cellStyle name="Millares 2 6 2 5 5" xfId="7510" xr:uid="{00000000-0005-0000-0000-000074280000}"/>
    <cellStyle name="Millares 2 6 2 5 5 2" xfId="16263" xr:uid="{00000000-0005-0000-0000-000075280000}"/>
    <cellStyle name="Millares 2 6 2 5 6" xfId="11887" xr:uid="{00000000-0005-0000-0000-000076280000}"/>
    <cellStyle name="Millares 2 6 2 6" xfId="3403" xr:uid="{00000000-0005-0000-0000-000077280000}"/>
    <cellStyle name="Millares 2 6 2 6 2" xfId="4500" xr:uid="{00000000-0005-0000-0000-000078280000}"/>
    <cellStyle name="Millares 2 6 2 6 2 2" xfId="6689" xr:uid="{00000000-0005-0000-0000-000079280000}"/>
    <cellStyle name="Millares 2 6 2 6 2 2 2" xfId="11066" xr:uid="{00000000-0005-0000-0000-00007A280000}"/>
    <cellStyle name="Millares 2 6 2 6 2 2 2 2" xfId="19819" xr:uid="{00000000-0005-0000-0000-00007B280000}"/>
    <cellStyle name="Millares 2 6 2 6 2 2 3" xfId="15443" xr:uid="{00000000-0005-0000-0000-00007C280000}"/>
    <cellStyle name="Millares 2 6 2 6 2 3" xfId="8878" xr:uid="{00000000-0005-0000-0000-00007D280000}"/>
    <cellStyle name="Millares 2 6 2 6 2 3 2" xfId="17631" xr:uid="{00000000-0005-0000-0000-00007E280000}"/>
    <cellStyle name="Millares 2 6 2 6 2 4" xfId="13255" xr:uid="{00000000-0005-0000-0000-00007F280000}"/>
    <cellStyle name="Millares 2 6 2 6 3" xfId="5595" xr:uid="{00000000-0005-0000-0000-000080280000}"/>
    <cellStyle name="Millares 2 6 2 6 3 2" xfId="9972" xr:uid="{00000000-0005-0000-0000-000081280000}"/>
    <cellStyle name="Millares 2 6 2 6 3 2 2" xfId="18725" xr:uid="{00000000-0005-0000-0000-000082280000}"/>
    <cellStyle name="Millares 2 6 2 6 3 3" xfId="14349" xr:uid="{00000000-0005-0000-0000-000083280000}"/>
    <cellStyle name="Millares 2 6 2 6 4" xfId="7784" xr:uid="{00000000-0005-0000-0000-000084280000}"/>
    <cellStyle name="Millares 2 6 2 6 4 2" xfId="16537" xr:uid="{00000000-0005-0000-0000-000085280000}"/>
    <cellStyle name="Millares 2 6 2 6 5" xfId="12161" xr:uid="{00000000-0005-0000-0000-000086280000}"/>
    <cellStyle name="Millares 2 6 2 7" xfId="3953" xr:uid="{00000000-0005-0000-0000-000087280000}"/>
    <cellStyle name="Millares 2 6 2 7 2" xfId="6142" xr:uid="{00000000-0005-0000-0000-000088280000}"/>
    <cellStyle name="Millares 2 6 2 7 2 2" xfId="10519" xr:uid="{00000000-0005-0000-0000-000089280000}"/>
    <cellStyle name="Millares 2 6 2 7 2 2 2" xfId="19272" xr:uid="{00000000-0005-0000-0000-00008A280000}"/>
    <cellStyle name="Millares 2 6 2 7 2 3" xfId="14896" xr:uid="{00000000-0005-0000-0000-00008B280000}"/>
    <cellStyle name="Millares 2 6 2 7 3" xfId="8331" xr:uid="{00000000-0005-0000-0000-00008C280000}"/>
    <cellStyle name="Millares 2 6 2 7 3 2" xfId="17084" xr:uid="{00000000-0005-0000-0000-00008D280000}"/>
    <cellStyle name="Millares 2 6 2 7 4" xfId="12708" xr:uid="{00000000-0005-0000-0000-00008E280000}"/>
    <cellStyle name="Millares 2 6 2 8" xfId="5048" xr:uid="{00000000-0005-0000-0000-00008F280000}"/>
    <cellStyle name="Millares 2 6 2 8 2" xfId="9425" xr:uid="{00000000-0005-0000-0000-000090280000}"/>
    <cellStyle name="Millares 2 6 2 8 2 2" xfId="18178" xr:uid="{00000000-0005-0000-0000-000091280000}"/>
    <cellStyle name="Millares 2 6 2 8 3" xfId="13802" xr:uid="{00000000-0005-0000-0000-000092280000}"/>
    <cellStyle name="Millares 2 6 2 9" xfId="7237" xr:uid="{00000000-0005-0000-0000-000093280000}"/>
    <cellStyle name="Millares 2 6 2 9 2" xfId="15990" xr:uid="{00000000-0005-0000-0000-000094280000}"/>
    <cellStyle name="Millares 2 6 3" xfId="2952" xr:uid="{00000000-0005-0000-0000-000095280000}"/>
    <cellStyle name="Millares 2 6 3 2" xfId="3064" xr:uid="{00000000-0005-0000-0000-000096280000}"/>
    <cellStyle name="Millares 2 6 3 2 2" xfId="3340" xr:uid="{00000000-0005-0000-0000-000097280000}"/>
    <cellStyle name="Millares 2 6 3 2 2 2" xfId="3893" xr:uid="{00000000-0005-0000-0000-000098280000}"/>
    <cellStyle name="Millares 2 6 3 2 2 2 2" xfId="4989" xr:uid="{00000000-0005-0000-0000-000099280000}"/>
    <cellStyle name="Millares 2 6 3 2 2 2 2 2" xfId="7178" xr:uid="{00000000-0005-0000-0000-00009A280000}"/>
    <cellStyle name="Millares 2 6 3 2 2 2 2 2 2" xfId="11555" xr:uid="{00000000-0005-0000-0000-00009B280000}"/>
    <cellStyle name="Millares 2 6 3 2 2 2 2 2 2 2" xfId="20308" xr:uid="{00000000-0005-0000-0000-00009C280000}"/>
    <cellStyle name="Millares 2 6 3 2 2 2 2 2 3" xfId="15932" xr:uid="{00000000-0005-0000-0000-00009D280000}"/>
    <cellStyle name="Millares 2 6 3 2 2 2 2 3" xfId="9367" xr:uid="{00000000-0005-0000-0000-00009E280000}"/>
    <cellStyle name="Millares 2 6 3 2 2 2 2 3 2" xfId="18120" xr:uid="{00000000-0005-0000-0000-00009F280000}"/>
    <cellStyle name="Millares 2 6 3 2 2 2 2 4" xfId="13744" xr:uid="{00000000-0005-0000-0000-0000A0280000}"/>
    <cellStyle name="Millares 2 6 3 2 2 2 3" xfId="6084" xr:uid="{00000000-0005-0000-0000-0000A1280000}"/>
    <cellStyle name="Millares 2 6 3 2 2 2 3 2" xfId="10461" xr:uid="{00000000-0005-0000-0000-0000A2280000}"/>
    <cellStyle name="Millares 2 6 3 2 2 2 3 2 2" xfId="19214" xr:uid="{00000000-0005-0000-0000-0000A3280000}"/>
    <cellStyle name="Millares 2 6 3 2 2 2 3 3" xfId="14838" xr:uid="{00000000-0005-0000-0000-0000A4280000}"/>
    <cellStyle name="Millares 2 6 3 2 2 2 4" xfId="8273" xr:uid="{00000000-0005-0000-0000-0000A5280000}"/>
    <cellStyle name="Millares 2 6 3 2 2 2 4 2" xfId="17026" xr:uid="{00000000-0005-0000-0000-0000A6280000}"/>
    <cellStyle name="Millares 2 6 3 2 2 2 5" xfId="12650" xr:uid="{00000000-0005-0000-0000-0000A7280000}"/>
    <cellStyle name="Millares 2 6 3 2 2 3" xfId="4441" xr:uid="{00000000-0005-0000-0000-0000A8280000}"/>
    <cellStyle name="Millares 2 6 3 2 2 3 2" xfId="6630" xr:uid="{00000000-0005-0000-0000-0000A9280000}"/>
    <cellStyle name="Millares 2 6 3 2 2 3 2 2" xfId="11007" xr:uid="{00000000-0005-0000-0000-0000AA280000}"/>
    <cellStyle name="Millares 2 6 3 2 2 3 2 2 2" xfId="19760" xr:uid="{00000000-0005-0000-0000-0000AB280000}"/>
    <cellStyle name="Millares 2 6 3 2 2 3 2 3" xfId="15384" xr:uid="{00000000-0005-0000-0000-0000AC280000}"/>
    <cellStyle name="Millares 2 6 3 2 2 3 3" xfId="8819" xr:uid="{00000000-0005-0000-0000-0000AD280000}"/>
    <cellStyle name="Millares 2 6 3 2 2 3 3 2" xfId="17572" xr:uid="{00000000-0005-0000-0000-0000AE280000}"/>
    <cellStyle name="Millares 2 6 3 2 2 3 4" xfId="13196" xr:uid="{00000000-0005-0000-0000-0000AF280000}"/>
    <cellStyle name="Millares 2 6 3 2 2 4" xfId="5536" xr:uid="{00000000-0005-0000-0000-0000B0280000}"/>
    <cellStyle name="Millares 2 6 3 2 2 4 2" xfId="9913" xr:uid="{00000000-0005-0000-0000-0000B1280000}"/>
    <cellStyle name="Millares 2 6 3 2 2 4 2 2" xfId="18666" xr:uid="{00000000-0005-0000-0000-0000B2280000}"/>
    <cellStyle name="Millares 2 6 3 2 2 4 3" xfId="14290" xr:uid="{00000000-0005-0000-0000-0000B3280000}"/>
    <cellStyle name="Millares 2 6 3 2 2 5" xfId="7725" xr:uid="{00000000-0005-0000-0000-0000B4280000}"/>
    <cellStyle name="Millares 2 6 3 2 2 5 2" xfId="16478" xr:uid="{00000000-0005-0000-0000-0000B5280000}"/>
    <cellStyle name="Millares 2 6 3 2 2 6" xfId="12102" xr:uid="{00000000-0005-0000-0000-0000B6280000}"/>
    <cellStyle name="Millares 2 6 3 2 3" xfId="3619" xr:uid="{00000000-0005-0000-0000-0000B7280000}"/>
    <cellStyle name="Millares 2 6 3 2 3 2" xfId="4715" xr:uid="{00000000-0005-0000-0000-0000B8280000}"/>
    <cellStyle name="Millares 2 6 3 2 3 2 2" xfId="6904" xr:uid="{00000000-0005-0000-0000-0000B9280000}"/>
    <cellStyle name="Millares 2 6 3 2 3 2 2 2" xfId="11281" xr:uid="{00000000-0005-0000-0000-0000BA280000}"/>
    <cellStyle name="Millares 2 6 3 2 3 2 2 2 2" xfId="20034" xr:uid="{00000000-0005-0000-0000-0000BB280000}"/>
    <cellStyle name="Millares 2 6 3 2 3 2 2 3" xfId="15658" xr:uid="{00000000-0005-0000-0000-0000BC280000}"/>
    <cellStyle name="Millares 2 6 3 2 3 2 3" xfId="9093" xr:uid="{00000000-0005-0000-0000-0000BD280000}"/>
    <cellStyle name="Millares 2 6 3 2 3 2 3 2" xfId="17846" xr:uid="{00000000-0005-0000-0000-0000BE280000}"/>
    <cellStyle name="Millares 2 6 3 2 3 2 4" xfId="13470" xr:uid="{00000000-0005-0000-0000-0000BF280000}"/>
    <cellStyle name="Millares 2 6 3 2 3 3" xfId="5810" xr:uid="{00000000-0005-0000-0000-0000C0280000}"/>
    <cellStyle name="Millares 2 6 3 2 3 3 2" xfId="10187" xr:uid="{00000000-0005-0000-0000-0000C1280000}"/>
    <cellStyle name="Millares 2 6 3 2 3 3 2 2" xfId="18940" xr:uid="{00000000-0005-0000-0000-0000C2280000}"/>
    <cellStyle name="Millares 2 6 3 2 3 3 3" xfId="14564" xr:uid="{00000000-0005-0000-0000-0000C3280000}"/>
    <cellStyle name="Millares 2 6 3 2 3 4" xfId="7999" xr:uid="{00000000-0005-0000-0000-0000C4280000}"/>
    <cellStyle name="Millares 2 6 3 2 3 4 2" xfId="16752" xr:uid="{00000000-0005-0000-0000-0000C5280000}"/>
    <cellStyle name="Millares 2 6 3 2 3 5" xfId="12376" xr:uid="{00000000-0005-0000-0000-0000C6280000}"/>
    <cellStyle name="Millares 2 6 3 2 4" xfId="4167" xr:uid="{00000000-0005-0000-0000-0000C7280000}"/>
    <cellStyle name="Millares 2 6 3 2 4 2" xfId="6356" xr:uid="{00000000-0005-0000-0000-0000C8280000}"/>
    <cellStyle name="Millares 2 6 3 2 4 2 2" xfId="10733" xr:uid="{00000000-0005-0000-0000-0000C9280000}"/>
    <cellStyle name="Millares 2 6 3 2 4 2 2 2" xfId="19486" xr:uid="{00000000-0005-0000-0000-0000CA280000}"/>
    <cellStyle name="Millares 2 6 3 2 4 2 3" xfId="15110" xr:uid="{00000000-0005-0000-0000-0000CB280000}"/>
    <cellStyle name="Millares 2 6 3 2 4 3" xfId="8545" xr:uid="{00000000-0005-0000-0000-0000CC280000}"/>
    <cellStyle name="Millares 2 6 3 2 4 3 2" xfId="17298" xr:uid="{00000000-0005-0000-0000-0000CD280000}"/>
    <cellStyle name="Millares 2 6 3 2 4 4" xfId="12922" xr:uid="{00000000-0005-0000-0000-0000CE280000}"/>
    <cellStyle name="Millares 2 6 3 2 5" xfId="5262" xr:uid="{00000000-0005-0000-0000-0000CF280000}"/>
    <cellStyle name="Millares 2 6 3 2 5 2" xfId="9639" xr:uid="{00000000-0005-0000-0000-0000D0280000}"/>
    <cellStyle name="Millares 2 6 3 2 5 2 2" xfId="18392" xr:uid="{00000000-0005-0000-0000-0000D1280000}"/>
    <cellStyle name="Millares 2 6 3 2 5 3" xfId="14016" xr:uid="{00000000-0005-0000-0000-0000D2280000}"/>
    <cellStyle name="Millares 2 6 3 2 6" xfId="7451" xr:uid="{00000000-0005-0000-0000-0000D3280000}"/>
    <cellStyle name="Millares 2 6 3 2 6 2" xfId="16204" xr:uid="{00000000-0005-0000-0000-0000D4280000}"/>
    <cellStyle name="Millares 2 6 3 2 7" xfId="11828" xr:uid="{00000000-0005-0000-0000-0000D5280000}"/>
    <cellStyle name="Millares 2 6 3 3" xfId="3228" xr:uid="{00000000-0005-0000-0000-0000D6280000}"/>
    <cellStyle name="Millares 2 6 3 3 2" xfId="3781" xr:uid="{00000000-0005-0000-0000-0000D7280000}"/>
    <cellStyle name="Millares 2 6 3 3 2 2" xfId="4877" xr:uid="{00000000-0005-0000-0000-0000D8280000}"/>
    <cellStyle name="Millares 2 6 3 3 2 2 2" xfId="7066" xr:uid="{00000000-0005-0000-0000-0000D9280000}"/>
    <cellStyle name="Millares 2 6 3 3 2 2 2 2" xfId="11443" xr:uid="{00000000-0005-0000-0000-0000DA280000}"/>
    <cellStyle name="Millares 2 6 3 3 2 2 2 2 2" xfId="20196" xr:uid="{00000000-0005-0000-0000-0000DB280000}"/>
    <cellStyle name="Millares 2 6 3 3 2 2 2 3" xfId="15820" xr:uid="{00000000-0005-0000-0000-0000DC280000}"/>
    <cellStyle name="Millares 2 6 3 3 2 2 3" xfId="9255" xr:uid="{00000000-0005-0000-0000-0000DD280000}"/>
    <cellStyle name="Millares 2 6 3 3 2 2 3 2" xfId="18008" xr:uid="{00000000-0005-0000-0000-0000DE280000}"/>
    <cellStyle name="Millares 2 6 3 3 2 2 4" xfId="13632" xr:uid="{00000000-0005-0000-0000-0000DF280000}"/>
    <cellStyle name="Millares 2 6 3 3 2 3" xfId="5972" xr:uid="{00000000-0005-0000-0000-0000E0280000}"/>
    <cellStyle name="Millares 2 6 3 3 2 3 2" xfId="10349" xr:uid="{00000000-0005-0000-0000-0000E1280000}"/>
    <cellStyle name="Millares 2 6 3 3 2 3 2 2" xfId="19102" xr:uid="{00000000-0005-0000-0000-0000E2280000}"/>
    <cellStyle name="Millares 2 6 3 3 2 3 3" xfId="14726" xr:uid="{00000000-0005-0000-0000-0000E3280000}"/>
    <cellStyle name="Millares 2 6 3 3 2 4" xfId="8161" xr:uid="{00000000-0005-0000-0000-0000E4280000}"/>
    <cellStyle name="Millares 2 6 3 3 2 4 2" xfId="16914" xr:uid="{00000000-0005-0000-0000-0000E5280000}"/>
    <cellStyle name="Millares 2 6 3 3 2 5" xfId="12538" xr:uid="{00000000-0005-0000-0000-0000E6280000}"/>
    <cellStyle name="Millares 2 6 3 3 3" xfId="4329" xr:uid="{00000000-0005-0000-0000-0000E7280000}"/>
    <cellStyle name="Millares 2 6 3 3 3 2" xfId="6518" xr:uid="{00000000-0005-0000-0000-0000E8280000}"/>
    <cellStyle name="Millares 2 6 3 3 3 2 2" xfId="10895" xr:uid="{00000000-0005-0000-0000-0000E9280000}"/>
    <cellStyle name="Millares 2 6 3 3 3 2 2 2" xfId="19648" xr:uid="{00000000-0005-0000-0000-0000EA280000}"/>
    <cellStyle name="Millares 2 6 3 3 3 2 3" xfId="15272" xr:uid="{00000000-0005-0000-0000-0000EB280000}"/>
    <cellStyle name="Millares 2 6 3 3 3 3" xfId="8707" xr:uid="{00000000-0005-0000-0000-0000EC280000}"/>
    <cellStyle name="Millares 2 6 3 3 3 3 2" xfId="17460" xr:uid="{00000000-0005-0000-0000-0000ED280000}"/>
    <cellStyle name="Millares 2 6 3 3 3 4" xfId="13084" xr:uid="{00000000-0005-0000-0000-0000EE280000}"/>
    <cellStyle name="Millares 2 6 3 3 4" xfId="5424" xr:uid="{00000000-0005-0000-0000-0000EF280000}"/>
    <cellStyle name="Millares 2 6 3 3 4 2" xfId="9801" xr:uid="{00000000-0005-0000-0000-0000F0280000}"/>
    <cellStyle name="Millares 2 6 3 3 4 2 2" xfId="18554" xr:uid="{00000000-0005-0000-0000-0000F1280000}"/>
    <cellStyle name="Millares 2 6 3 3 4 3" xfId="14178" xr:uid="{00000000-0005-0000-0000-0000F2280000}"/>
    <cellStyle name="Millares 2 6 3 3 5" xfId="7613" xr:uid="{00000000-0005-0000-0000-0000F3280000}"/>
    <cellStyle name="Millares 2 6 3 3 5 2" xfId="16366" xr:uid="{00000000-0005-0000-0000-0000F4280000}"/>
    <cellStyle name="Millares 2 6 3 3 6" xfId="11990" xr:uid="{00000000-0005-0000-0000-0000F5280000}"/>
    <cellStyle name="Millares 2 6 3 4" xfId="3507" xr:uid="{00000000-0005-0000-0000-0000F6280000}"/>
    <cellStyle name="Millares 2 6 3 4 2" xfId="4603" xr:uid="{00000000-0005-0000-0000-0000F7280000}"/>
    <cellStyle name="Millares 2 6 3 4 2 2" xfId="6792" xr:uid="{00000000-0005-0000-0000-0000F8280000}"/>
    <cellStyle name="Millares 2 6 3 4 2 2 2" xfId="11169" xr:uid="{00000000-0005-0000-0000-0000F9280000}"/>
    <cellStyle name="Millares 2 6 3 4 2 2 2 2" xfId="19922" xr:uid="{00000000-0005-0000-0000-0000FA280000}"/>
    <cellStyle name="Millares 2 6 3 4 2 2 3" xfId="15546" xr:uid="{00000000-0005-0000-0000-0000FB280000}"/>
    <cellStyle name="Millares 2 6 3 4 2 3" xfId="8981" xr:uid="{00000000-0005-0000-0000-0000FC280000}"/>
    <cellStyle name="Millares 2 6 3 4 2 3 2" xfId="17734" xr:uid="{00000000-0005-0000-0000-0000FD280000}"/>
    <cellStyle name="Millares 2 6 3 4 2 4" xfId="13358" xr:uid="{00000000-0005-0000-0000-0000FE280000}"/>
    <cellStyle name="Millares 2 6 3 4 3" xfId="5698" xr:uid="{00000000-0005-0000-0000-0000FF280000}"/>
    <cellStyle name="Millares 2 6 3 4 3 2" xfId="10075" xr:uid="{00000000-0005-0000-0000-000000290000}"/>
    <cellStyle name="Millares 2 6 3 4 3 2 2" xfId="18828" xr:uid="{00000000-0005-0000-0000-000001290000}"/>
    <cellStyle name="Millares 2 6 3 4 3 3" xfId="14452" xr:uid="{00000000-0005-0000-0000-000002290000}"/>
    <cellStyle name="Millares 2 6 3 4 4" xfId="7887" xr:uid="{00000000-0005-0000-0000-000003290000}"/>
    <cellStyle name="Millares 2 6 3 4 4 2" xfId="16640" xr:uid="{00000000-0005-0000-0000-000004290000}"/>
    <cellStyle name="Millares 2 6 3 4 5" xfId="12264" xr:uid="{00000000-0005-0000-0000-000005290000}"/>
    <cellStyle name="Millares 2 6 3 5" xfId="4055" xr:uid="{00000000-0005-0000-0000-000006290000}"/>
    <cellStyle name="Millares 2 6 3 5 2" xfId="6244" xr:uid="{00000000-0005-0000-0000-000007290000}"/>
    <cellStyle name="Millares 2 6 3 5 2 2" xfId="10621" xr:uid="{00000000-0005-0000-0000-000008290000}"/>
    <cellStyle name="Millares 2 6 3 5 2 2 2" xfId="19374" xr:uid="{00000000-0005-0000-0000-000009290000}"/>
    <cellStyle name="Millares 2 6 3 5 2 3" xfId="14998" xr:uid="{00000000-0005-0000-0000-00000A290000}"/>
    <cellStyle name="Millares 2 6 3 5 3" xfId="8433" xr:uid="{00000000-0005-0000-0000-00000B290000}"/>
    <cellStyle name="Millares 2 6 3 5 3 2" xfId="17186" xr:uid="{00000000-0005-0000-0000-00000C290000}"/>
    <cellStyle name="Millares 2 6 3 5 4" xfId="12810" xr:uid="{00000000-0005-0000-0000-00000D290000}"/>
    <cellStyle name="Millares 2 6 3 6" xfId="5150" xr:uid="{00000000-0005-0000-0000-00000E290000}"/>
    <cellStyle name="Millares 2 6 3 6 2" xfId="9527" xr:uid="{00000000-0005-0000-0000-00000F290000}"/>
    <cellStyle name="Millares 2 6 3 6 2 2" xfId="18280" xr:uid="{00000000-0005-0000-0000-000010290000}"/>
    <cellStyle name="Millares 2 6 3 6 3" xfId="13904" xr:uid="{00000000-0005-0000-0000-000011290000}"/>
    <cellStyle name="Millares 2 6 3 7" xfId="7339" xr:uid="{00000000-0005-0000-0000-000012290000}"/>
    <cellStyle name="Millares 2 6 3 7 2" xfId="16092" xr:uid="{00000000-0005-0000-0000-000013290000}"/>
    <cellStyle name="Millares 2 6 3 8" xfId="11716" xr:uid="{00000000-0005-0000-0000-000014290000}"/>
    <cellStyle name="Millares 2 6 4" xfId="3007" xr:uid="{00000000-0005-0000-0000-000015290000}"/>
    <cellStyle name="Millares 2 6 4 2" xfId="3283" xr:uid="{00000000-0005-0000-0000-000016290000}"/>
    <cellStyle name="Millares 2 6 4 2 2" xfId="3836" xr:uid="{00000000-0005-0000-0000-000017290000}"/>
    <cellStyle name="Millares 2 6 4 2 2 2" xfId="4932" xr:uid="{00000000-0005-0000-0000-000018290000}"/>
    <cellStyle name="Millares 2 6 4 2 2 2 2" xfId="7121" xr:uid="{00000000-0005-0000-0000-000019290000}"/>
    <cellStyle name="Millares 2 6 4 2 2 2 2 2" xfId="11498" xr:uid="{00000000-0005-0000-0000-00001A290000}"/>
    <cellStyle name="Millares 2 6 4 2 2 2 2 2 2" xfId="20251" xr:uid="{00000000-0005-0000-0000-00001B290000}"/>
    <cellStyle name="Millares 2 6 4 2 2 2 2 3" xfId="15875" xr:uid="{00000000-0005-0000-0000-00001C290000}"/>
    <cellStyle name="Millares 2 6 4 2 2 2 3" xfId="9310" xr:uid="{00000000-0005-0000-0000-00001D290000}"/>
    <cellStyle name="Millares 2 6 4 2 2 2 3 2" xfId="18063" xr:uid="{00000000-0005-0000-0000-00001E290000}"/>
    <cellStyle name="Millares 2 6 4 2 2 2 4" xfId="13687" xr:uid="{00000000-0005-0000-0000-00001F290000}"/>
    <cellStyle name="Millares 2 6 4 2 2 3" xfId="6027" xr:uid="{00000000-0005-0000-0000-000020290000}"/>
    <cellStyle name="Millares 2 6 4 2 2 3 2" xfId="10404" xr:uid="{00000000-0005-0000-0000-000021290000}"/>
    <cellStyle name="Millares 2 6 4 2 2 3 2 2" xfId="19157" xr:uid="{00000000-0005-0000-0000-000022290000}"/>
    <cellStyle name="Millares 2 6 4 2 2 3 3" xfId="14781" xr:uid="{00000000-0005-0000-0000-000023290000}"/>
    <cellStyle name="Millares 2 6 4 2 2 4" xfId="8216" xr:uid="{00000000-0005-0000-0000-000024290000}"/>
    <cellStyle name="Millares 2 6 4 2 2 4 2" xfId="16969" xr:uid="{00000000-0005-0000-0000-000025290000}"/>
    <cellStyle name="Millares 2 6 4 2 2 5" xfId="12593" xr:uid="{00000000-0005-0000-0000-000026290000}"/>
    <cellStyle name="Millares 2 6 4 2 3" xfId="4384" xr:uid="{00000000-0005-0000-0000-000027290000}"/>
    <cellStyle name="Millares 2 6 4 2 3 2" xfId="6573" xr:uid="{00000000-0005-0000-0000-000028290000}"/>
    <cellStyle name="Millares 2 6 4 2 3 2 2" xfId="10950" xr:uid="{00000000-0005-0000-0000-000029290000}"/>
    <cellStyle name="Millares 2 6 4 2 3 2 2 2" xfId="19703" xr:uid="{00000000-0005-0000-0000-00002A290000}"/>
    <cellStyle name="Millares 2 6 4 2 3 2 3" xfId="15327" xr:uid="{00000000-0005-0000-0000-00002B290000}"/>
    <cellStyle name="Millares 2 6 4 2 3 3" xfId="8762" xr:uid="{00000000-0005-0000-0000-00002C290000}"/>
    <cellStyle name="Millares 2 6 4 2 3 3 2" xfId="17515" xr:uid="{00000000-0005-0000-0000-00002D290000}"/>
    <cellStyle name="Millares 2 6 4 2 3 4" xfId="13139" xr:uid="{00000000-0005-0000-0000-00002E290000}"/>
    <cellStyle name="Millares 2 6 4 2 4" xfId="5479" xr:uid="{00000000-0005-0000-0000-00002F290000}"/>
    <cellStyle name="Millares 2 6 4 2 4 2" xfId="9856" xr:uid="{00000000-0005-0000-0000-000030290000}"/>
    <cellStyle name="Millares 2 6 4 2 4 2 2" xfId="18609" xr:uid="{00000000-0005-0000-0000-000031290000}"/>
    <cellStyle name="Millares 2 6 4 2 4 3" xfId="14233" xr:uid="{00000000-0005-0000-0000-000032290000}"/>
    <cellStyle name="Millares 2 6 4 2 5" xfId="7668" xr:uid="{00000000-0005-0000-0000-000033290000}"/>
    <cellStyle name="Millares 2 6 4 2 5 2" xfId="16421" xr:uid="{00000000-0005-0000-0000-000034290000}"/>
    <cellStyle name="Millares 2 6 4 2 6" xfId="12045" xr:uid="{00000000-0005-0000-0000-000035290000}"/>
    <cellStyle name="Millares 2 6 4 3" xfId="3562" xr:uid="{00000000-0005-0000-0000-000036290000}"/>
    <cellStyle name="Millares 2 6 4 3 2" xfId="4658" xr:uid="{00000000-0005-0000-0000-000037290000}"/>
    <cellStyle name="Millares 2 6 4 3 2 2" xfId="6847" xr:uid="{00000000-0005-0000-0000-000038290000}"/>
    <cellStyle name="Millares 2 6 4 3 2 2 2" xfId="11224" xr:uid="{00000000-0005-0000-0000-000039290000}"/>
    <cellStyle name="Millares 2 6 4 3 2 2 2 2" xfId="19977" xr:uid="{00000000-0005-0000-0000-00003A290000}"/>
    <cellStyle name="Millares 2 6 4 3 2 2 3" xfId="15601" xr:uid="{00000000-0005-0000-0000-00003B290000}"/>
    <cellStyle name="Millares 2 6 4 3 2 3" xfId="9036" xr:uid="{00000000-0005-0000-0000-00003C290000}"/>
    <cellStyle name="Millares 2 6 4 3 2 3 2" xfId="17789" xr:uid="{00000000-0005-0000-0000-00003D290000}"/>
    <cellStyle name="Millares 2 6 4 3 2 4" xfId="13413" xr:uid="{00000000-0005-0000-0000-00003E290000}"/>
    <cellStyle name="Millares 2 6 4 3 3" xfId="5753" xr:uid="{00000000-0005-0000-0000-00003F290000}"/>
    <cellStyle name="Millares 2 6 4 3 3 2" xfId="10130" xr:uid="{00000000-0005-0000-0000-000040290000}"/>
    <cellStyle name="Millares 2 6 4 3 3 2 2" xfId="18883" xr:uid="{00000000-0005-0000-0000-000041290000}"/>
    <cellStyle name="Millares 2 6 4 3 3 3" xfId="14507" xr:uid="{00000000-0005-0000-0000-000042290000}"/>
    <cellStyle name="Millares 2 6 4 3 4" xfId="7942" xr:uid="{00000000-0005-0000-0000-000043290000}"/>
    <cellStyle name="Millares 2 6 4 3 4 2" xfId="16695" xr:uid="{00000000-0005-0000-0000-000044290000}"/>
    <cellStyle name="Millares 2 6 4 3 5" xfId="12319" xr:uid="{00000000-0005-0000-0000-000045290000}"/>
    <cellStyle name="Millares 2 6 4 4" xfId="4110" xr:uid="{00000000-0005-0000-0000-000046290000}"/>
    <cellStyle name="Millares 2 6 4 4 2" xfId="6299" xr:uid="{00000000-0005-0000-0000-000047290000}"/>
    <cellStyle name="Millares 2 6 4 4 2 2" xfId="10676" xr:uid="{00000000-0005-0000-0000-000048290000}"/>
    <cellStyle name="Millares 2 6 4 4 2 2 2" xfId="19429" xr:uid="{00000000-0005-0000-0000-000049290000}"/>
    <cellStyle name="Millares 2 6 4 4 2 3" xfId="15053" xr:uid="{00000000-0005-0000-0000-00004A290000}"/>
    <cellStyle name="Millares 2 6 4 4 3" xfId="8488" xr:uid="{00000000-0005-0000-0000-00004B290000}"/>
    <cellStyle name="Millares 2 6 4 4 3 2" xfId="17241" xr:uid="{00000000-0005-0000-0000-00004C290000}"/>
    <cellStyle name="Millares 2 6 4 4 4" xfId="12865" xr:uid="{00000000-0005-0000-0000-00004D290000}"/>
    <cellStyle name="Millares 2 6 4 5" xfId="5205" xr:uid="{00000000-0005-0000-0000-00004E290000}"/>
    <cellStyle name="Millares 2 6 4 5 2" xfId="9582" xr:uid="{00000000-0005-0000-0000-00004F290000}"/>
    <cellStyle name="Millares 2 6 4 5 2 2" xfId="18335" xr:uid="{00000000-0005-0000-0000-000050290000}"/>
    <cellStyle name="Millares 2 6 4 5 3" xfId="13959" xr:uid="{00000000-0005-0000-0000-000051290000}"/>
    <cellStyle name="Millares 2 6 4 6" xfId="7394" xr:uid="{00000000-0005-0000-0000-000052290000}"/>
    <cellStyle name="Millares 2 6 4 6 2" xfId="16147" xr:uid="{00000000-0005-0000-0000-000053290000}"/>
    <cellStyle name="Millares 2 6 4 7" xfId="11771" xr:uid="{00000000-0005-0000-0000-000054290000}"/>
    <cellStyle name="Millares 2 6 5" xfId="2894" xr:uid="{00000000-0005-0000-0000-000055290000}"/>
    <cellStyle name="Millares 2 6 5 2" xfId="3173" xr:uid="{00000000-0005-0000-0000-000056290000}"/>
    <cellStyle name="Millares 2 6 5 2 2" xfId="3726" xr:uid="{00000000-0005-0000-0000-000057290000}"/>
    <cellStyle name="Millares 2 6 5 2 2 2" xfId="4822" xr:uid="{00000000-0005-0000-0000-000058290000}"/>
    <cellStyle name="Millares 2 6 5 2 2 2 2" xfId="7011" xr:uid="{00000000-0005-0000-0000-000059290000}"/>
    <cellStyle name="Millares 2 6 5 2 2 2 2 2" xfId="11388" xr:uid="{00000000-0005-0000-0000-00005A290000}"/>
    <cellStyle name="Millares 2 6 5 2 2 2 2 2 2" xfId="20141" xr:uid="{00000000-0005-0000-0000-00005B290000}"/>
    <cellStyle name="Millares 2 6 5 2 2 2 2 3" xfId="15765" xr:uid="{00000000-0005-0000-0000-00005C290000}"/>
    <cellStyle name="Millares 2 6 5 2 2 2 3" xfId="9200" xr:uid="{00000000-0005-0000-0000-00005D290000}"/>
    <cellStyle name="Millares 2 6 5 2 2 2 3 2" xfId="17953" xr:uid="{00000000-0005-0000-0000-00005E290000}"/>
    <cellStyle name="Millares 2 6 5 2 2 2 4" xfId="13577" xr:uid="{00000000-0005-0000-0000-00005F290000}"/>
    <cellStyle name="Millares 2 6 5 2 2 3" xfId="5917" xr:uid="{00000000-0005-0000-0000-000060290000}"/>
    <cellStyle name="Millares 2 6 5 2 2 3 2" xfId="10294" xr:uid="{00000000-0005-0000-0000-000061290000}"/>
    <cellStyle name="Millares 2 6 5 2 2 3 2 2" xfId="19047" xr:uid="{00000000-0005-0000-0000-000062290000}"/>
    <cellStyle name="Millares 2 6 5 2 2 3 3" xfId="14671" xr:uid="{00000000-0005-0000-0000-000063290000}"/>
    <cellStyle name="Millares 2 6 5 2 2 4" xfId="8106" xr:uid="{00000000-0005-0000-0000-000064290000}"/>
    <cellStyle name="Millares 2 6 5 2 2 4 2" xfId="16859" xr:uid="{00000000-0005-0000-0000-000065290000}"/>
    <cellStyle name="Millares 2 6 5 2 2 5" xfId="12483" xr:uid="{00000000-0005-0000-0000-000066290000}"/>
    <cellStyle name="Millares 2 6 5 2 3" xfId="4274" xr:uid="{00000000-0005-0000-0000-000067290000}"/>
    <cellStyle name="Millares 2 6 5 2 3 2" xfId="6463" xr:uid="{00000000-0005-0000-0000-000068290000}"/>
    <cellStyle name="Millares 2 6 5 2 3 2 2" xfId="10840" xr:uid="{00000000-0005-0000-0000-000069290000}"/>
    <cellStyle name="Millares 2 6 5 2 3 2 2 2" xfId="19593" xr:uid="{00000000-0005-0000-0000-00006A290000}"/>
    <cellStyle name="Millares 2 6 5 2 3 2 3" xfId="15217" xr:uid="{00000000-0005-0000-0000-00006B290000}"/>
    <cellStyle name="Millares 2 6 5 2 3 3" xfId="8652" xr:uid="{00000000-0005-0000-0000-00006C290000}"/>
    <cellStyle name="Millares 2 6 5 2 3 3 2" xfId="17405" xr:uid="{00000000-0005-0000-0000-00006D290000}"/>
    <cellStyle name="Millares 2 6 5 2 3 4" xfId="13029" xr:uid="{00000000-0005-0000-0000-00006E290000}"/>
    <cellStyle name="Millares 2 6 5 2 4" xfId="5369" xr:uid="{00000000-0005-0000-0000-00006F290000}"/>
    <cellStyle name="Millares 2 6 5 2 4 2" xfId="9746" xr:uid="{00000000-0005-0000-0000-000070290000}"/>
    <cellStyle name="Millares 2 6 5 2 4 2 2" xfId="18499" xr:uid="{00000000-0005-0000-0000-000071290000}"/>
    <cellStyle name="Millares 2 6 5 2 4 3" xfId="14123" xr:uid="{00000000-0005-0000-0000-000072290000}"/>
    <cellStyle name="Millares 2 6 5 2 5" xfId="7558" xr:uid="{00000000-0005-0000-0000-000073290000}"/>
    <cellStyle name="Millares 2 6 5 2 5 2" xfId="16311" xr:uid="{00000000-0005-0000-0000-000074290000}"/>
    <cellStyle name="Millares 2 6 5 2 6" xfId="11935" xr:uid="{00000000-0005-0000-0000-000075290000}"/>
    <cellStyle name="Millares 2 6 5 3" xfId="3452" xr:uid="{00000000-0005-0000-0000-000076290000}"/>
    <cellStyle name="Millares 2 6 5 3 2" xfId="4548" xr:uid="{00000000-0005-0000-0000-000077290000}"/>
    <cellStyle name="Millares 2 6 5 3 2 2" xfId="6737" xr:uid="{00000000-0005-0000-0000-000078290000}"/>
    <cellStyle name="Millares 2 6 5 3 2 2 2" xfId="11114" xr:uid="{00000000-0005-0000-0000-000079290000}"/>
    <cellStyle name="Millares 2 6 5 3 2 2 2 2" xfId="19867" xr:uid="{00000000-0005-0000-0000-00007A290000}"/>
    <cellStyle name="Millares 2 6 5 3 2 2 3" xfId="15491" xr:uid="{00000000-0005-0000-0000-00007B290000}"/>
    <cellStyle name="Millares 2 6 5 3 2 3" xfId="8926" xr:uid="{00000000-0005-0000-0000-00007C290000}"/>
    <cellStyle name="Millares 2 6 5 3 2 3 2" xfId="17679" xr:uid="{00000000-0005-0000-0000-00007D290000}"/>
    <cellStyle name="Millares 2 6 5 3 2 4" xfId="13303" xr:uid="{00000000-0005-0000-0000-00007E290000}"/>
    <cellStyle name="Millares 2 6 5 3 3" xfId="5643" xr:uid="{00000000-0005-0000-0000-00007F290000}"/>
    <cellStyle name="Millares 2 6 5 3 3 2" xfId="10020" xr:uid="{00000000-0005-0000-0000-000080290000}"/>
    <cellStyle name="Millares 2 6 5 3 3 2 2" xfId="18773" xr:uid="{00000000-0005-0000-0000-000081290000}"/>
    <cellStyle name="Millares 2 6 5 3 3 3" xfId="14397" xr:uid="{00000000-0005-0000-0000-000082290000}"/>
    <cellStyle name="Millares 2 6 5 3 4" xfId="7832" xr:uid="{00000000-0005-0000-0000-000083290000}"/>
    <cellStyle name="Millares 2 6 5 3 4 2" xfId="16585" xr:uid="{00000000-0005-0000-0000-000084290000}"/>
    <cellStyle name="Millares 2 6 5 3 5" xfId="12209" xr:uid="{00000000-0005-0000-0000-000085290000}"/>
    <cellStyle name="Millares 2 6 5 4" xfId="4000" xr:uid="{00000000-0005-0000-0000-000086290000}"/>
    <cellStyle name="Millares 2 6 5 4 2" xfId="6189" xr:uid="{00000000-0005-0000-0000-000087290000}"/>
    <cellStyle name="Millares 2 6 5 4 2 2" xfId="10566" xr:uid="{00000000-0005-0000-0000-000088290000}"/>
    <cellStyle name="Millares 2 6 5 4 2 2 2" xfId="19319" xr:uid="{00000000-0005-0000-0000-000089290000}"/>
    <cellStyle name="Millares 2 6 5 4 2 3" xfId="14943" xr:uid="{00000000-0005-0000-0000-00008A290000}"/>
    <cellStyle name="Millares 2 6 5 4 3" xfId="8378" xr:uid="{00000000-0005-0000-0000-00008B290000}"/>
    <cellStyle name="Millares 2 6 5 4 3 2" xfId="17131" xr:uid="{00000000-0005-0000-0000-00008C290000}"/>
    <cellStyle name="Millares 2 6 5 4 4" xfId="12755" xr:uid="{00000000-0005-0000-0000-00008D290000}"/>
    <cellStyle name="Millares 2 6 5 5" xfId="5095" xr:uid="{00000000-0005-0000-0000-00008E290000}"/>
    <cellStyle name="Millares 2 6 5 5 2" xfId="9472" xr:uid="{00000000-0005-0000-0000-00008F290000}"/>
    <cellStyle name="Millares 2 6 5 5 2 2" xfId="18225" xr:uid="{00000000-0005-0000-0000-000090290000}"/>
    <cellStyle name="Millares 2 6 5 5 3" xfId="13849" xr:uid="{00000000-0005-0000-0000-000091290000}"/>
    <cellStyle name="Millares 2 6 5 6" xfId="7284" xr:uid="{00000000-0005-0000-0000-000092290000}"/>
    <cellStyle name="Millares 2 6 5 6 2" xfId="16037" xr:uid="{00000000-0005-0000-0000-000093290000}"/>
    <cellStyle name="Millares 2 6 5 7" xfId="11661" xr:uid="{00000000-0005-0000-0000-000094290000}"/>
    <cellStyle name="Millares 2 6 6" xfId="3123" xr:uid="{00000000-0005-0000-0000-000095290000}"/>
    <cellStyle name="Millares 2 6 6 2" xfId="3677" xr:uid="{00000000-0005-0000-0000-000096290000}"/>
    <cellStyle name="Millares 2 6 6 2 2" xfId="4773" xr:uid="{00000000-0005-0000-0000-000097290000}"/>
    <cellStyle name="Millares 2 6 6 2 2 2" xfId="6962" xr:uid="{00000000-0005-0000-0000-000098290000}"/>
    <cellStyle name="Millares 2 6 6 2 2 2 2" xfId="11339" xr:uid="{00000000-0005-0000-0000-000099290000}"/>
    <cellStyle name="Millares 2 6 6 2 2 2 2 2" xfId="20092" xr:uid="{00000000-0005-0000-0000-00009A290000}"/>
    <cellStyle name="Millares 2 6 6 2 2 2 3" xfId="15716" xr:uid="{00000000-0005-0000-0000-00009B290000}"/>
    <cellStyle name="Millares 2 6 6 2 2 3" xfId="9151" xr:uid="{00000000-0005-0000-0000-00009C290000}"/>
    <cellStyle name="Millares 2 6 6 2 2 3 2" xfId="17904" xr:uid="{00000000-0005-0000-0000-00009D290000}"/>
    <cellStyle name="Millares 2 6 6 2 2 4" xfId="13528" xr:uid="{00000000-0005-0000-0000-00009E290000}"/>
    <cellStyle name="Millares 2 6 6 2 3" xfId="5868" xr:uid="{00000000-0005-0000-0000-00009F290000}"/>
    <cellStyle name="Millares 2 6 6 2 3 2" xfId="10245" xr:uid="{00000000-0005-0000-0000-0000A0290000}"/>
    <cellStyle name="Millares 2 6 6 2 3 2 2" xfId="18998" xr:uid="{00000000-0005-0000-0000-0000A1290000}"/>
    <cellStyle name="Millares 2 6 6 2 3 3" xfId="14622" xr:uid="{00000000-0005-0000-0000-0000A2290000}"/>
    <cellStyle name="Millares 2 6 6 2 4" xfId="8057" xr:uid="{00000000-0005-0000-0000-0000A3290000}"/>
    <cellStyle name="Millares 2 6 6 2 4 2" xfId="16810" xr:uid="{00000000-0005-0000-0000-0000A4290000}"/>
    <cellStyle name="Millares 2 6 6 2 5" xfId="12434" xr:uid="{00000000-0005-0000-0000-0000A5290000}"/>
    <cellStyle name="Millares 2 6 6 3" xfId="4225" xr:uid="{00000000-0005-0000-0000-0000A6290000}"/>
    <cellStyle name="Millares 2 6 6 3 2" xfId="6414" xr:uid="{00000000-0005-0000-0000-0000A7290000}"/>
    <cellStyle name="Millares 2 6 6 3 2 2" xfId="10791" xr:uid="{00000000-0005-0000-0000-0000A8290000}"/>
    <cellStyle name="Millares 2 6 6 3 2 2 2" xfId="19544" xr:uid="{00000000-0005-0000-0000-0000A9290000}"/>
    <cellStyle name="Millares 2 6 6 3 2 3" xfId="15168" xr:uid="{00000000-0005-0000-0000-0000AA290000}"/>
    <cellStyle name="Millares 2 6 6 3 3" xfId="8603" xr:uid="{00000000-0005-0000-0000-0000AB290000}"/>
    <cellStyle name="Millares 2 6 6 3 3 2" xfId="17356" xr:uid="{00000000-0005-0000-0000-0000AC290000}"/>
    <cellStyle name="Millares 2 6 6 3 4" xfId="12980" xr:uid="{00000000-0005-0000-0000-0000AD290000}"/>
    <cellStyle name="Millares 2 6 6 4" xfId="5320" xr:uid="{00000000-0005-0000-0000-0000AE290000}"/>
    <cellStyle name="Millares 2 6 6 4 2" xfId="9697" xr:uid="{00000000-0005-0000-0000-0000AF290000}"/>
    <cellStyle name="Millares 2 6 6 4 2 2" xfId="18450" xr:uid="{00000000-0005-0000-0000-0000B0290000}"/>
    <cellStyle name="Millares 2 6 6 4 3" xfId="14074" xr:uid="{00000000-0005-0000-0000-0000B1290000}"/>
    <cellStyle name="Millares 2 6 6 5" xfId="7509" xr:uid="{00000000-0005-0000-0000-0000B2290000}"/>
    <cellStyle name="Millares 2 6 6 5 2" xfId="16262" xr:uid="{00000000-0005-0000-0000-0000B3290000}"/>
    <cellStyle name="Millares 2 6 6 6" xfId="11886" xr:uid="{00000000-0005-0000-0000-0000B4290000}"/>
    <cellStyle name="Millares 2 6 7" xfId="3402" xr:uid="{00000000-0005-0000-0000-0000B5290000}"/>
    <cellStyle name="Millares 2 6 7 2" xfId="4499" xr:uid="{00000000-0005-0000-0000-0000B6290000}"/>
    <cellStyle name="Millares 2 6 7 2 2" xfId="6688" xr:uid="{00000000-0005-0000-0000-0000B7290000}"/>
    <cellStyle name="Millares 2 6 7 2 2 2" xfId="11065" xr:uid="{00000000-0005-0000-0000-0000B8290000}"/>
    <cellStyle name="Millares 2 6 7 2 2 2 2" xfId="19818" xr:uid="{00000000-0005-0000-0000-0000B9290000}"/>
    <cellStyle name="Millares 2 6 7 2 2 3" xfId="15442" xr:uid="{00000000-0005-0000-0000-0000BA290000}"/>
    <cellStyle name="Millares 2 6 7 2 3" xfId="8877" xr:uid="{00000000-0005-0000-0000-0000BB290000}"/>
    <cellStyle name="Millares 2 6 7 2 3 2" xfId="17630" xr:uid="{00000000-0005-0000-0000-0000BC290000}"/>
    <cellStyle name="Millares 2 6 7 2 4" xfId="13254" xr:uid="{00000000-0005-0000-0000-0000BD290000}"/>
    <cellStyle name="Millares 2 6 7 3" xfId="5594" xr:uid="{00000000-0005-0000-0000-0000BE290000}"/>
    <cellStyle name="Millares 2 6 7 3 2" xfId="9971" xr:uid="{00000000-0005-0000-0000-0000BF290000}"/>
    <cellStyle name="Millares 2 6 7 3 2 2" xfId="18724" xr:uid="{00000000-0005-0000-0000-0000C0290000}"/>
    <cellStyle name="Millares 2 6 7 3 3" xfId="14348" xr:uid="{00000000-0005-0000-0000-0000C1290000}"/>
    <cellStyle name="Millares 2 6 7 4" xfId="7783" xr:uid="{00000000-0005-0000-0000-0000C2290000}"/>
    <cellStyle name="Millares 2 6 7 4 2" xfId="16536" xr:uid="{00000000-0005-0000-0000-0000C3290000}"/>
    <cellStyle name="Millares 2 6 7 5" xfId="12160" xr:uid="{00000000-0005-0000-0000-0000C4290000}"/>
    <cellStyle name="Millares 2 6 8" xfId="3952" xr:uid="{00000000-0005-0000-0000-0000C5290000}"/>
    <cellStyle name="Millares 2 6 8 2" xfId="6141" xr:uid="{00000000-0005-0000-0000-0000C6290000}"/>
    <cellStyle name="Millares 2 6 8 2 2" xfId="10518" xr:uid="{00000000-0005-0000-0000-0000C7290000}"/>
    <cellStyle name="Millares 2 6 8 2 2 2" xfId="19271" xr:uid="{00000000-0005-0000-0000-0000C8290000}"/>
    <cellStyle name="Millares 2 6 8 2 3" xfId="14895" xr:uid="{00000000-0005-0000-0000-0000C9290000}"/>
    <cellStyle name="Millares 2 6 8 3" xfId="8330" xr:uid="{00000000-0005-0000-0000-0000CA290000}"/>
    <cellStyle name="Millares 2 6 8 3 2" xfId="17083" xr:uid="{00000000-0005-0000-0000-0000CB290000}"/>
    <cellStyle name="Millares 2 6 8 4" xfId="12707" xr:uid="{00000000-0005-0000-0000-0000CC290000}"/>
    <cellStyle name="Millares 2 6 9" xfId="5047" xr:uid="{00000000-0005-0000-0000-0000CD290000}"/>
    <cellStyle name="Millares 2 6 9 2" xfId="9424" xr:uid="{00000000-0005-0000-0000-0000CE290000}"/>
    <cellStyle name="Millares 2 6 9 2 2" xfId="18177" xr:uid="{00000000-0005-0000-0000-0000CF290000}"/>
    <cellStyle name="Millares 2 6 9 3" xfId="13801" xr:uid="{00000000-0005-0000-0000-0000D0290000}"/>
    <cellStyle name="Millares 2 7" xfId="2917" xr:uid="{00000000-0005-0000-0000-0000D1290000}"/>
    <cellStyle name="Millares 2 7 2" xfId="3031" xr:uid="{00000000-0005-0000-0000-0000D2290000}"/>
    <cellStyle name="Millares 2 7 2 2" xfId="3307" xr:uid="{00000000-0005-0000-0000-0000D3290000}"/>
    <cellStyle name="Millares 2 7 2 2 2" xfId="3860" xr:uid="{00000000-0005-0000-0000-0000D4290000}"/>
    <cellStyle name="Millares 2 7 2 2 2 2" xfId="4956" xr:uid="{00000000-0005-0000-0000-0000D5290000}"/>
    <cellStyle name="Millares 2 7 2 2 2 2 2" xfId="7145" xr:uid="{00000000-0005-0000-0000-0000D6290000}"/>
    <cellStyle name="Millares 2 7 2 2 2 2 2 2" xfId="11522" xr:uid="{00000000-0005-0000-0000-0000D7290000}"/>
    <cellStyle name="Millares 2 7 2 2 2 2 2 2 2" xfId="20275" xr:uid="{00000000-0005-0000-0000-0000D8290000}"/>
    <cellStyle name="Millares 2 7 2 2 2 2 2 3" xfId="15899" xr:uid="{00000000-0005-0000-0000-0000D9290000}"/>
    <cellStyle name="Millares 2 7 2 2 2 2 3" xfId="9334" xr:uid="{00000000-0005-0000-0000-0000DA290000}"/>
    <cellStyle name="Millares 2 7 2 2 2 2 3 2" xfId="18087" xr:uid="{00000000-0005-0000-0000-0000DB290000}"/>
    <cellStyle name="Millares 2 7 2 2 2 2 4" xfId="13711" xr:uid="{00000000-0005-0000-0000-0000DC290000}"/>
    <cellStyle name="Millares 2 7 2 2 2 3" xfId="6051" xr:uid="{00000000-0005-0000-0000-0000DD290000}"/>
    <cellStyle name="Millares 2 7 2 2 2 3 2" xfId="10428" xr:uid="{00000000-0005-0000-0000-0000DE290000}"/>
    <cellStyle name="Millares 2 7 2 2 2 3 2 2" xfId="19181" xr:uid="{00000000-0005-0000-0000-0000DF290000}"/>
    <cellStyle name="Millares 2 7 2 2 2 3 3" xfId="14805" xr:uid="{00000000-0005-0000-0000-0000E0290000}"/>
    <cellStyle name="Millares 2 7 2 2 2 4" xfId="8240" xr:uid="{00000000-0005-0000-0000-0000E1290000}"/>
    <cellStyle name="Millares 2 7 2 2 2 4 2" xfId="16993" xr:uid="{00000000-0005-0000-0000-0000E2290000}"/>
    <cellStyle name="Millares 2 7 2 2 2 5" xfId="12617" xr:uid="{00000000-0005-0000-0000-0000E3290000}"/>
    <cellStyle name="Millares 2 7 2 2 3" xfId="4408" xr:uid="{00000000-0005-0000-0000-0000E4290000}"/>
    <cellStyle name="Millares 2 7 2 2 3 2" xfId="6597" xr:uid="{00000000-0005-0000-0000-0000E5290000}"/>
    <cellStyle name="Millares 2 7 2 2 3 2 2" xfId="10974" xr:uid="{00000000-0005-0000-0000-0000E6290000}"/>
    <cellStyle name="Millares 2 7 2 2 3 2 2 2" xfId="19727" xr:uid="{00000000-0005-0000-0000-0000E7290000}"/>
    <cellStyle name="Millares 2 7 2 2 3 2 3" xfId="15351" xr:uid="{00000000-0005-0000-0000-0000E8290000}"/>
    <cellStyle name="Millares 2 7 2 2 3 3" xfId="8786" xr:uid="{00000000-0005-0000-0000-0000E9290000}"/>
    <cellStyle name="Millares 2 7 2 2 3 3 2" xfId="17539" xr:uid="{00000000-0005-0000-0000-0000EA290000}"/>
    <cellStyle name="Millares 2 7 2 2 3 4" xfId="13163" xr:uid="{00000000-0005-0000-0000-0000EB290000}"/>
    <cellStyle name="Millares 2 7 2 2 4" xfId="5503" xr:uid="{00000000-0005-0000-0000-0000EC290000}"/>
    <cellStyle name="Millares 2 7 2 2 4 2" xfId="9880" xr:uid="{00000000-0005-0000-0000-0000ED290000}"/>
    <cellStyle name="Millares 2 7 2 2 4 2 2" xfId="18633" xr:uid="{00000000-0005-0000-0000-0000EE290000}"/>
    <cellStyle name="Millares 2 7 2 2 4 3" xfId="14257" xr:uid="{00000000-0005-0000-0000-0000EF290000}"/>
    <cellStyle name="Millares 2 7 2 2 5" xfId="7692" xr:uid="{00000000-0005-0000-0000-0000F0290000}"/>
    <cellStyle name="Millares 2 7 2 2 5 2" xfId="16445" xr:uid="{00000000-0005-0000-0000-0000F1290000}"/>
    <cellStyle name="Millares 2 7 2 2 6" xfId="12069" xr:uid="{00000000-0005-0000-0000-0000F2290000}"/>
    <cellStyle name="Millares 2 7 2 3" xfId="3586" xr:uid="{00000000-0005-0000-0000-0000F3290000}"/>
    <cellStyle name="Millares 2 7 2 3 2" xfId="4682" xr:uid="{00000000-0005-0000-0000-0000F4290000}"/>
    <cellStyle name="Millares 2 7 2 3 2 2" xfId="6871" xr:uid="{00000000-0005-0000-0000-0000F5290000}"/>
    <cellStyle name="Millares 2 7 2 3 2 2 2" xfId="11248" xr:uid="{00000000-0005-0000-0000-0000F6290000}"/>
    <cellStyle name="Millares 2 7 2 3 2 2 2 2" xfId="20001" xr:uid="{00000000-0005-0000-0000-0000F7290000}"/>
    <cellStyle name="Millares 2 7 2 3 2 2 3" xfId="15625" xr:uid="{00000000-0005-0000-0000-0000F8290000}"/>
    <cellStyle name="Millares 2 7 2 3 2 3" xfId="9060" xr:uid="{00000000-0005-0000-0000-0000F9290000}"/>
    <cellStyle name="Millares 2 7 2 3 2 3 2" xfId="17813" xr:uid="{00000000-0005-0000-0000-0000FA290000}"/>
    <cellStyle name="Millares 2 7 2 3 2 4" xfId="13437" xr:uid="{00000000-0005-0000-0000-0000FB290000}"/>
    <cellStyle name="Millares 2 7 2 3 3" xfId="5777" xr:uid="{00000000-0005-0000-0000-0000FC290000}"/>
    <cellStyle name="Millares 2 7 2 3 3 2" xfId="10154" xr:uid="{00000000-0005-0000-0000-0000FD290000}"/>
    <cellStyle name="Millares 2 7 2 3 3 2 2" xfId="18907" xr:uid="{00000000-0005-0000-0000-0000FE290000}"/>
    <cellStyle name="Millares 2 7 2 3 3 3" xfId="14531" xr:uid="{00000000-0005-0000-0000-0000FF290000}"/>
    <cellStyle name="Millares 2 7 2 3 4" xfId="7966" xr:uid="{00000000-0005-0000-0000-0000002A0000}"/>
    <cellStyle name="Millares 2 7 2 3 4 2" xfId="16719" xr:uid="{00000000-0005-0000-0000-0000012A0000}"/>
    <cellStyle name="Millares 2 7 2 3 5" xfId="12343" xr:uid="{00000000-0005-0000-0000-0000022A0000}"/>
    <cellStyle name="Millares 2 7 2 4" xfId="4134" xr:uid="{00000000-0005-0000-0000-0000032A0000}"/>
    <cellStyle name="Millares 2 7 2 4 2" xfId="6323" xr:uid="{00000000-0005-0000-0000-0000042A0000}"/>
    <cellStyle name="Millares 2 7 2 4 2 2" xfId="10700" xr:uid="{00000000-0005-0000-0000-0000052A0000}"/>
    <cellStyle name="Millares 2 7 2 4 2 2 2" xfId="19453" xr:uid="{00000000-0005-0000-0000-0000062A0000}"/>
    <cellStyle name="Millares 2 7 2 4 2 3" xfId="15077" xr:uid="{00000000-0005-0000-0000-0000072A0000}"/>
    <cellStyle name="Millares 2 7 2 4 3" xfId="8512" xr:uid="{00000000-0005-0000-0000-0000082A0000}"/>
    <cellStyle name="Millares 2 7 2 4 3 2" xfId="17265" xr:uid="{00000000-0005-0000-0000-0000092A0000}"/>
    <cellStyle name="Millares 2 7 2 4 4" xfId="12889" xr:uid="{00000000-0005-0000-0000-00000A2A0000}"/>
    <cellStyle name="Millares 2 7 2 5" xfId="5229" xr:uid="{00000000-0005-0000-0000-00000B2A0000}"/>
    <cellStyle name="Millares 2 7 2 5 2" xfId="9606" xr:uid="{00000000-0005-0000-0000-00000C2A0000}"/>
    <cellStyle name="Millares 2 7 2 5 2 2" xfId="18359" xr:uid="{00000000-0005-0000-0000-00000D2A0000}"/>
    <cellStyle name="Millares 2 7 2 5 3" xfId="13983" xr:uid="{00000000-0005-0000-0000-00000E2A0000}"/>
    <cellStyle name="Millares 2 7 2 6" xfId="7418" xr:uid="{00000000-0005-0000-0000-00000F2A0000}"/>
    <cellStyle name="Millares 2 7 2 6 2" xfId="16171" xr:uid="{00000000-0005-0000-0000-0000102A0000}"/>
    <cellStyle name="Millares 2 7 2 7" xfId="11795" xr:uid="{00000000-0005-0000-0000-0000112A0000}"/>
    <cellStyle name="Millares 2 7 3" xfId="3195" xr:uid="{00000000-0005-0000-0000-0000122A0000}"/>
    <cellStyle name="Millares 2 7 3 2" xfId="3748" xr:uid="{00000000-0005-0000-0000-0000132A0000}"/>
    <cellStyle name="Millares 2 7 3 2 2" xfId="4844" xr:uid="{00000000-0005-0000-0000-0000142A0000}"/>
    <cellStyle name="Millares 2 7 3 2 2 2" xfId="7033" xr:uid="{00000000-0005-0000-0000-0000152A0000}"/>
    <cellStyle name="Millares 2 7 3 2 2 2 2" xfId="11410" xr:uid="{00000000-0005-0000-0000-0000162A0000}"/>
    <cellStyle name="Millares 2 7 3 2 2 2 2 2" xfId="20163" xr:uid="{00000000-0005-0000-0000-0000172A0000}"/>
    <cellStyle name="Millares 2 7 3 2 2 2 3" xfId="15787" xr:uid="{00000000-0005-0000-0000-0000182A0000}"/>
    <cellStyle name="Millares 2 7 3 2 2 3" xfId="9222" xr:uid="{00000000-0005-0000-0000-0000192A0000}"/>
    <cellStyle name="Millares 2 7 3 2 2 3 2" xfId="17975" xr:uid="{00000000-0005-0000-0000-00001A2A0000}"/>
    <cellStyle name="Millares 2 7 3 2 2 4" xfId="13599" xr:uid="{00000000-0005-0000-0000-00001B2A0000}"/>
    <cellStyle name="Millares 2 7 3 2 3" xfId="5939" xr:uid="{00000000-0005-0000-0000-00001C2A0000}"/>
    <cellStyle name="Millares 2 7 3 2 3 2" xfId="10316" xr:uid="{00000000-0005-0000-0000-00001D2A0000}"/>
    <cellStyle name="Millares 2 7 3 2 3 2 2" xfId="19069" xr:uid="{00000000-0005-0000-0000-00001E2A0000}"/>
    <cellStyle name="Millares 2 7 3 2 3 3" xfId="14693" xr:uid="{00000000-0005-0000-0000-00001F2A0000}"/>
    <cellStyle name="Millares 2 7 3 2 4" xfId="8128" xr:uid="{00000000-0005-0000-0000-0000202A0000}"/>
    <cellStyle name="Millares 2 7 3 2 4 2" xfId="16881" xr:uid="{00000000-0005-0000-0000-0000212A0000}"/>
    <cellStyle name="Millares 2 7 3 2 5" xfId="12505" xr:uid="{00000000-0005-0000-0000-0000222A0000}"/>
    <cellStyle name="Millares 2 7 3 3" xfId="4296" xr:uid="{00000000-0005-0000-0000-0000232A0000}"/>
    <cellStyle name="Millares 2 7 3 3 2" xfId="6485" xr:uid="{00000000-0005-0000-0000-0000242A0000}"/>
    <cellStyle name="Millares 2 7 3 3 2 2" xfId="10862" xr:uid="{00000000-0005-0000-0000-0000252A0000}"/>
    <cellStyle name="Millares 2 7 3 3 2 2 2" xfId="19615" xr:uid="{00000000-0005-0000-0000-0000262A0000}"/>
    <cellStyle name="Millares 2 7 3 3 2 3" xfId="15239" xr:uid="{00000000-0005-0000-0000-0000272A0000}"/>
    <cellStyle name="Millares 2 7 3 3 3" xfId="8674" xr:uid="{00000000-0005-0000-0000-0000282A0000}"/>
    <cellStyle name="Millares 2 7 3 3 3 2" xfId="17427" xr:uid="{00000000-0005-0000-0000-0000292A0000}"/>
    <cellStyle name="Millares 2 7 3 3 4" xfId="13051" xr:uid="{00000000-0005-0000-0000-00002A2A0000}"/>
    <cellStyle name="Millares 2 7 3 4" xfId="5391" xr:uid="{00000000-0005-0000-0000-00002B2A0000}"/>
    <cellStyle name="Millares 2 7 3 4 2" xfId="9768" xr:uid="{00000000-0005-0000-0000-00002C2A0000}"/>
    <cellStyle name="Millares 2 7 3 4 2 2" xfId="18521" xr:uid="{00000000-0005-0000-0000-00002D2A0000}"/>
    <cellStyle name="Millares 2 7 3 4 3" xfId="14145" xr:uid="{00000000-0005-0000-0000-00002E2A0000}"/>
    <cellStyle name="Millares 2 7 3 5" xfId="7580" xr:uid="{00000000-0005-0000-0000-00002F2A0000}"/>
    <cellStyle name="Millares 2 7 3 5 2" xfId="16333" xr:uid="{00000000-0005-0000-0000-0000302A0000}"/>
    <cellStyle name="Millares 2 7 3 6" xfId="11957" xr:uid="{00000000-0005-0000-0000-0000312A0000}"/>
    <cellStyle name="Millares 2 7 4" xfId="3474" xr:uid="{00000000-0005-0000-0000-0000322A0000}"/>
    <cellStyle name="Millares 2 7 4 2" xfId="4570" xr:uid="{00000000-0005-0000-0000-0000332A0000}"/>
    <cellStyle name="Millares 2 7 4 2 2" xfId="6759" xr:uid="{00000000-0005-0000-0000-0000342A0000}"/>
    <cellStyle name="Millares 2 7 4 2 2 2" xfId="11136" xr:uid="{00000000-0005-0000-0000-0000352A0000}"/>
    <cellStyle name="Millares 2 7 4 2 2 2 2" xfId="19889" xr:uid="{00000000-0005-0000-0000-0000362A0000}"/>
    <cellStyle name="Millares 2 7 4 2 2 3" xfId="15513" xr:uid="{00000000-0005-0000-0000-0000372A0000}"/>
    <cellStyle name="Millares 2 7 4 2 3" xfId="8948" xr:uid="{00000000-0005-0000-0000-0000382A0000}"/>
    <cellStyle name="Millares 2 7 4 2 3 2" xfId="17701" xr:uid="{00000000-0005-0000-0000-0000392A0000}"/>
    <cellStyle name="Millares 2 7 4 2 4" xfId="13325" xr:uid="{00000000-0005-0000-0000-00003A2A0000}"/>
    <cellStyle name="Millares 2 7 4 3" xfId="5665" xr:uid="{00000000-0005-0000-0000-00003B2A0000}"/>
    <cellStyle name="Millares 2 7 4 3 2" xfId="10042" xr:uid="{00000000-0005-0000-0000-00003C2A0000}"/>
    <cellStyle name="Millares 2 7 4 3 2 2" xfId="18795" xr:uid="{00000000-0005-0000-0000-00003D2A0000}"/>
    <cellStyle name="Millares 2 7 4 3 3" xfId="14419" xr:uid="{00000000-0005-0000-0000-00003E2A0000}"/>
    <cellStyle name="Millares 2 7 4 4" xfId="7854" xr:uid="{00000000-0005-0000-0000-00003F2A0000}"/>
    <cellStyle name="Millares 2 7 4 4 2" xfId="16607" xr:uid="{00000000-0005-0000-0000-0000402A0000}"/>
    <cellStyle name="Millares 2 7 4 5" xfId="12231" xr:uid="{00000000-0005-0000-0000-0000412A0000}"/>
    <cellStyle name="Millares 2 7 5" xfId="4022" xr:uid="{00000000-0005-0000-0000-0000422A0000}"/>
    <cellStyle name="Millares 2 7 5 2" xfId="6211" xr:uid="{00000000-0005-0000-0000-0000432A0000}"/>
    <cellStyle name="Millares 2 7 5 2 2" xfId="10588" xr:uid="{00000000-0005-0000-0000-0000442A0000}"/>
    <cellStyle name="Millares 2 7 5 2 2 2" xfId="19341" xr:uid="{00000000-0005-0000-0000-0000452A0000}"/>
    <cellStyle name="Millares 2 7 5 2 3" xfId="14965" xr:uid="{00000000-0005-0000-0000-0000462A0000}"/>
    <cellStyle name="Millares 2 7 5 3" xfId="8400" xr:uid="{00000000-0005-0000-0000-0000472A0000}"/>
    <cellStyle name="Millares 2 7 5 3 2" xfId="17153" xr:uid="{00000000-0005-0000-0000-0000482A0000}"/>
    <cellStyle name="Millares 2 7 5 4" xfId="12777" xr:uid="{00000000-0005-0000-0000-0000492A0000}"/>
    <cellStyle name="Millares 2 7 6" xfId="5117" xr:uid="{00000000-0005-0000-0000-00004A2A0000}"/>
    <cellStyle name="Millares 2 7 6 2" xfId="9494" xr:uid="{00000000-0005-0000-0000-00004B2A0000}"/>
    <cellStyle name="Millares 2 7 6 2 2" xfId="18247" xr:uid="{00000000-0005-0000-0000-00004C2A0000}"/>
    <cellStyle name="Millares 2 7 6 3" xfId="13871" xr:uid="{00000000-0005-0000-0000-00004D2A0000}"/>
    <cellStyle name="Millares 2 7 7" xfId="7306" xr:uid="{00000000-0005-0000-0000-00004E2A0000}"/>
    <cellStyle name="Millares 2 7 7 2" xfId="16059" xr:uid="{00000000-0005-0000-0000-00004F2A0000}"/>
    <cellStyle name="Millares 2 7 8" xfId="11683" xr:uid="{00000000-0005-0000-0000-0000502A0000}"/>
    <cellStyle name="Millares 3" xfId="6" xr:uid="{00000000-0005-0000-0000-0000512A0000}"/>
    <cellStyle name="Millares 3 2" xfId="7" xr:uid="{00000000-0005-0000-0000-0000522A0000}"/>
    <cellStyle name="Millares 3 3" xfId="225" xr:uid="{00000000-0005-0000-0000-0000532A0000}"/>
    <cellStyle name="Millares 3 3 10" xfId="7238" xr:uid="{00000000-0005-0000-0000-0000542A0000}"/>
    <cellStyle name="Millares 3 3 10 2" xfId="15991" xr:uid="{00000000-0005-0000-0000-0000552A0000}"/>
    <cellStyle name="Millares 3 3 11" xfId="11615" xr:uid="{00000000-0005-0000-0000-0000562A0000}"/>
    <cellStyle name="Millares 3 3 2" xfId="226" xr:uid="{00000000-0005-0000-0000-0000572A0000}"/>
    <cellStyle name="Millares 3 3 2 10" xfId="11616" xr:uid="{00000000-0005-0000-0000-0000582A0000}"/>
    <cellStyle name="Millares 3 3 2 2" xfId="2955" xr:uid="{00000000-0005-0000-0000-0000592A0000}"/>
    <cellStyle name="Millares 3 3 2 2 2" xfId="3067" xr:uid="{00000000-0005-0000-0000-00005A2A0000}"/>
    <cellStyle name="Millares 3 3 2 2 2 2" xfId="3343" xr:uid="{00000000-0005-0000-0000-00005B2A0000}"/>
    <cellStyle name="Millares 3 3 2 2 2 2 2" xfId="3896" xr:uid="{00000000-0005-0000-0000-00005C2A0000}"/>
    <cellStyle name="Millares 3 3 2 2 2 2 2 2" xfId="4992" xr:uid="{00000000-0005-0000-0000-00005D2A0000}"/>
    <cellStyle name="Millares 3 3 2 2 2 2 2 2 2" xfId="7181" xr:uid="{00000000-0005-0000-0000-00005E2A0000}"/>
    <cellStyle name="Millares 3 3 2 2 2 2 2 2 2 2" xfId="11558" xr:uid="{00000000-0005-0000-0000-00005F2A0000}"/>
    <cellStyle name="Millares 3 3 2 2 2 2 2 2 2 2 2" xfId="20311" xr:uid="{00000000-0005-0000-0000-0000602A0000}"/>
    <cellStyle name="Millares 3 3 2 2 2 2 2 2 2 3" xfId="15935" xr:uid="{00000000-0005-0000-0000-0000612A0000}"/>
    <cellStyle name="Millares 3 3 2 2 2 2 2 2 3" xfId="9370" xr:uid="{00000000-0005-0000-0000-0000622A0000}"/>
    <cellStyle name="Millares 3 3 2 2 2 2 2 2 3 2" xfId="18123" xr:uid="{00000000-0005-0000-0000-0000632A0000}"/>
    <cellStyle name="Millares 3 3 2 2 2 2 2 2 4" xfId="13747" xr:uid="{00000000-0005-0000-0000-0000642A0000}"/>
    <cellStyle name="Millares 3 3 2 2 2 2 2 3" xfId="6087" xr:uid="{00000000-0005-0000-0000-0000652A0000}"/>
    <cellStyle name="Millares 3 3 2 2 2 2 2 3 2" xfId="10464" xr:uid="{00000000-0005-0000-0000-0000662A0000}"/>
    <cellStyle name="Millares 3 3 2 2 2 2 2 3 2 2" xfId="19217" xr:uid="{00000000-0005-0000-0000-0000672A0000}"/>
    <cellStyle name="Millares 3 3 2 2 2 2 2 3 3" xfId="14841" xr:uid="{00000000-0005-0000-0000-0000682A0000}"/>
    <cellStyle name="Millares 3 3 2 2 2 2 2 4" xfId="8276" xr:uid="{00000000-0005-0000-0000-0000692A0000}"/>
    <cellStyle name="Millares 3 3 2 2 2 2 2 4 2" xfId="17029" xr:uid="{00000000-0005-0000-0000-00006A2A0000}"/>
    <cellStyle name="Millares 3 3 2 2 2 2 2 5" xfId="12653" xr:uid="{00000000-0005-0000-0000-00006B2A0000}"/>
    <cellStyle name="Millares 3 3 2 2 2 2 3" xfId="4444" xr:uid="{00000000-0005-0000-0000-00006C2A0000}"/>
    <cellStyle name="Millares 3 3 2 2 2 2 3 2" xfId="6633" xr:uid="{00000000-0005-0000-0000-00006D2A0000}"/>
    <cellStyle name="Millares 3 3 2 2 2 2 3 2 2" xfId="11010" xr:uid="{00000000-0005-0000-0000-00006E2A0000}"/>
    <cellStyle name="Millares 3 3 2 2 2 2 3 2 2 2" xfId="19763" xr:uid="{00000000-0005-0000-0000-00006F2A0000}"/>
    <cellStyle name="Millares 3 3 2 2 2 2 3 2 3" xfId="15387" xr:uid="{00000000-0005-0000-0000-0000702A0000}"/>
    <cellStyle name="Millares 3 3 2 2 2 2 3 3" xfId="8822" xr:uid="{00000000-0005-0000-0000-0000712A0000}"/>
    <cellStyle name="Millares 3 3 2 2 2 2 3 3 2" xfId="17575" xr:uid="{00000000-0005-0000-0000-0000722A0000}"/>
    <cellStyle name="Millares 3 3 2 2 2 2 3 4" xfId="13199" xr:uid="{00000000-0005-0000-0000-0000732A0000}"/>
    <cellStyle name="Millares 3 3 2 2 2 2 4" xfId="5539" xr:uid="{00000000-0005-0000-0000-0000742A0000}"/>
    <cellStyle name="Millares 3 3 2 2 2 2 4 2" xfId="9916" xr:uid="{00000000-0005-0000-0000-0000752A0000}"/>
    <cellStyle name="Millares 3 3 2 2 2 2 4 2 2" xfId="18669" xr:uid="{00000000-0005-0000-0000-0000762A0000}"/>
    <cellStyle name="Millares 3 3 2 2 2 2 4 3" xfId="14293" xr:uid="{00000000-0005-0000-0000-0000772A0000}"/>
    <cellStyle name="Millares 3 3 2 2 2 2 5" xfId="7728" xr:uid="{00000000-0005-0000-0000-0000782A0000}"/>
    <cellStyle name="Millares 3 3 2 2 2 2 5 2" xfId="16481" xr:uid="{00000000-0005-0000-0000-0000792A0000}"/>
    <cellStyle name="Millares 3 3 2 2 2 2 6" xfId="12105" xr:uid="{00000000-0005-0000-0000-00007A2A0000}"/>
    <cellStyle name="Millares 3 3 2 2 2 3" xfId="3622" xr:uid="{00000000-0005-0000-0000-00007B2A0000}"/>
    <cellStyle name="Millares 3 3 2 2 2 3 2" xfId="4718" xr:uid="{00000000-0005-0000-0000-00007C2A0000}"/>
    <cellStyle name="Millares 3 3 2 2 2 3 2 2" xfId="6907" xr:uid="{00000000-0005-0000-0000-00007D2A0000}"/>
    <cellStyle name="Millares 3 3 2 2 2 3 2 2 2" xfId="11284" xr:uid="{00000000-0005-0000-0000-00007E2A0000}"/>
    <cellStyle name="Millares 3 3 2 2 2 3 2 2 2 2" xfId="20037" xr:uid="{00000000-0005-0000-0000-00007F2A0000}"/>
    <cellStyle name="Millares 3 3 2 2 2 3 2 2 3" xfId="15661" xr:uid="{00000000-0005-0000-0000-0000802A0000}"/>
    <cellStyle name="Millares 3 3 2 2 2 3 2 3" xfId="9096" xr:uid="{00000000-0005-0000-0000-0000812A0000}"/>
    <cellStyle name="Millares 3 3 2 2 2 3 2 3 2" xfId="17849" xr:uid="{00000000-0005-0000-0000-0000822A0000}"/>
    <cellStyle name="Millares 3 3 2 2 2 3 2 4" xfId="13473" xr:uid="{00000000-0005-0000-0000-0000832A0000}"/>
    <cellStyle name="Millares 3 3 2 2 2 3 3" xfId="5813" xr:uid="{00000000-0005-0000-0000-0000842A0000}"/>
    <cellStyle name="Millares 3 3 2 2 2 3 3 2" xfId="10190" xr:uid="{00000000-0005-0000-0000-0000852A0000}"/>
    <cellStyle name="Millares 3 3 2 2 2 3 3 2 2" xfId="18943" xr:uid="{00000000-0005-0000-0000-0000862A0000}"/>
    <cellStyle name="Millares 3 3 2 2 2 3 3 3" xfId="14567" xr:uid="{00000000-0005-0000-0000-0000872A0000}"/>
    <cellStyle name="Millares 3 3 2 2 2 3 4" xfId="8002" xr:uid="{00000000-0005-0000-0000-0000882A0000}"/>
    <cellStyle name="Millares 3 3 2 2 2 3 4 2" xfId="16755" xr:uid="{00000000-0005-0000-0000-0000892A0000}"/>
    <cellStyle name="Millares 3 3 2 2 2 3 5" xfId="12379" xr:uid="{00000000-0005-0000-0000-00008A2A0000}"/>
    <cellStyle name="Millares 3 3 2 2 2 4" xfId="4170" xr:uid="{00000000-0005-0000-0000-00008B2A0000}"/>
    <cellStyle name="Millares 3 3 2 2 2 4 2" xfId="6359" xr:uid="{00000000-0005-0000-0000-00008C2A0000}"/>
    <cellStyle name="Millares 3 3 2 2 2 4 2 2" xfId="10736" xr:uid="{00000000-0005-0000-0000-00008D2A0000}"/>
    <cellStyle name="Millares 3 3 2 2 2 4 2 2 2" xfId="19489" xr:uid="{00000000-0005-0000-0000-00008E2A0000}"/>
    <cellStyle name="Millares 3 3 2 2 2 4 2 3" xfId="15113" xr:uid="{00000000-0005-0000-0000-00008F2A0000}"/>
    <cellStyle name="Millares 3 3 2 2 2 4 3" xfId="8548" xr:uid="{00000000-0005-0000-0000-0000902A0000}"/>
    <cellStyle name="Millares 3 3 2 2 2 4 3 2" xfId="17301" xr:uid="{00000000-0005-0000-0000-0000912A0000}"/>
    <cellStyle name="Millares 3 3 2 2 2 4 4" xfId="12925" xr:uid="{00000000-0005-0000-0000-0000922A0000}"/>
    <cellStyle name="Millares 3 3 2 2 2 5" xfId="5265" xr:uid="{00000000-0005-0000-0000-0000932A0000}"/>
    <cellStyle name="Millares 3 3 2 2 2 5 2" xfId="9642" xr:uid="{00000000-0005-0000-0000-0000942A0000}"/>
    <cellStyle name="Millares 3 3 2 2 2 5 2 2" xfId="18395" xr:uid="{00000000-0005-0000-0000-0000952A0000}"/>
    <cellStyle name="Millares 3 3 2 2 2 5 3" xfId="14019" xr:uid="{00000000-0005-0000-0000-0000962A0000}"/>
    <cellStyle name="Millares 3 3 2 2 2 6" xfId="7454" xr:uid="{00000000-0005-0000-0000-0000972A0000}"/>
    <cellStyle name="Millares 3 3 2 2 2 6 2" xfId="16207" xr:uid="{00000000-0005-0000-0000-0000982A0000}"/>
    <cellStyle name="Millares 3 3 2 2 2 7" xfId="11831" xr:uid="{00000000-0005-0000-0000-0000992A0000}"/>
    <cellStyle name="Millares 3 3 2 2 3" xfId="3231" xr:uid="{00000000-0005-0000-0000-00009A2A0000}"/>
    <cellStyle name="Millares 3 3 2 2 3 2" xfId="3784" xr:uid="{00000000-0005-0000-0000-00009B2A0000}"/>
    <cellStyle name="Millares 3 3 2 2 3 2 2" xfId="4880" xr:uid="{00000000-0005-0000-0000-00009C2A0000}"/>
    <cellStyle name="Millares 3 3 2 2 3 2 2 2" xfId="7069" xr:uid="{00000000-0005-0000-0000-00009D2A0000}"/>
    <cellStyle name="Millares 3 3 2 2 3 2 2 2 2" xfId="11446" xr:uid="{00000000-0005-0000-0000-00009E2A0000}"/>
    <cellStyle name="Millares 3 3 2 2 3 2 2 2 2 2" xfId="20199" xr:uid="{00000000-0005-0000-0000-00009F2A0000}"/>
    <cellStyle name="Millares 3 3 2 2 3 2 2 2 3" xfId="15823" xr:uid="{00000000-0005-0000-0000-0000A02A0000}"/>
    <cellStyle name="Millares 3 3 2 2 3 2 2 3" xfId="9258" xr:uid="{00000000-0005-0000-0000-0000A12A0000}"/>
    <cellStyle name="Millares 3 3 2 2 3 2 2 3 2" xfId="18011" xr:uid="{00000000-0005-0000-0000-0000A22A0000}"/>
    <cellStyle name="Millares 3 3 2 2 3 2 2 4" xfId="13635" xr:uid="{00000000-0005-0000-0000-0000A32A0000}"/>
    <cellStyle name="Millares 3 3 2 2 3 2 3" xfId="5975" xr:uid="{00000000-0005-0000-0000-0000A42A0000}"/>
    <cellStyle name="Millares 3 3 2 2 3 2 3 2" xfId="10352" xr:uid="{00000000-0005-0000-0000-0000A52A0000}"/>
    <cellStyle name="Millares 3 3 2 2 3 2 3 2 2" xfId="19105" xr:uid="{00000000-0005-0000-0000-0000A62A0000}"/>
    <cellStyle name="Millares 3 3 2 2 3 2 3 3" xfId="14729" xr:uid="{00000000-0005-0000-0000-0000A72A0000}"/>
    <cellStyle name="Millares 3 3 2 2 3 2 4" xfId="8164" xr:uid="{00000000-0005-0000-0000-0000A82A0000}"/>
    <cellStyle name="Millares 3 3 2 2 3 2 4 2" xfId="16917" xr:uid="{00000000-0005-0000-0000-0000A92A0000}"/>
    <cellStyle name="Millares 3 3 2 2 3 2 5" xfId="12541" xr:uid="{00000000-0005-0000-0000-0000AA2A0000}"/>
    <cellStyle name="Millares 3 3 2 2 3 3" xfId="4332" xr:uid="{00000000-0005-0000-0000-0000AB2A0000}"/>
    <cellStyle name="Millares 3 3 2 2 3 3 2" xfId="6521" xr:uid="{00000000-0005-0000-0000-0000AC2A0000}"/>
    <cellStyle name="Millares 3 3 2 2 3 3 2 2" xfId="10898" xr:uid="{00000000-0005-0000-0000-0000AD2A0000}"/>
    <cellStyle name="Millares 3 3 2 2 3 3 2 2 2" xfId="19651" xr:uid="{00000000-0005-0000-0000-0000AE2A0000}"/>
    <cellStyle name="Millares 3 3 2 2 3 3 2 3" xfId="15275" xr:uid="{00000000-0005-0000-0000-0000AF2A0000}"/>
    <cellStyle name="Millares 3 3 2 2 3 3 3" xfId="8710" xr:uid="{00000000-0005-0000-0000-0000B02A0000}"/>
    <cellStyle name="Millares 3 3 2 2 3 3 3 2" xfId="17463" xr:uid="{00000000-0005-0000-0000-0000B12A0000}"/>
    <cellStyle name="Millares 3 3 2 2 3 3 4" xfId="13087" xr:uid="{00000000-0005-0000-0000-0000B22A0000}"/>
    <cellStyle name="Millares 3 3 2 2 3 4" xfId="5427" xr:uid="{00000000-0005-0000-0000-0000B32A0000}"/>
    <cellStyle name="Millares 3 3 2 2 3 4 2" xfId="9804" xr:uid="{00000000-0005-0000-0000-0000B42A0000}"/>
    <cellStyle name="Millares 3 3 2 2 3 4 2 2" xfId="18557" xr:uid="{00000000-0005-0000-0000-0000B52A0000}"/>
    <cellStyle name="Millares 3 3 2 2 3 4 3" xfId="14181" xr:uid="{00000000-0005-0000-0000-0000B62A0000}"/>
    <cellStyle name="Millares 3 3 2 2 3 5" xfId="7616" xr:uid="{00000000-0005-0000-0000-0000B72A0000}"/>
    <cellStyle name="Millares 3 3 2 2 3 5 2" xfId="16369" xr:uid="{00000000-0005-0000-0000-0000B82A0000}"/>
    <cellStyle name="Millares 3 3 2 2 3 6" xfId="11993" xr:uid="{00000000-0005-0000-0000-0000B92A0000}"/>
    <cellStyle name="Millares 3 3 2 2 4" xfId="3510" xr:uid="{00000000-0005-0000-0000-0000BA2A0000}"/>
    <cellStyle name="Millares 3 3 2 2 4 2" xfId="4606" xr:uid="{00000000-0005-0000-0000-0000BB2A0000}"/>
    <cellStyle name="Millares 3 3 2 2 4 2 2" xfId="6795" xr:uid="{00000000-0005-0000-0000-0000BC2A0000}"/>
    <cellStyle name="Millares 3 3 2 2 4 2 2 2" xfId="11172" xr:uid="{00000000-0005-0000-0000-0000BD2A0000}"/>
    <cellStyle name="Millares 3 3 2 2 4 2 2 2 2" xfId="19925" xr:uid="{00000000-0005-0000-0000-0000BE2A0000}"/>
    <cellStyle name="Millares 3 3 2 2 4 2 2 3" xfId="15549" xr:uid="{00000000-0005-0000-0000-0000BF2A0000}"/>
    <cellStyle name="Millares 3 3 2 2 4 2 3" xfId="8984" xr:uid="{00000000-0005-0000-0000-0000C02A0000}"/>
    <cellStyle name="Millares 3 3 2 2 4 2 3 2" xfId="17737" xr:uid="{00000000-0005-0000-0000-0000C12A0000}"/>
    <cellStyle name="Millares 3 3 2 2 4 2 4" xfId="13361" xr:uid="{00000000-0005-0000-0000-0000C22A0000}"/>
    <cellStyle name="Millares 3 3 2 2 4 3" xfId="5701" xr:uid="{00000000-0005-0000-0000-0000C32A0000}"/>
    <cellStyle name="Millares 3 3 2 2 4 3 2" xfId="10078" xr:uid="{00000000-0005-0000-0000-0000C42A0000}"/>
    <cellStyle name="Millares 3 3 2 2 4 3 2 2" xfId="18831" xr:uid="{00000000-0005-0000-0000-0000C52A0000}"/>
    <cellStyle name="Millares 3 3 2 2 4 3 3" xfId="14455" xr:uid="{00000000-0005-0000-0000-0000C62A0000}"/>
    <cellStyle name="Millares 3 3 2 2 4 4" xfId="7890" xr:uid="{00000000-0005-0000-0000-0000C72A0000}"/>
    <cellStyle name="Millares 3 3 2 2 4 4 2" xfId="16643" xr:uid="{00000000-0005-0000-0000-0000C82A0000}"/>
    <cellStyle name="Millares 3 3 2 2 4 5" xfId="12267" xr:uid="{00000000-0005-0000-0000-0000C92A0000}"/>
    <cellStyle name="Millares 3 3 2 2 5" xfId="4058" xr:uid="{00000000-0005-0000-0000-0000CA2A0000}"/>
    <cellStyle name="Millares 3 3 2 2 5 2" xfId="6247" xr:uid="{00000000-0005-0000-0000-0000CB2A0000}"/>
    <cellStyle name="Millares 3 3 2 2 5 2 2" xfId="10624" xr:uid="{00000000-0005-0000-0000-0000CC2A0000}"/>
    <cellStyle name="Millares 3 3 2 2 5 2 2 2" xfId="19377" xr:uid="{00000000-0005-0000-0000-0000CD2A0000}"/>
    <cellStyle name="Millares 3 3 2 2 5 2 3" xfId="15001" xr:uid="{00000000-0005-0000-0000-0000CE2A0000}"/>
    <cellStyle name="Millares 3 3 2 2 5 3" xfId="8436" xr:uid="{00000000-0005-0000-0000-0000CF2A0000}"/>
    <cellStyle name="Millares 3 3 2 2 5 3 2" xfId="17189" xr:uid="{00000000-0005-0000-0000-0000D02A0000}"/>
    <cellStyle name="Millares 3 3 2 2 5 4" xfId="12813" xr:uid="{00000000-0005-0000-0000-0000D12A0000}"/>
    <cellStyle name="Millares 3 3 2 2 6" xfId="5153" xr:uid="{00000000-0005-0000-0000-0000D22A0000}"/>
    <cellStyle name="Millares 3 3 2 2 6 2" xfId="9530" xr:uid="{00000000-0005-0000-0000-0000D32A0000}"/>
    <cellStyle name="Millares 3 3 2 2 6 2 2" xfId="18283" xr:uid="{00000000-0005-0000-0000-0000D42A0000}"/>
    <cellStyle name="Millares 3 3 2 2 6 3" xfId="13907" xr:uid="{00000000-0005-0000-0000-0000D52A0000}"/>
    <cellStyle name="Millares 3 3 2 2 7" xfId="7342" xr:uid="{00000000-0005-0000-0000-0000D62A0000}"/>
    <cellStyle name="Millares 3 3 2 2 7 2" xfId="16095" xr:uid="{00000000-0005-0000-0000-0000D72A0000}"/>
    <cellStyle name="Millares 3 3 2 2 8" xfId="11719" xr:uid="{00000000-0005-0000-0000-0000D82A0000}"/>
    <cellStyle name="Millares 3 3 2 3" xfId="3010" xr:uid="{00000000-0005-0000-0000-0000D92A0000}"/>
    <cellStyle name="Millares 3 3 2 3 2" xfId="3286" xr:uid="{00000000-0005-0000-0000-0000DA2A0000}"/>
    <cellStyle name="Millares 3 3 2 3 2 2" xfId="3839" xr:uid="{00000000-0005-0000-0000-0000DB2A0000}"/>
    <cellStyle name="Millares 3 3 2 3 2 2 2" xfId="4935" xr:uid="{00000000-0005-0000-0000-0000DC2A0000}"/>
    <cellStyle name="Millares 3 3 2 3 2 2 2 2" xfId="7124" xr:uid="{00000000-0005-0000-0000-0000DD2A0000}"/>
    <cellStyle name="Millares 3 3 2 3 2 2 2 2 2" xfId="11501" xr:uid="{00000000-0005-0000-0000-0000DE2A0000}"/>
    <cellStyle name="Millares 3 3 2 3 2 2 2 2 2 2" xfId="20254" xr:uid="{00000000-0005-0000-0000-0000DF2A0000}"/>
    <cellStyle name="Millares 3 3 2 3 2 2 2 2 3" xfId="15878" xr:uid="{00000000-0005-0000-0000-0000E02A0000}"/>
    <cellStyle name="Millares 3 3 2 3 2 2 2 3" xfId="9313" xr:uid="{00000000-0005-0000-0000-0000E12A0000}"/>
    <cellStyle name="Millares 3 3 2 3 2 2 2 3 2" xfId="18066" xr:uid="{00000000-0005-0000-0000-0000E22A0000}"/>
    <cellStyle name="Millares 3 3 2 3 2 2 2 4" xfId="13690" xr:uid="{00000000-0005-0000-0000-0000E32A0000}"/>
    <cellStyle name="Millares 3 3 2 3 2 2 3" xfId="6030" xr:uid="{00000000-0005-0000-0000-0000E42A0000}"/>
    <cellStyle name="Millares 3 3 2 3 2 2 3 2" xfId="10407" xr:uid="{00000000-0005-0000-0000-0000E52A0000}"/>
    <cellStyle name="Millares 3 3 2 3 2 2 3 2 2" xfId="19160" xr:uid="{00000000-0005-0000-0000-0000E62A0000}"/>
    <cellStyle name="Millares 3 3 2 3 2 2 3 3" xfId="14784" xr:uid="{00000000-0005-0000-0000-0000E72A0000}"/>
    <cellStyle name="Millares 3 3 2 3 2 2 4" xfId="8219" xr:uid="{00000000-0005-0000-0000-0000E82A0000}"/>
    <cellStyle name="Millares 3 3 2 3 2 2 4 2" xfId="16972" xr:uid="{00000000-0005-0000-0000-0000E92A0000}"/>
    <cellStyle name="Millares 3 3 2 3 2 2 5" xfId="12596" xr:uid="{00000000-0005-0000-0000-0000EA2A0000}"/>
    <cellStyle name="Millares 3 3 2 3 2 3" xfId="4387" xr:uid="{00000000-0005-0000-0000-0000EB2A0000}"/>
    <cellStyle name="Millares 3 3 2 3 2 3 2" xfId="6576" xr:uid="{00000000-0005-0000-0000-0000EC2A0000}"/>
    <cellStyle name="Millares 3 3 2 3 2 3 2 2" xfId="10953" xr:uid="{00000000-0005-0000-0000-0000ED2A0000}"/>
    <cellStyle name="Millares 3 3 2 3 2 3 2 2 2" xfId="19706" xr:uid="{00000000-0005-0000-0000-0000EE2A0000}"/>
    <cellStyle name="Millares 3 3 2 3 2 3 2 3" xfId="15330" xr:uid="{00000000-0005-0000-0000-0000EF2A0000}"/>
    <cellStyle name="Millares 3 3 2 3 2 3 3" xfId="8765" xr:uid="{00000000-0005-0000-0000-0000F02A0000}"/>
    <cellStyle name="Millares 3 3 2 3 2 3 3 2" xfId="17518" xr:uid="{00000000-0005-0000-0000-0000F12A0000}"/>
    <cellStyle name="Millares 3 3 2 3 2 3 4" xfId="13142" xr:uid="{00000000-0005-0000-0000-0000F22A0000}"/>
    <cellStyle name="Millares 3 3 2 3 2 4" xfId="5482" xr:uid="{00000000-0005-0000-0000-0000F32A0000}"/>
    <cellStyle name="Millares 3 3 2 3 2 4 2" xfId="9859" xr:uid="{00000000-0005-0000-0000-0000F42A0000}"/>
    <cellStyle name="Millares 3 3 2 3 2 4 2 2" xfId="18612" xr:uid="{00000000-0005-0000-0000-0000F52A0000}"/>
    <cellStyle name="Millares 3 3 2 3 2 4 3" xfId="14236" xr:uid="{00000000-0005-0000-0000-0000F62A0000}"/>
    <cellStyle name="Millares 3 3 2 3 2 5" xfId="7671" xr:uid="{00000000-0005-0000-0000-0000F72A0000}"/>
    <cellStyle name="Millares 3 3 2 3 2 5 2" xfId="16424" xr:uid="{00000000-0005-0000-0000-0000F82A0000}"/>
    <cellStyle name="Millares 3 3 2 3 2 6" xfId="12048" xr:uid="{00000000-0005-0000-0000-0000F92A0000}"/>
    <cellStyle name="Millares 3 3 2 3 3" xfId="3565" xr:uid="{00000000-0005-0000-0000-0000FA2A0000}"/>
    <cellStyle name="Millares 3 3 2 3 3 2" xfId="4661" xr:uid="{00000000-0005-0000-0000-0000FB2A0000}"/>
    <cellStyle name="Millares 3 3 2 3 3 2 2" xfId="6850" xr:uid="{00000000-0005-0000-0000-0000FC2A0000}"/>
    <cellStyle name="Millares 3 3 2 3 3 2 2 2" xfId="11227" xr:uid="{00000000-0005-0000-0000-0000FD2A0000}"/>
    <cellStyle name="Millares 3 3 2 3 3 2 2 2 2" xfId="19980" xr:uid="{00000000-0005-0000-0000-0000FE2A0000}"/>
    <cellStyle name="Millares 3 3 2 3 3 2 2 3" xfId="15604" xr:uid="{00000000-0005-0000-0000-0000FF2A0000}"/>
    <cellStyle name="Millares 3 3 2 3 3 2 3" xfId="9039" xr:uid="{00000000-0005-0000-0000-0000002B0000}"/>
    <cellStyle name="Millares 3 3 2 3 3 2 3 2" xfId="17792" xr:uid="{00000000-0005-0000-0000-0000012B0000}"/>
    <cellStyle name="Millares 3 3 2 3 3 2 4" xfId="13416" xr:uid="{00000000-0005-0000-0000-0000022B0000}"/>
    <cellStyle name="Millares 3 3 2 3 3 3" xfId="5756" xr:uid="{00000000-0005-0000-0000-0000032B0000}"/>
    <cellStyle name="Millares 3 3 2 3 3 3 2" xfId="10133" xr:uid="{00000000-0005-0000-0000-0000042B0000}"/>
    <cellStyle name="Millares 3 3 2 3 3 3 2 2" xfId="18886" xr:uid="{00000000-0005-0000-0000-0000052B0000}"/>
    <cellStyle name="Millares 3 3 2 3 3 3 3" xfId="14510" xr:uid="{00000000-0005-0000-0000-0000062B0000}"/>
    <cellStyle name="Millares 3 3 2 3 3 4" xfId="7945" xr:uid="{00000000-0005-0000-0000-0000072B0000}"/>
    <cellStyle name="Millares 3 3 2 3 3 4 2" xfId="16698" xr:uid="{00000000-0005-0000-0000-0000082B0000}"/>
    <cellStyle name="Millares 3 3 2 3 3 5" xfId="12322" xr:uid="{00000000-0005-0000-0000-0000092B0000}"/>
    <cellStyle name="Millares 3 3 2 3 4" xfId="4113" xr:uid="{00000000-0005-0000-0000-00000A2B0000}"/>
    <cellStyle name="Millares 3 3 2 3 4 2" xfId="6302" xr:uid="{00000000-0005-0000-0000-00000B2B0000}"/>
    <cellStyle name="Millares 3 3 2 3 4 2 2" xfId="10679" xr:uid="{00000000-0005-0000-0000-00000C2B0000}"/>
    <cellStyle name="Millares 3 3 2 3 4 2 2 2" xfId="19432" xr:uid="{00000000-0005-0000-0000-00000D2B0000}"/>
    <cellStyle name="Millares 3 3 2 3 4 2 3" xfId="15056" xr:uid="{00000000-0005-0000-0000-00000E2B0000}"/>
    <cellStyle name="Millares 3 3 2 3 4 3" xfId="8491" xr:uid="{00000000-0005-0000-0000-00000F2B0000}"/>
    <cellStyle name="Millares 3 3 2 3 4 3 2" xfId="17244" xr:uid="{00000000-0005-0000-0000-0000102B0000}"/>
    <cellStyle name="Millares 3 3 2 3 4 4" xfId="12868" xr:uid="{00000000-0005-0000-0000-0000112B0000}"/>
    <cellStyle name="Millares 3 3 2 3 5" xfId="5208" xr:uid="{00000000-0005-0000-0000-0000122B0000}"/>
    <cellStyle name="Millares 3 3 2 3 5 2" xfId="9585" xr:uid="{00000000-0005-0000-0000-0000132B0000}"/>
    <cellStyle name="Millares 3 3 2 3 5 2 2" xfId="18338" xr:uid="{00000000-0005-0000-0000-0000142B0000}"/>
    <cellStyle name="Millares 3 3 2 3 5 3" xfId="13962" xr:uid="{00000000-0005-0000-0000-0000152B0000}"/>
    <cellStyle name="Millares 3 3 2 3 6" xfId="7397" xr:uid="{00000000-0005-0000-0000-0000162B0000}"/>
    <cellStyle name="Millares 3 3 2 3 6 2" xfId="16150" xr:uid="{00000000-0005-0000-0000-0000172B0000}"/>
    <cellStyle name="Millares 3 3 2 3 7" xfId="11774" xr:uid="{00000000-0005-0000-0000-0000182B0000}"/>
    <cellStyle name="Millares 3 3 2 4" xfId="2897" xr:uid="{00000000-0005-0000-0000-0000192B0000}"/>
    <cellStyle name="Millares 3 3 2 4 2" xfId="3176" xr:uid="{00000000-0005-0000-0000-00001A2B0000}"/>
    <cellStyle name="Millares 3 3 2 4 2 2" xfId="3729" xr:uid="{00000000-0005-0000-0000-00001B2B0000}"/>
    <cellStyle name="Millares 3 3 2 4 2 2 2" xfId="4825" xr:uid="{00000000-0005-0000-0000-00001C2B0000}"/>
    <cellStyle name="Millares 3 3 2 4 2 2 2 2" xfId="7014" xr:uid="{00000000-0005-0000-0000-00001D2B0000}"/>
    <cellStyle name="Millares 3 3 2 4 2 2 2 2 2" xfId="11391" xr:uid="{00000000-0005-0000-0000-00001E2B0000}"/>
    <cellStyle name="Millares 3 3 2 4 2 2 2 2 2 2" xfId="20144" xr:uid="{00000000-0005-0000-0000-00001F2B0000}"/>
    <cellStyle name="Millares 3 3 2 4 2 2 2 2 3" xfId="15768" xr:uid="{00000000-0005-0000-0000-0000202B0000}"/>
    <cellStyle name="Millares 3 3 2 4 2 2 2 3" xfId="9203" xr:uid="{00000000-0005-0000-0000-0000212B0000}"/>
    <cellStyle name="Millares 3 3 2 4 2 2 2 3 2" xfId="17956" xr:uid="{00000000-0005-0000-0000-0000222B0000}"/>
    <cellStyle name="Millares 3 3 2 4 2 2 2 4" xfId="13580" xr:uid="{00000000-0005-0000-0000-0000232B0000}"/>
    <cellStyle name="Millares 3 3 2 4 2 2 3" xfId="5920" xr:uid="{00000000-0005-0000-0000-0000242B0000}"/>
    <cellStyle name="Millares 3 3 2 4 2 2 3 2" xfId="10297" xr:uid="{00000000-0005-0000-0000-0000252B0000}"/>
    <cellStyle name="Millares 3 3 2 4 2 2 3 2 2" xfId="19050" xr:uid="{00000000-0005-0000-0000-0000262B0000}"/>
    <cellStyle name="Millares 3 3 2 4 2 2 3 3" xfId="14674" xr:uid="{00000000-0005-0000-0000-0000272B0000}"/>
    <cellStyle name="Millares 3 3 2 4 2 2 4" xfId="8109" xr:uid="{00000000-0005-0000-0000-0000282B0000}"/>
    <cellStyle name="Millares 3 3 2 4 2 2 4 2" xfId="16862" xr:uid="{00000000-0005-0000-0000-0000292B0000}"/>
    <cellStyle name="Millares 3 3 2 4 2 2 5" xfId="12486" xr:uid="{00000000-0005-0000-0000-00002A2B0000}"/>
    <cellStyle name="Millares 3 3 2 4 2 3" xfId="4277" xr:uid="{00000000-0005-0000-0000-00002B2B0000}"/>
    <cellStyle name="Millares 3 3 2 4 2 3 2" xfId="6466" xr:uid="{00000000-0005-0000-0000-00002C2B0000}"/>
    <cellStyle name="Millares 3 3 2 4 2 3 2 2" xfId="10843" xr:uid="{00000000-0005-0000-0000-00002D2B0000}"/>
    <cellStyle name="Millares 3 3 2 4 2 3 2 2 2" xfId="19596" xr:uid="{00000000-0005-0000-0000-00002E2B0000}"/>
    <cellStyle name="Millares 3 3 2 4 2 3 2 3" xfId="15220" xr:uid="{00000000-0005-0000-0000-00002F2B0000}"/>
    <cellStyle name="Millares 3 3 2 4 2 3 3" xfId="8655" xr:uid="{00000000-0005-0000-0000-0000302B0000}"/>
    <cellStyle name="Millares 3 3 2 4 2 3 3 2" xfId="17408" xr:uid="{00000000-0005-0000-0000-0000312B0000}"/>
    <cellStyle name="Millares 3 3 2 4 2 3 4" xfId="13032" xr:uid="{00000000-0005-0000-0000-0000322B0000}"/>
    <cellStyle name="Millares 3 3 2 4 2 4" xfId="5372" xr:uid="{00000000-0005-0000-0000-0000332B0000}"/>
    <cellStyle name="Millares 3 3 2 4 2 4 2" xfId="9749" xr:uid="{00000000-0005-0000-0000-0000342B0000}"/>
    <cellStyle name="Millares 3 3 2 4 2 4 2 2" xfId="18502" xr:uid="{00000000-0005-0000-0000-0000352B0000}"/>
    <cellStyle name="Millares 3 3 2 4 2 4 3" xfId="14126" xr:uid="{00000000-0005-0000-0000-0000362B0000}"/>
    <cellStyle name="Millares 3 3 2 4 2 5" xfId="7561" xr:uid="{00000000-0005-0000-0000-0000372B0000}"/>
    <cellStyle name="Millares 3 3 2 4 2 5 2" xfId="16314" xr:uid="{00000000-0005-0000-0000-0000382B0000}"/>
    <cellStyle name="Millares 3 3 2 4 2 6" xfId="11938" xr:uid="{00000000-0005-0000-0000-0000392B0000}"/>
    <cellStyle name="Millares 3 3 2 4 3" xfId="3455" xr:uid="{00000000-0005-0000-0000-00003A2B0000}"/>
    <cellStyle name="Millares 3 3 2 4 3 2" xfId="4551" xr:uid="{00000000-0005-0000-0000-00003B2B0000}"/>
    <cellStyle name="Millares 3 3 2 4 3 2 2" xfId="6740" xr:uid="{00000000-0005-0000-0000-00003C2B0000}"/>
    <cellStyle name="Millares 3 3 2 4 3 2 2 2" xfId="11117" xr:uid="{00000000-0005-0000-0000-00003D2B0000}"/>
    <cellStyle name="Millares 3 3 2 4 3 2 2 2 2" xfId="19870" xr:uid="{00000000-0005-0000-0000-00003E2B0000}"/>
    <cellStyle name="Millares 3 3 2 4 3 2 2 3" xfId="15494" xr:uid="{00000000-0005-0000-0000-00003F2B0000}"/>
    <cellStyle name="Millares 3 3 2 4 3 2 3" xfId="8929" xr:uid="{00000000-0005-0000-0000-0000402B0000}"/>
    <cellStyle name="Millares 3 3 2 4 3 2 3 2" xfId="17682" xr:uid="{00000000-0005-0000-0000-0000412B0000}"/>
    <cellStyle name="Millares 3 3 2 4 3 2 4" xfId="13306" xr:uid="{00000000-0005-0000-0000-0000422B0000}"/>
    <cellStyle name="Millares 3 3 2 4 3 3" xfId="5646" xr:uid="{00000000-0005-0000-0000-0000432B0000}"/>
    <cellStyle name="Millares 3 3 2 4 3 3 2" xfId="10023" xr:uid="{00000000-0005-0000-0000-0000442B0000}"/>
    <cellStyle name="Millares 3 3 2 4 3 3 2 2" xfId="18776" xr:uid="{00000000-0005-0000-0000-0000452B0000}"/>
    <cellStyle name="Millares 3 3 2 4 3 3 3" xfId="14400" xr:uid="{00000000-0005-0000-0000-0000462B0000}"/>
    <cellStyle name="Millares 3 3 2 4 3 4" xfId="7835" xr:uid="{00000000-0005-0000-0000-0000472B0000}"/>
    <cellStyle name="Millares 3 3 2 4 3 4 2" xfId="16588" xr:uid="{00000000-0005-0000-0000-0000482B0000}"/>
    <cellStyle name="Millares 3 3 2 4 3 5" xfId="12212" xr:uid="{00000000-0005-0000-0000-0000492B0000}"/>
    <cellStyle name="Millares 3 3 2 4 4" xfId="4003" xr:uid="{00000000-0005-0000-0000-00004A2B0000}"/>
    <cellStyle name="Millares 3 3 2 4 4 2" xfId="6192" xr:uid="{00000000-0005-0000-0000-00004B2B0000}"/>
    <cellStyle name="Millares 3 3 2 4 4 2 2" xfId="10569" xr:uid="{00000000-0005-0000-0000-00004C2B0000}"/>
    <cellStyle name="Millares 3 3 2 4 4 2 2 2" xfId="19322" xr:uid="{00000000-0005-0000-0000-00004D2B0000}"/>
    <cellStyle name="Millares 3 3 2 4 4 2 3" xfId="14946" xr:uid="{00000000-0005-0000-0000-00004E2B0000}"/>
    <cellStyle name="Millares 3 3 2 4 4 3" xfId="8381" xr:uid="{00000000-0005-0000-0000-00004F2B0000}"/>
    <cellStyle name="Millares 3 3 2 4 4 3 2" xfId="17134" xr:uid="{00000000-0005-0000-0000-0000502B0000}"/>
    <cellStyle name="Millares 3 3 2 4 4 4" xfId="12758" xr:uid="{00000000-0005-0000-0000-0000512B0000}"/>
    <cellStyle name="Millares 3 3 2 4 5" xfId="5098" xr:uid="{00000000-0005-0000-0000-0000522B0000}"/>
    <cellStyle name="Millares 3 3 2 4 5 2" xfId="9475" xr:uid="{00000000-0005-0000-0000-0000532B0000}"/>
    <cellStyle name="Millares 3 3 2 4 5 2 2" xfId="18228" xr:uid="{00000000-0005-0000-0000-0000542B0000}"/>
    <cellStyle name="Millares 3 3 2 4 5 3" xfId="13852" xr:uid="{00000000-0005-0000-0000-0000552B0000}"/>
    <cellStyle name="Millares 3 3 2 4 6" xfId="7287" xr:uid="{00000000-0005-0000-0000-0000562B0000}"/>
    <cellStyle name="Millares 3 3 2 4 6 2" xfId="16040" xr:uid="{00000000-0005-0000-0000-0000572B0000}"/>
    <cellStyle name="Millares 3 3 2 4 7" xfId="11664" xr:uid="{00000000-0005-0000-0000-0000582B0000}"/>
    <cellStyle name="Millares 3 3 2 5" xfId="3126" xr:uid="{00000000-0005-0000-0000-0000592B0000}"/>
    <cellStyle name="Millares 3 3 2 5 2" xfId="3680" xr:uid="{00000000-0005-0000-0000-00005A2B0000}"/>
    <cellStyle name="Millares 3 3 2 5 2 2" xfId="4776" xr:uid="{00000000-0005-0000-0000-00005B2B0000}"/>
    <cellStyle name="Millares 3 3 2 5 2 2 2" xfId="6965" xr:uid="{00000000-0005-0000-0000-00005C2B0000}"/>
    <cellStyle name="Millares 3 3 2 5 2 2 2 2" xfId="11342" xr:uid="{00000000-0005-0000-0000-00005D2B0000}"/>
    <cellStyle name="Millares 3 3 2 5 2 2 2 2 2" xfId="20095" xr:uid="{00000000-0005-0000-0000-00005E2B0000}"/>
    <cellStyle name="Millares 3 3 2 5 2 2 2 3" xfId="15719" xr:uid="{00000000-0005-0000-0000-00005F2B0000}"/>
    <cellStyle name="Millares 3 3 2 5 2 2 3" xfId="9154" xr:uid="{00000000-0005-0000-0000-0000602B0000}"/>
    <cellStyle name="Millares 3 3 2 5 2 2 3 2" xfId="17907" xr:uid="{00000000-0005-0000-0000-0000612B0000}"/>
    <cellStyle name="Millares 3 3 2 5 2 2 4" xfId="13531" xr:uid="{00000000-0005-0000-0000-0000622B0000}"/>
    <cellStyle name="Millares 3 3 2 5 2 3" xfId="5871" xr:uid="{00000000-0005-0000-0000-0000632B0000}"/>
    <cellStyle name="Millares 3 3 2 5 2 3 2" xfId="10248" xr:uid="{00000000-0005-0000-0000-0000642B0000}"/>
    <cellStyle name="Millares 3 3 2 5 2 3 2 2" xfId="19001" xr:uid="{00000000-0005-0000-0000-0000652B0000}"/>
    <cellStyle name="Millares 3 3 2 5 2 3 3" xfId="14625" xr:uid="{00000000-0005-0000-0000-0000662B0000}"/>
    <cellStyle name="Millares 3 3 2 5 2 4" xfId="8060" xr:uid="{00000000-0005-0000-0000-0000672B0000}"/>
    <cellStyle name="Millares 3 3 2 5 2 4 2" xfId="16813" xr:uid="{00000000-0005-0000-0000-0000682B0000}"/>
    <cellStyle name="Millares 3 3 2 5 2 5" xfId="12437" xr:uid="{00000000-0005-0000-0000-0000692B0000}"/>
    <cellStyle name="Millares 3 3 2 5 3" xfId="4228" xr:uid="{00000000-0005-0000-0000-00006A2B0000}"/>
    <cellStyle name="Millares 3 3 2 5 3 2" xfId="6417" xr:uid="{00000000-0005-0000-0000-00006B2B0000}"/>
    <cellStyle name="Millares 3 3 2 5 3 2 2" xfId="10794" xr:uid="{00000000-0005-0000-0000-00006C2B0000}"/>
    <cellStyle name="Millares 3 3 2 5 3 2 2 2" xfId="19547" xr:uid="{00000000-0005-0000-0000-00006D2B0000}"/>
    <cellStyle name="Millares 3 3 2 5 3 2 3" xfId="15171" xr:uid="{00000000-0005-0000-0000-00006E2B0000}"/>
    <cellStyle name="Millares 3 3 2 5 3 3" xfId="8606" xr:uid="{00000000-0005-0000-0000-00006F2B0000}"/>
    <cellStyle name="Millares 3 3 2 5 3 3 2" xfId="17359" xr:uid="{00000000-0005-0000-0000-0000702B0000}"/>
    <cellStyle name="Millares 3 3 2 5 3 4" xfId="12983" xr:uid="{00000000-0005-0000-0000-0000712B0000}"/>
    <cellStyle name="Millares 3 3 2 5 4" xfId="5323" xr:uid="{00000000-0005-0000-0000-0000722B0000}"/>
    <cellStyle name="Millares 3 3 2 5 4 2" xfId="9700" xr:uid="{00000000-0005-0000-0000-0000732B0000}"/>
    <cellStyle name="Millares 3 3 2 5 4 2 2" xfId="18453" xr:uid="{00000000-0005-0000-0000-0000742B0000}"/>
    <cellStyle name="Millares 3 3 2 5 4 3" xfId="14077" xr:uid="{00000000-0005-0000-0000-0000752B0000}"/>
    <cellStyle name="Millares 3 3 2 5 5" xfId="7512" xr:uid="{00000000-0005-0000-0000-0000762B0000}"/>
    <cellStyle name="Millares 3 3 2 5 5 2" xfId="16265" xr:uid="{00000000-0005-0000-0000-0000772B0000}"/>
    <cellStyle name="Millares 3 3 2 5 6" xfId="11889" xr:uid="{00000000-0005-0000-0000-0000782B0000}"/>
    <cellStyle name="Millares 3 3 2 6" xfId="3405" xr:uid="{00000000-0005-0000-0000-0000792B0000}"/>
    <cellStyle name="Millares 3 3 2 6 2" xfId="4502" xr:uid="{00000000-0005-0000-0000-00007A2B0000}"/>
    <cellStyle name="Millares 3 3 2 6 2 2" xfId="6691" xr:uid="{00000000-0005-0000-0000-00007B2B0000}"/>
    <cellStyle name="Millares 3 3 2 6 2 2 2" xfId="11068" xr:uid="{00000000-0005-0000-0000-00007C2B0000}"/>
    <cellStyle name="Millares 3 3 2 6 2 2 2 2" xfId="19821" xr:uid="{00000000-0005-0000-0000-00007D2B0000}"/>
    <cellStyle name="Millares 3 3 2 6 2 2 3" xfId="15445" xr:uid="{00000000-0005-0000-0000-00007E2B0000}"/>
    <cellStyle name="Millares 3 3 2 6 2 3" xfId="8880" xr:uid="{00000000-0005-0000-0000-00007F2B0000}"/>
    <cellStyle name="Millares 3 3 2 6 2 3 2" xfId="17633" xr:uid="{00000000-0005-0000-0000-0000802B0000}"/>
    <cellStyle name="Millares 3 3 2 6 2 4" xfId="13257" xr:uid="{00000000-0005-0000-0000-0000812B0000}"/>
    <cellStyle name="Millares 3 3 2 6 3" xfId="5597" xr:uid="{00000000-0005-0000-0000-0000822B0000}"/>
    <cellStyle name="Millares 3 3 2 6 3 2" xfId="9974" xr:uid="{00000000-0005-0000-0000-0000832B0000}"/>
    <cellStyle name="Millares 3 3 2 6 3 2 2" xfId="18727" xr:uid="{00000000-0005-0000-0000-0000842B0000}"/>
    <cellStyle name="Millares 3 3 2 6 3 3" xfId="14351" xr:uid="{00000000-0005-0000-0000-0000852B0000}"/>
    <cellStyle name="Millares 3 3 2 6 4" xfId="7786" xr:uid="{00000000-0005-0000-0000-0000862B0000}"/>
    <cellStyle name="Millares 3 3 2 6 4 2" xfId="16539" xr:uid="{00000000-0005-0000-0000-0000872B0000}"/>
    <cellStyle name="Millares 3 3 2 6 5" xfId="12163" xr:uid="{00000000-0005-0000-0000-0000882B0000}"/>
    <cellStyle name="Millares 3 3 2 7" xfId="3955" xr:uid="{00000000-0005-0000-0000-0000892B0000}"/>
    <cellStyle name="Millares 3 3 2 7 2" xfId="6144" xr:uid="{00000000-0005-0000-0000-00008A2B0000}"/>
    <cellStyle name="Millares 3 3 2 7 2 2" xfId="10521" xr:uid="{00000000-0005-0000-0000-00008B2B0000}"/>
    <cellStyle name="Millares 3 3 2 7 2 2 2" xfId="19274" xr:uid="{00000000-0005-0000-0000-00008C2B0000}"/>
    <cellStyle name="Millares 3 3 2 7 2 3" xfId="14898" xr:uid="{00000000-0005-0000-0000-00008D2B0000}"/>
    <cellStyle name="Millares 3 3 2 7 3" xfId="8333" xr:uid="{00000000-0005-0000-0000-00008E2B0000}"/>
    <cellStyle name="Millares 3 3 2 7 3 2" xfId="17086" xr:uid="{00000000-0005-0000-0000-00008F2B0000}"/>
    <cellStyle name="Millares 3 3 2 7 4" xfId="12710" xr:uid="{00000000-0005-0000-0000-0000902B0000}"/>
    <cellStyle name="Millares 3 3 2 8" xfId="5050" xr:uid="{00000000-0005-0000-0000-0000912B0000}"/>
    <cellStyle name="Millares 3 3 2 8 2" xfId="9427" xr:uid="{00000000-0005-0000-0000-0000922B0000}"/>
    <cellStyle name="Millares 3 3 2 8 2 2" xfId="18180" xr:uid="{00000000-0005-0000-0000-0000932B0000}"/>
    <cellStyle name="Millares 3 3 2 8 3" xfId="13804" xr:uid="{00000000-0005-0000-0000-0000942B0000}"/>
    <cellStyle name="Millares 3 3 2 9" xfId="7239" xr:uid="{00000000-0005-0000-0000-0000952B0000}"/>
    <cellStyle name="Millares 3 3 2 9 2" xfId="15992" xr:uid="{00000000-0005-0000-0000-0000962B0000}"/>
    <cellStyle name="Millares 3 3 3" xfId="2954" xr:uid="{00000000-0005-0000-0000-0000972B0000}"/>
    <cellStyle name="Millares 3 3 3 2" xfId="3066" xr:uid="{00000000-0005-0000-0000-0000982B0000}"/>
    <cellStyle name="Millares 3 3 3 2 2" xfId="3342" xr:uid="{00000000-0005-0000-0000-0000992B0000}"/>
    <cellStyle name="Millares 3 3 3 2 2 2" xfId="3895" xr:uid="{00000000-0005-0000-0000-00009A2B0000}"/>
    <cellStyle name="Millares 3 3 3 2 2 2 2" xfId="4991" xr:uid="{00000000-0005-0000-0000-00009B2B0000}"/>
    <cellStyle name="Millares 3 3 3 2 2 2 2 2" xfId="7180" xr:uid="{00000000-0005-0000-0000-00009C2B0000}"/>
    <cellStyle name="Millares 3 3 3 2 2 2 2 2 2" xfId="11557" xr:uid="{00000000-0005-0000-0000-00009D2B0000}"/>
    <cellStyle name="Millares 3 3 3 2 2 2 2 2 2 2" xfId="20310" xr:uid="{00000000-0005-0000-0000-00009E2B0000}"/>
    <cellStyle name="Millares 3 3 3 2 2 2 2 2 3" xfId="15934" xr:uid="{00000000-0005-0000-0000-00009F2B0000}"/>
    <cellStyle name="Millares 3 3 3 2 2 2 2 3" xfId="9369" xr:uid="{00000000-0005-0000-0000-0000A02B0000}"/>
    <cellStyle name="Millares 3 3 3 2 2 2 2 3 2" xfId="18122" xr:uid="{00000000-0005-0000-0000-0000A12B0000}"/>
    <cellStyle name="Millares 3 3 3 2 2 2 2 4" xfId="13746" xr:uid="{00000000-0005-0000-0000-0000A22B0000}"/>
    <cellStyle name="Millares 3 3 3 2 2 2 3" xfId="6086" xr:uid="{00000000-0005-0000-0000-0000A32B0000}"/>
    <cellStyle name="Millares 3 3 3 2 2 2 3 2" xfId="10463" xr:uid="{00000000-0005-0000-0000-0000A42B0000}"/>
    <cellStyle name="Millares 3 3 3 2 2 2 3 2 2" xfId="19216" xr:uid="{00000000-0005-0000-0000-0000A52B0000}"/>
    <cellStyle name="Millares 3 3 3 2 2 2 3 3" xfId="14840" xr:uid="{00000000-0005-0000-0000-0000A62B0000}"/>
    <cellStyle name="Millares 3 3 3 2 2 2 4" xfId="8275" xr:uid="{00000000-0005-0000-0000-0000A72B0000}"/>
    <cellStyle name="Millares 3 3 3 2 2 2 4 2" xfId="17028" xr:uid="{00000000-0005-0000-0000-0000A82B0000}"/>
    <cellStyle name="Millares 3 3 3 2 2 2 5" xfId="12652" xr:uid="{00000000-0005-0000-0000-0000A92B0000}"/>
    <cellStyle name="Millares 3 3 3 2 2 3" xfId="4443" xr:uid="{00000000-0005-0000-0000-0000AA2B0000}"/>
    <cellStyle name="Millares 3 3 3 2 2 3 2" xfId="6632" xr:uid="{00000000-0005-0000-0000-0000AB2B0000}"/>
    <cellStyle name="Millares 3 3 3 2 2 3 2 2" xfId="11009" xr:uid="{00000000-0005-0000-0000-0000AC2B0000}"/>
    <cellStyle name="Millares 3 3 3 2 2 3 2 2 2" xfId="19762" xr:uid="{00000000-0005-0000-0000-0000AD2B0000}"/>
    <cellStyle name="Millares 3 3 3 2 2 3 2 3" xfId="15386" xr:uid="{00000000-0005-0000-0000-0000AE2B0000}"/>
    <cellStyle name="Millares 3 3 3 2 2 3 3" xfId="8821" xr:uid="{00000000-0005-0000-0000-0000AF2B0000}"/>
    <cellStyle name="Millares 3 3 3 2 2 3 3 2" xfId="17574" xr:uid="{00000000-0005-0000-0000-0000B02B0000}"/>
    <cellStyle name="Millares 3 3 3 2 2 3 4" xfId="13198" xr:uid="{00000000-0005-0000-0000-0000B12B0000}"/>
    <cellStyle name="Millares 3 3 3 2 2 4" xfId="5538" xr:uid="{00000000-0005-0000-0000-0000B22B0000}"/>
    <cellStyle name="Millares 3 3 3 2 2 4 2" xfId="9915" xr:uid="{00000000-0005-0000-0000-0000B32B0000}"/>
    <cellStyle name="Millares 3 3 3 2 2 4 2 2" xfId="18668" xr:uid="{00000000-0005-0000-0000-0000B42B0000}"/>
    <cellStyle name="Millares 3 3 3 2 2 4 3" xfId="14292" xr:uid="{00000000-0005-0000-0000-0000B52B0000}"/>
    <cellStyle name="Millares 3 3 3 2 2 5" xfId="7727" xr:uid="{00000000-0005-0000-0000-0000B62B0000}"/>
    <cellStyle name="Millares 3 3 3 2 2 5 2" xfId="16480" xr:uid="{00000000-0005-0000-0000-0000B72B0000}"/>
    <cellStyle name="Millares 3 3 3 2 2 6" xfId="12104" xr:uid="{00000000-0005-0000-0000-0000B82B0000}"/>
    <cellStyle name="Millares 3 3 3 2 3" xfId="3621" xr:uid="{00000000-0005-0000-0000-0000B92B0000}"/>
    <cellStyle name="Millares 3 3 3 2 3 2" xfId="4717" xr:uid="{00000000-0005-0000-0000-0000BA2B0000}"/>
    <cellStyle name="Millares 3 3 3 2 3 2 2" xfId="6906" xr:uid="{00000000-0005-0000-0000-0000BB2B0000}"/>
    <cellStyle name="Millares 3 3 3 2 3 2 2 2" xfId="11283" xr:uid="{00000000-0005-0000-0000-0000BC2B0000}"/>
    <cellStyle name="Millares 3 3 3 2 3 2 2 2 2" xfId="20036" xr:uid="{00000000-0005-0000-0000-0000BD2B0000}"/>
    <cellStyle name="Millares 3 3 3 2 3 2 2 3" xfId="15660" xr:uid="{00000000-0005-0000-0000-0000BE2B0000}"/>
    <cellStyle name="Millares 3 3 3 2 3 2 3" xfId="9095" xr:uid="{00000000-0005-0000-0000-0000BF2B0000}"/>
    <cellStyle name="Millares 3 3 3 2 3 2 3 2" xfId="17848" xr:uid="{00000000-0005-0000-0000-0000C02B0000}"/>
    <cellStyle name="Millares 3 3 3 2 3 2 4" xfId="13472" xr:uid="{00000000-0005-0000-0000-0000C12B0000}"/>
    <cellStyle name="Millares 3 3 3 2 3 3" xfId="5812" xr:uid="{00000000-0005-0000-0000-0000C22B0000}"/>
    <cellStyle name="Millares 3 3 3 2 3 3 2" xfId="10189" xr:uid="{00000000-0005-0000-0000-0000C32B0000}"/>
    <cellStyle name="Millares 3 3 3 2 3 3 2 2" xfId="18942" xr:uid="{00000000-0005-0000-0000-0000C42B0000}"/>
    <cellStyle name="Millares 3 3 3 2 3 3 3" xfId="14566" xr:uid="{00000000-0005-0000-0000-0000C52B0000}"/>
    <cellStyle name="Millares 3 3 3 2 3 4" xfId="8001" xr:uid="{00000000-0005-0000-0000-0000C62B0000}"/>
    <cellStyle name="Millares 3 3 3 2 3 4 2" xfId="16754" xr:uid="{00000000-0005-0000-0000-0000C72B0000}"/>
    <cellStyle name="Millares 3 3 3 2 3 5" xfId="12378" xr:uid="{00000000-0005-0000-0000-0000C82B0000}"/>
    <cellStyle name="Millares 3 3 3 2 4" xfId="4169" xr:uid="{00000000-0005-0000-0000-0000C92B0000}"/>
    <cellStyle name="Millares 3 3 3 2 4 2" xfId="6358" xr:uid="{00000000-0005-0000-0000-0000CA2B0000}"/>
    <cellStyle name="Millares 3 3 3 2 4 2 2" xfId="10735" xr:uid="{00000000-0005-0000-0000-0000CB2B0000}"/>
    <cellStyle name="Millares 3 3 3 2 4 2 2 2" xfId="19488" xr:uid="{00000000-0005-0000-0000-0000CC2B0000}"/>
    <cellStyle name="Millares 3 3 3 2 4 2 3" xfId="15112" xr:uid="{00000000-0005-0000-0000-0000CD2B0000}"/>
    <cellStyle name="Millares 3 3 3 2 4 3" xfId="8547" xr:uid="{00000000-0005-0000-0000-0000CE2B0000}"/>
    <cellStyle name="Millares 3 3 3 2 4 3 2" xfId="17300" xr:uid="{00000000-0005-0000-0000-0000CF2B0000}"/>
    <cellStyle name="Millares 3 3 3 2 4 4" xfId="12924" xr:uid="{00000000-0005-0000-0000-0000D02B0000}"/>
    <cellStyle name="Millares 3 3 3 2 5" xfId="5264" xr:uid="{00000000-0005-0000-0000-0000D12B0000}"/>
    <cellStyle name="Millares 3 3 3 2 5 2" xfId="9641" xr:uid="{00000000-0005-0000-0000-0000D22B0000}"/>
    <cellStyle name="Millares 3 3 3 2 5 2 2" xfId="18394" xr:uid="{00000000-0005-0000-0000-0000D32B0000}"/>
    <cellStyle name="Millares 3 3 3 2 5 3" xfId="14018" xr:uid="{00000000-0005-0000-0000-0000D42B0000}"/>
    <cellStyle name="Millares 3 3 3 2 6" xfId="7453" xr:uid="{00000000-0005-0000-0000-0000D52B0000}"/>
    <cellStyle name="Millares 3 3 3 2 6 2" xfId="16206" xr:uid="{00000000-0005-0000-0000-0000D62B0000}"/>
    <cellStyle name="Millares 3 3 3 2 7" xfId="11830" xr:uid="{00000000-0005-0000-0000-0000D72B0000}"/>
    <cellStyle name="Millares 3 3 3 3" xfId="3230" xr:uid="{00000000-0005-0000-0000-0000D82B0000}"/>
    <cellStyle name="Millares 3 3 3 3 2" xfId="3783" xr:uid="{00000000-0005-0000-0000-0000D92B0000}"/>
    <cellStyle name="Millares 3 3 3 3 2 2" xfId="4879" xr:uid="{00000000-0005-0000-0000-0000DA2B0000}"/>
    <cellStyle name="Millares 3 3 3 3 2 2 2" xfId="7068" xr:uid="{00000000-0005-0000-0000-0000DB2B0000}"/>
    <cellStyle name="Millares 3 3 3 3 2 2 2 2" xfId="11445" xr:uid="{00000000-0005-0000-0000-0000DC2B0000}"/>
    <cellStyle name="Millares 3 3 3 3 2 2 2 2 2" xfId="20198" xr:uid="{00000000-0005-0000-0000-0000DD2B0000}"/>
    <cellStyle name="Millares 3 3 3 3 2 2 2 3" xfId="15822" xr:uid="{00000000-0005-0000-0000-0000DE2B0000}"/>
    <cellStyle name="Millares 3 3 3 3 2 2 3" xfId="9257" xr:uid="{00000000-0005-0000-0000-0000DF2B0000}"/>
    <cellStyle name="Millares 3 3 3 3 2 2 3 2" xfId="18010" xr:uid="{00000000-0005-0000-0000-0000E02B0000}"/>
    <cellStyle name="Millares 3 3 3 3 2 2 4" xfId="13634" xr:uid="{00000000-0005-0000-0000-0000E12B0000}"/>
    <cellStyle name="Millares 3 3 3 3 2 3" xfId="5974" xr:uid="{00000000-0005-0000-0000-0000E22B0000}"/>
    <cellStyle name="Millares 3 3 3 3 2 3 2" xfId="10351" xr:uid="{00000000-0005-0000-0000-0000E32B0000}"/>
    <cellStyle name="Millares 3 3 3 3 2 3 2 2" xfId="19104" xr:uid="{00000000-0005-0000-0000-0000E42B0000}"/>
    <cellStyle name="Millares 3 3 3 3 2 3 3" xfId="14728" xr:uid="{00000000-0005-0000-0000-0000E52B0000}"/>
    <cellStyle name="Millares 3 3 3 3 2 4" xfId="8163" xr:uid="{00000000-0005-0000-0000-0000E62B0000}"/>
    <cellStyle name="Millares 3 3 3 3 2 4 2" xfId="16916" xr:uid="{00000000-0005-0000-0000-0000E72B0000}"/>
    <cellStyle name="Millares 3 3 3 3 2 5" xfId="12540" xr:uid="{00000000-0005-0000-0000-0000E82B0000}"/>
    <cellStyle name="Millares 3 3 3 3 3" xfId="4331" xr:uid="{00000000-0005-0000-0000-0000E92B0000}"/>
    <cellStyle name="Millares 3 3 3 3 3 2" xfId="6520" xr:uid="{00000000-0005-0000-0000-0000EA2B0000}"/>
    <cellStyle name="Millares 3 3 3 3 3 2 2" xfId="10897" xr:uid="{00000000-0005-0000-0000-0000EB2B0000}"/>
    <cellStyle name="Millares 3 3 3 3 3 2 2 2" xfId="19650" xr:uid="{00000000-0005-0000-0000-0000EC2B0000}"/>
    <cellStyle name="Millares 3 3 3 3 3 2 3" xfId="15274" xr:uid="{00000000-0005-0000-0000-0000ED2B0000}"/>
    <cellStyle name="Millares 3 3 3 3 3 3" xfId="8709" xr:uid="{00000000-0005-0000-0000-0000EE2B0000}"/>
    <cellStyle name="Millares 3 3 3 3 3 3 2" xfId="17462" xr:uid="{00000000-0005-0000-0000-0000EF2B0000}"/>
    <cellStyle name="Millares 3 3 3 3 3 4" xfId="13086" xr:uid="{00000000-0005-0000-0000-0000F02B0000}"/>
    <cellStyle name="Millares 3 3 3 3 4" xfId="5426" xr:uid="{00000000-0005-0000-0000-0000F12B0000}"/>
    <cellStyle name="Millares 3 3 3 3 4 2" xfId="9803" xr:uid="{00000000-0005-0000-0000-0000F22B0000}"/>
    <cellStyle name="Millares 3 3 3 3 4 2 2" xfId="18556" xr:uid="{00000000-0005-0000-0000-0000F32B0000}"/>
    <cellStyle name="Millares 3 3 3 3 4 3" xfId="14180" xr:uid="{00000000-0005-0000-0000-0000F42B0000}"/>
    <cellStyle name="Millares 3 3 3 3 5" xfId="7615" xr:uid="{00000000-0005-0000-0000-0000F52B0000}"/>
    <cellStyle name="Millares 3 3 3 3 5 2" xfId="16368" xr:uid="{00000000-0005-0000-0000-0000F62B0000}"/>
    <cellStyle name="Millares 3 3 3 3 6" xfId="11992" xr:uid="{00000000-0005-0000-0000-0000F72B0000}"/>
    <cellStyle name="Millares 3 3 3 4" xfId="3509" xr:uid="{00000000-0005-0000-0000-0000F82B0000}"/>
    <cellStyle name="Millares 3 3 3 4 2" xfId="4605" xr:uid="{00000000-0005-0000-0000-0000F92B0000}"/>
    <cellStyle name="Millares 3 3 3 4 2 2" xfId="6794" xr:uid="{00000000-0005-0000-0000-0000FA2B0000}"/>
    <cellStyle name="Millares 3 3 3 4 2 2 2" xfId="11171" xr:uid="{00000000-0005-0000-0000-0000FB2B0000}"/>
    <cellStyle name="Millares 3 3 3 4 2 2 2 2" xfId="19924" xr:uid="{00000000-0005-0000-0000-0000FC2B0000}"/>
    <cellStyle name="Millares 3 3 3 4 2 2 3" xfId="15548" xr:uid="{00000000-0005-0000-0000-0000FD2B0000}"/>
    <cellStyle name="Millares 3 3 3 4 2 3" xfId="8983" xr:uid="{00000000-0005-0000-0000-0000FE2B0000}"/>
    <cellStyle name="Millares 3 3 3 4 2 3 2" xfId="17736" xr:uid="{00000000-0005-0000-0000-0000FF2B0000}"/>
    <cellStyle name="Millares 3 3 3 4 2 4" xfId="13360" xr:uid="{00000000-0005-0000-0000-0000002C0000}"/>
    <cellStyle name="Millares 3 3 3 4 3" xfId="5700" xr:uid="{00000000-0005-0000-0000-0000012C0000}"/>
    <cellStyle name="Millares 3 3 3 4 3 2" xfId="10077" xr:uid="{00000000-0005-0000-0000-0000022C0000}"/>
    <cellStyle name="Millares 3 3 3 4 3 2 2" xfId="18830" xr:uid="{00000000-0005-0000-0000-0000032C0000}"/>
    <cellStyle name="Millares 3 3 3 4 3 3" xfId="14454" xr:uid="{00000000-0005-0000-0000-0000042C0000}"/>
    <cellStyle name="Millares 3 3 3 4 4" xfId="7889" xr:uid="{00000000-0005-0000-0000-0000052C0000}"/>
    <cellStyle name="Millares 3 3 3 4 4 2" xfId="16642" xr:uid="{00000000-0005-0000-0000-0000062C0000}"/>
    <cellStyle name="Millares 3 3 3 4 5" xfId="12266" xr:uid="{00000000-0005-0000-0000-0000072C0000}"/>
    <cellStyle name="Millares 3 3 3 5" xfId="4057" xr:uid="{00000000-0005-0000-0000-0000082C0000}"/>
    <cellStyle name="Millares 3 3 3 5 2" xfId="6246" xr:uid="{00000000-0005-0000-0000-0000092C0000}"/>
    <cellStyle name="Millares 3 3 3 5 2 2" xfId="10623" xr:uid="{00000000-0005-0000-0000-00000A2C0000}"/>
    <cellStyle name="Millares 3 3 3 5 2 2 2" xfId="19376" xr:uid="{00000000-0005-0000-0000-00000B2C0000}"/>
    <cellStyle name="Millares 3 3 3 5 2 3" xfId="15000" xr:uid="{00000000-0005-0000-0000-00000C2C0000}"/>
    <cellStyle name="Millares 3 3 3 5 3" xfId="8435" xr:uid="{00000000-0005-0000-0000-00000D2C0000}"/>
    <cellStyle name="Millares 3 3 3 5 3 2" xfId="17188" xr:uid="{00000000-0005-0000-0000-00000E2C0000}"/>
    <cellStyle name="Millares 3 3 3 5 4" xfId="12812" xr:uid="{00000000-0005-0000-0000-00000F2C0000}"/>
    <cellStyle name="Millares 3 3 3 6" xfId="5152" xr:uid="{00000000-0005-0000-0000-0000102C0000}"/>
    <cellStyle name="Millares 3 3 3 6 2" xfId="9529" xr:uid="{00000000-0005-0000-0000-0000112C0000}"/>
    <cellStyle name="Millares 3 3 3 6 2 2" xfId="18282" xr:uid="{00000000-0005-0000-0000-0000122C0000}"/>
    <cellStyle name="Millares 3 3 3 6 3" xfId="13906" xr:uid="{00000000-0005-0000-0000-0000132C0000}"/>
    <cellStyle name="Millares 3 3 3 7" xfId="7341" xr:uid="{00000000-0005-0000-0000-0000142C0000}"/>
    <cellStyle name="Millares 3 3 3 7 2" xfId="16094" xr:uid="{00000000-0005-0000-0000-0000152C0000}"/>
    <cellStyle name="Millares 3 3 3 8" xfId="11718" xr:uid="{00000000-0005-0000-0000-0000162C0000}"/>
    <cellStyle name="Millares 3 3 4" xfId="3009" xr:uid="{00000000-0005-0000-0000-0000172C0000}"/>
    <cellStyle name="Millares 3 3 4 2" xfId="3285" xr:uid="{00000000-0005-0000-0000-0000182C0000}"/>
    <cellStyle name="Millares 3 3 4 2 2" xfId="3838" xr:uid="{00000000-0005-0000-0000-0000192C0000}"/>
    <cellStyle name="Millares 3 3 4 2 2 2" xfId="4934" xr:uid="{00000000-0005-0000-0000-00001A2C0000}"/>
    <cellStyle name="Millares 3 3 4 2 2 2 2" xfId="7123" xr:uid="{00000000-0005-0000-0000-00001B2C0000}"/>
    <cellStyle name="Millares 3 3 4 2 2 2 2 2" xfId="11500" xr:uid="{00000000-0005-0000-0000-00001C2C0000}"/>
    <cellStyle name="Millares 3 3 4 2 2 2 2 2 2" xfId="20253" xr:uid="{00000000-0005-0000-0000-00001D2C0000}"/>
    <cellStyle name="Millares 3 3 4 2 2 2 2 3" xfId="15877" xr:uid="{00000000-0005-0000-0000-00001E2C0000}"/>
    <cellStyle name="Millares 3 3 4 2 2 2 3" xfId="9312" xr:uid="{00000000-0005-0000-0000-00001F2C0000}"/>
    <cellStyle name="Millares 3 3 4 2 2 2 3 2" xfId="18065" xr:uid="{00000000-0005-0000-0000-0000202C0000}"/>
    <cellStyle name="Millares 3 3 4 2 2 2 4" xfId="13689" xr:uid="{00000000-0005-0000-0000-0000212C0000}"/>
    <cellStyle name="Millares 3 3 4 2 2 3" xfId="6029" xr:uid="{00000000-0005-0000-0000-0000222C0000}"/>
    <cellStyle name="Millares 3 3 4 2 2 3 2" xfId="10406" xr:uid="{00000000-0005-0000-0000-0000232C0000}"/>
    <cellStyle name="Millares 3 3 4 2 2 3 2 2" xfId="19159" xr:uid="{00000000-0005-0000-0000-0000242C0000}"/>
    <cellStyle name="Millares 3 3 4 2 2 3 3" xfId="14783" xr:uid="{00000000-0005-0000-0000-0000252C0000}"/>
    <cellStyle name="Millares 3 3 4 2 2 4" xfId="8218" xr:uid="{00000000-0005-0000-0000-0000262C0000}"/>
    <cellStyle name="Millares 3 3 4 2 2 4 2" xfId="16971" xr:uid="{00000000-0005-0000-0000-0000272C0000}"/>
    <cellStyle name="Millares 3 3 4 2 2 5" xfId="12595" xr:uid="{00000000-0005-0000-0000-0000282C0000}"/>
    <cellStyle name="Millares 3 3 4 2 3" xfId="4386" xr:uid="{00000000-0005-0000-0000-0000292C0000}"/>
    <cellStyle name="Millares 3 3 4 2 3 2" xfId="6575" xr:uid="{00000000-0005-0000-0000-00002A2C0000}"/>
    <cellStyle name="Millares 3 3 4 2 3 2 2" xfId="10952" xr:uid="{00000000-0005-0000-0000-00002B2C0000}"/>
    <cellStyle name="Millares 3 3 4 2 3 2 2 2" xfId="19705" xr:uid="{00000000-0005-0000-0000-00002C2C0000}"/>
    <cellStyle name="Millares 3 3 4 2 3 2 3" xfId="15329" xr:uid="{00000000-0005-0000-0000-00002D2C0000}"/>
    <cellStyle name="Millares 3 3 4 2 3 3" xfId="8764" xr:uid="{00000000-0005-0000-0000-00002E2C0000}"/>
    <cellStyle name="Millares 3 3 4 2 3 3 2" xfId="17517" xr:uid="{00000000-0005-0000-0000-00002F2C0000}"/>
    <cellStyle name="Millares 3 3 4 2 3 4" xfId="13141" xr:uid="{00000000-0005-0000-0000-0000302C0000}"/>
    <cellStyle name="Millares 3 3 4 2 4" xfId="5481" xr:uid="{00000000-0005-0000-0000-0000312C0000}"/>
    <cellStyle name="Millares 3 3 4 2 4 2" xfId="9858" xr:uid="{00000000-0005-0000-0000-0000322C0000}"/>
    <cellStyle name="Millares 3 3 4 2 4 2 2" xfId="18611" xr:uid="{00000000-0005-0000-0000-0000332C0000}"/>
    <cellStyle name="Millares 3 3 4 2 4 3" xfId="14235" xr:uid="{00000000-0005-0000-0000-0000342C0000}"/>
    <cellStyle name="Millares 3 3 4 2 5" xfId="7670" xr:uid="{00000000-0005-0000-0000-0000352C0000}"/>
    <cellStyle name="Millares 3 3 4 2 5 2" xfId="16423" xr:uid="{00000000-0005-0000-0000-0000362C0000}"/>
    <cellStyle name="Millares 3 3 4 2 6" xfId="12047" xr:uid="{00000000-0005-0000-0000-0000372C0000}"/>
    <cellStyle name="Millares 3 3 4 3" xfId="3564" xr:uid="{00000000-0005-0000-0000-0000382C0000}"/>
    <cellStyle name="Millares 3 3 4 3 2" xfId="4660" xr:uid="{00000000-0005-0000-0000-0000392C0000}"/>
    <cellStyle name="Millares 3 3 4 3 2 2" xfId="6849" xr:uid="{00000000-0005-0000-0000-00003A2C0000}"/>
    <cellStyle name="Millares 3 3 4 3 2 2 2" xfId="11226" xr:uid="{00000000-0005-0000-0000-00003B2C0000}"/>
    <cellStyle name="Millares 3 3 4 3 2 2 2 2" xfId="19979" xr:uid="{00000000-0005-0000-0000-00003C2C0000}"/>
    <cellStyle name="Millares 3 3 4 3 2 2 3" xfId="15603" xr:uid="{00000000-0005-0000-0000-00003D2C0000}"/>
    <cellStyle name="Millares 3 3 4 3 2 3" xfId="9038" xr:uid="{00000000-0005-0000-0000-00003E2C0000}"/>
    <cellStyle name="Millares 3 3 4 3 2 3 2" xfId="17791" xr:uid="{00000000-0005-0000-0000-00003F2C0000}"/>
    <cellStyle name="Millares 3 3 4 3 2 4" xfId="13415" xr:uid="{00000000-0005-0000-0000-0000402C0000}"/>
    <cellStyle name="Millares 3 3 4 3 3" xfId="5755" xr:uid="{00000000-0005-0000-0000-0000412C0000}"/>
    <cellStyle name="Millares 3 3 4 3 3 2" xfId="10132" xr:uid="{00000000-0005-0000-0000-0000422C0000}"/>
    <cellStyle name="Millares 3 3 4 3 3 2 2" xfId="18885" xr:uid="{00000000-0005-0000-0000-0000432C0000}"/>
    <cellStyle name="Millares 3 3 4 3 3 3" xfId="14509" xr:uid="{00000000-0005-0000-0000-0000442C0000}"/>
    <cellStyle name="Millares 3 3 4 3 4" xfId="7944" xr:uid="{00000000-0005-0000-0000-0000452C0000}"/>
    <cellStyle name="Millares 3 3 4 3 4 2" xfId="16697" xr:uid="{00000000-0005-0000-0000-0000462C0000}"/>
    <cellStyle name="Millares 3 3 4 3 5" xfId="12321" xr:uid="{00000000-0005-0000-0000-0000472C0000}"/>
    <cellStyle name="Millares 3 3 4 4" xfId="4112" xr:uid="{00000000-0005-0000-0000-0000482C0000}"/>
    <cellStyle name="Millares 3 3 4 4 2" xfId="6301" xr:uid="{00000000-0005-0000-0000-0000492C0000}"/>
    <cellStyle name="Millares 3 3 4 4 2 2" xfId="10678" xr:uid="{00000000-0005-0000-0000-00004A2C0000}"/>
    <cellStyle name="Millares 3 3 4 4 2 2 2" xfId="19431" xr:uid="{00000000-0005-0000-0000-00004B2C0000}"/>
    <cellStyle name="Millares 3 3 4 4 2 3" xfId="15055" xr:uid="{00000000-0005-0000-0000-00004C2C0000}"/>
    <cellStyle name="Millares 3 3 4 4 3" xfId="8490" xr:uid="{00000000-0005-0000-0000-00004D2C0000}"/>
    <cellStyle name="Millares 3 3 4 4 3 2" xfId="17243" xr:uid="{00000000-0005-0000-0000-00004E2C0000}"/>
    <cellStyle name="Millares 3 3 4 4 4" xfId="12867" xr:uid="{00000000-0005-0000-0000-00004F2C0000}"/>
    <cellStyle name="Millares 3 3 4 5" xfId="5207" xr:uid="{00000000-0005-0000-0000-0000502C0000}"/>
    <cellStyle name="Millares 3 3 4 5 2" xfId="9584" xr:uid="{00000000-0005-0000-0000-0000512C0000}"/>
    <cellStyle name="Millares 3 3 4 5 2 2" xfId="18337" xr:uid="{00000000-0005-0000-0000-0000522C0000}"/>
    <cellStyle name="Millares 3 3 4 5 3" xfId="13961" xr:uid="{00000000-0005-0000-0000-0000532C0000}"/>
    <cellStyle name="Millares 3 3 4 6" xfId="7396" xr:uid="{00000000-0005-0000-0000-0000542C0000}"/>
    <cellStyle name="Millares 3 3 4 6 2" xfId="16149" xr:uid="{00000000-0005-0000-0000-0000552C0000}"/>
    <cellStyle name="Millares 3 3 4 7" xfId="11773" xr:uid="{00000000-0005-0000-0000-0000562C0000}"/>
    <cellStyle name="Millares 3 3 5" xfId="2896" xr:uid="{00000000-0005-0000-0000-0000572C0000}"/>
    <cellStyle name="Millares 3 3 5 2" xfId="3175" xr:uid="{00000000-0005-0000-0000-0000582C0000}"/>
    <cellStyle name="Millares 3 3 5 2 2" xfId="3728" xr:uid="{00000000-0005-0000-0000-0000592C0000}"/>
    <cellStyle name="Millares 3 3 5 2 2 2" xfId="4824" xr:uid="{00000000-0005-0000-0000-00005A2C0000}"/>
    <cellStyle name="Millares 3 3 5 2 2 2 2" xfId="7013" xr:uid="{00000000-0005-0000-0000-00005B2C0000}"/>
    <cellStyle name="Millares 3 3 5 2 2 2 2 2" xfId="11390" xr:uid="{00000000-0005-0000-0000-00005C2C0000}"/>
    <cellStyle name="Millares 3 3 5 2 2 2 2 2 2" xfId="20143" xr:uid="{00000000-0005-0000-0000-00005D2C0000}"/>
    <cellStyle name="Millares 3 3 5 2 2 2 2 3" xfId="15767" xr:uid="{00000000-0005-0000-0000-00005E2C0000}"/>
    <cellStyle name="Millares 3 3 5 2 2 2 3" xfId="9202" xr:uid="{00000000-0005-0000-0000-00005F2C0000}"/>
    <cellStyle name="Millares 3 3 5 2 2 2 3 2" xfId="17955" xr:uid="{00000000-0005-0000-0000-0000602C0000}"/>
    <cellStyle name="Millares 3 3 5 2 2 2 4" xfId="13579" xr:uid="{00000000-0005-0000-0000-0000612C0000}"/>
    <cellStyle name="Millares 3 3 5 2 2 3" xfId="5919" xr:uid="{00000000-0005-0000-0000-0000622C0000}"/>
    <cellStyle name="Millares 3 3 5 2 2 3 2" xfId="10296" xr:uid="{00000000-0005-0000-0000-0000632C0000}"/>
    <cellStyle name="Millares 3 3 5 2 2 3 2 2" xfId="19049" xr:uid="{00000000-0005-0000-0000-0000642C0000}"/>
    <cellStyle name="Millares 3 3 5 2 2 3 3" xfId="14673" xr:uid="{00000000-0005-0000-0000-0000652C0000}"/>
    <cellStyle name="Millares 3 3 5 2 2 4" xfId="8108" xr:uid="{00000000-0005-0000-0000-0000662C0000}"/>
    <cellStyle name="Millares 3 3 5 2 2 4 2" xfId="16861" xr:uid="{00000000-0005-0000-0000-0000672C0000}"/>
    <cellStyle name="Millares 3 3 5 2 2 5" xfId="12485" xr:uid="{00000000-0005-0000-0000-0000682C0000}"/>
    <cellStyle name="Millares 3 3 5 2 3" xfId="4276" xr:uid="{00000000-0005-0000-0000-0000692C0000}"/>
    <cellStyle name="Millares 3 3 5 2 3 2" xfId="6465" xr:uid="{00000000-0005-0000-0000-00006A2C0000}"/>
    <cellStyle name="Millares 3 3 5 2 3 2 2" xfId="10842" xr:uid="{00000000-0005-0000-0000-00006B2C0000}"/>
    <cellStyle name="Millares 3 3 5 2 3 2 2 2" xfId="19595" xr:uid="{00000000-0005-0000-0000-00006C2C0000}"/>
    <cellStyle name="Millares 3 3 5 2 3 2 3" xfId="15219" xr:uid="{00000000-0005-0000-0000-00006D2C0000}"/>
    <cellStyle name="Millares 3 3 5 2 3 3" xfId="8654" xr:uid="{00000000-0005-0000-0000-00006E2C0000}"/>
    <cellStyle name="Millares 3 3 5 2 3 3 2" xfId="17407" xr:uid="{00000000-0005-0000-0000-00006F2C0000}"/>
    <cellStyle name="Millares 3 3 5 2 3 4" xfId="13031" xr:uid="{00000000-0005-0000-0000-0000702C0000}"/>
    <cellStyle name="Millares 3 3 5 2 4" xfId="5371" xr:uid="{00000000-0005-0000-0000-0000712C0000}"/>
    <cellStyle name="Millares 3 3 5 2 4 2" xfId="9748" xr:uid="{00000000-0005-0000-0000-0000722C0000}"/>
    <cellStyle name="Millares 3 3 5 2 4 2 2" xfId="18501" xr:uid="{00000000-0005-0000-0000-0000732C0000}"/>
    <cellStyle name="Millares 3 3 5 2 4 3" xfId="14125" xr:uid="{00000000-0005-0000-0000-0000742C0000}"/>
    <cellStyle name="Millares 3 3 5 2 5" xfId="7560" xr:uid="{00000000-0005-0000-0000-0000752C0000}"/>
    <cellStyle name="Millares 3 3 5 2 5 2" xfId="16313" xr:uid="{00000000-0005-0000-0000-0000762C0000}"/>
    <cellStyle name="Millares 3 3 5 2 6" xfId="11937" xr:uid="{00000000-0005-0000-0000-0000772C0000}"/>
    <cellStyle name="Millares 3 3 5 3" xfId="3454" xr:uid="{00000000-0005-0000-0000-0000782C0000}"/>
    <cellStyle name="Millares 3 3 5 3 2" xfId="4550" xr:uid="{00000000-0005-0000-0000-0000792C0000}"/>
    <cellStyle name="Millares 3 3 5 3 2 2" xfId="6739" xr:uid="{00000000-0005-0000-0000-00007A2C0000}"/>
    <cellStyle name="Millares 3 3 5 3 2 2 2" xfId="11116" xr:uid="{00000000-0005-0000-0000-00007B2C0000}"/>
    <cellStyle name="Millares 3 3 5 3 2 2 2 2" xfId="19869" xr:uid="{00000000-0005-0000-0000-00007C2C0000}"/>
    <cellStyle name="Millares 3 3 5 3 2 2 3" xfId="15493" xr:uid="{00000000-0005-0000-0000-00007D2C0000}"/>
    <cellStyle name="Millares 3 3 5 3 2 3" xfId="8928" xr:uid="{00000000-0005-0000-0000-00007E2C0000}"/>
    <cellStyle name="Millares 3 3 5 3 2 3 2" xfId="17681" xr:uid="{00000000-0005-0000-0000-00007F2C0000}"/>
    <cellStyle name="Millares 3 3 5 3 2 4" xfId="13305" xr:uid="{00000000-0005-0000-0000-0000802C0000}"/>
    <cellStyle name="Millares 3 3 5 3 3" xfId="5645" xr:uid="{00000000-0005-0000-0000-0000812C0000}"/>
    <cellStyle name="Millares 3 3 5 3 3 2" xfId="10022" xr:uid="{00000000-0005-0000-0000-0000822C0000}"/>
    <cellStyle name="Millares 3 3 5 3 3 2 2" xfId="18775" xr:uid="{00000000-0005-0000-0000-0000832C0000}"/>
    <cellStyle name="Millares 3 3 5 3 3 3" xfId="14399" xr:uid="{00000000-0005-0000-0000-0000842C0000}"/>
    <cellStyle name="Millares 3 3 5 3 4" xfId="7834" xr:uid="{00000000-0005-0000-0000-0000852C0000}"/>
    <cellStyle name="Millares 3 3 5 3 4 2" xfId="16587" xr:uid="{00000000-0005-0000-0000-0000862C0000}"/>
    <cellStyle name="Millares 3 3 5 3 5" xfId="12211" xr:uid="{00000000-0005-0000-0000-0000872C0000}"/>
    <cellStyle name="Millares 3 3 5 4" xfId="4002" xr:uid="{00000000-0005-0000-0000-0000882C0000}"/>
    <cellStyle name="Millares 3 3 5 4 2" xfId="6191" xr:uid="{00000000-0005-0000-0000-0000892C0000}"/>
    <cellStyle name="Millares 3 3 5 4 2 2" xfId="10568" xr:uid="{00000000-0005-0000-0000-00008A2C0000}"/>
    <cellStyle name="Millares 3 3 5 4 2 2 2" xfId="19321" xr:uid="{00000000-0005-0000-0000-00008B2C0000}"/>
    <cellStyle name="Millares 3 3 5 4 2 3" xfId="14945" xr:uid="{00000000-0005-0000-0000-00008C2C0000}"/>
    <cellStyle name="Millares 3 3 5 4 3" xfId="8380" xr:uid="{00000000-0005-0000-0000-00008D2C0000}"/>
    <cellStyle name="Millares 3 3 5 4 3 2" xfId="17133" xr:uid="{00000000-0005-0000-0000-00008E2C0000}"/>
    <cellStyle name="Millares 3 3 5 4 4" xfId="12757" xr:uid="{00000000-0005-0000-0000-00008F2C0000}"/>
    <cellStyle name="Millares 3 3 5 5" xfId="5097" xr:uid="{00000000-0005-0000-0000-0000902C0000}"/>
    <cellStyle name="Millares 3 3 5 5 2" xfId="9474" xr:uid="{00000000-0005-0000-0000-0000912C0000}"/>
    <cellStyle name="Millares 3 3 5 5 2 2" xfId="18227" xr:uid="{00000000-0005-0000-0000-0000922C0000}"/>
    <cellStyle name="Millares 3 3 5 5 3" xfId="13851" xr:uid="{00000000-0005-0000-0000-0000932C0000}"/>
    <cellStyle name="Millares 3 3 5 6" xfId="7286" xr:uid="{00000000-0005-0000-0000-0000942C0000}"/>
    <cellStyle name="Millares 3 3 5 6 2" xfId="16039" xr:uid="{00000000-0005-0000-0000-0000952C0000}"/>
    <cellStyle name="Millares 3 3 5 7" xfId="11663" xr:uid="{00000000-0005-0000-0000-0000962C0000}"/>
    <cellStyle name="Millares 3 3 6" xfId="3125" xr:uid="{00000000-0005-0000-0000-0000972C0000}"/>
    <cellStyle name="Millares 3 3 6 2" xfId="3679" xr:uid="{00000000-0005-0000-0000-0000982C0000}"/>
    <cellStyle name="Millares 3 3 6 2 2" xfId="4775" xr:uid="{00000000-0005-0000-0000-0000992C0000}"/>
    <cellStyle name="Millares 3 3 6 2 2 2" xfId="6964" xr:uid="{00000000-0005-0000-0000-00009A2C0000}"/>
    <cellStyle name="Millares 3 3 6 2 2 2 2" xfId="11341" xr:uid="{00000000-0005-0000-0000-00009B2C0000}"/>
    <cellStyle name="Millares 3 3 6 2 2 2 2 2" xfId="20094" xr:uid="{00000000-0005-0000-0000-00009C2C0000}"/>
    <cellStyle name="Millares 3 3 6 2 2 2 3" xfId="15718" xr:uid="{00000000-0005-0000-0000-00009D2C0000}"/>
    <cellStyle name="Millares 3 3 6 2 2 3" xfId="9153" xr:uid="{00000000-0005-0000-0000-00009E2C0000}"/>
    <cellStyle name="Millares 3 3 6 2 2 3 2" xfId="17906" xr:uid="{00000000-0005-0000-0000-00009F2C0000}"/>
    <cellStyle name="Millares 3 3 6 2 2 4" xfId="13530" xr:uid="{00000000-0005-0000-0000-0000A02C0000}"/>
    <cellStyle name="Millares 3 3 6 2 3" xfId="5870" xr:uid="{00000000-0005-0000-0000-0000A12C0000}"/>
    <cellStyle name="Millares 3 3 6 2 3 2" xfId="10247" xr:uid="{00000000-0005-0000-0000-0000A22C0000}"/>
    <cellStyle name="Millares 3 3 6 2 3 2 2" xfId="19000" xr:uid="{00000000-0005-0000-0000-0000A32C0000}"/>
    <cellStyle name="Millares 3 3 6 2 3 3" xfId="14624" xr:uid="{00000000-0005-0000-0000-0000A42C0000}"/>
    <cellStyle name="Millares 3 3 6 2 4" xfId="8059" xr:uid="{00000000-0005-0000-0000-0000A52C0000}"/>
    <cellStyle name="Millares 3 3 6 2 4 2" xfId="16812" xr:uid="{00000000-0005-0000-0000-0000A62C0000}"/>
    <cellStyle name="Millares 3 3 6 2 5" xfId="12436" xr:uid="{00000000-0005-0000-0000-0000A72C0000}"/>
    <cellStyle name="Millares 3 3 6 3" xfId="4227" xr:uid="{00000000-0005-0000-0000-0000A82C0000}"/>
    <cellStyle name="Millares 3 3 6 3 2" xfId="6416" xr:uid="{00000000-0005-0000-0000-0000A92C0000}"/>
    <cellStyle name="Millares 3 3 6 3 2 2" xfId="10793" xr:uid="{00000000-0005-0000-0000-0000AA2C0000}"/>
    <cellStyle name="Millares 3 3 6 3 2 2 2" xfId="19546" xr:uid="{00000000-0005-0000-0000-0000AB2C0000}"/>
    <cellStyle name="Millares 3 3 6 3 2 3" xfId="15170" xr:uid="{00000000-0005-0000-0000-0000AC2C0000}"/>
    <cellStyle name="Millares 3 3 6 3 3" xfId="8605" xr:uid="{00000000-0005-0000-0000-0000AD2C0000}"/>
    <cellStyle name="Millares 3 3 6 3 3 2" xfId="17358" xr:uid="{00000000-0005-0000-0000-0000AE2C0000}"/>
    <cellStyle name="Millares 3 3 6 3 4" xfId="12982" xr:uid="{00000000-0005-0000-0000-0000AF2C0000}"/>
    <cellStyle name="Millares 3 3 6 4" xfId="5322" xr:uid="{00000000-0005-0000-0000-0000B02C0000}"/>
    <cellStyle name="Millares 3 3 6 4 2" xfId="9699" xr:uid="{00000000-0005-0000-0000-0000B12C0000}"/>
    <cellStyle name="Millares 3 3 6 4 2 2" xfId="18452" xr:uid="{00000000-0005-0000-0000-0000B22C0000}"/>
    <cellStyle name="Millares 3 3 6 4 3" xfId="14076" xr:uid="{00000000-0005-0000-0000-0000B32C0000}"/>
    <cellStyle name="Millares 3 3 6 5" xfId="7511" xr:uid="{00000000-0005-0000-0000-0000B42C0000}"/>
    <cellStyle name="Millares 3 3 6 5 2" xfId="16264" xr:uid="{00000000-0005-0000-0000-0000B52C0000}"/>
    <cellStyle name="Millares 3 3 6 6" xfId="11888" xr:uid="{00000000-0005-0000-0000-0000B62C0000}"/>
    <cellStyle name="Millares 3 3 7" xfId="3404" xr:uid="{00000000-0005-0000-0000-0000B72C0000}"/>
    <cellStyle name="Millares 3 3 7 2" xfId="4501" xr:uid="{00000000-0005-0000-0000-0000B82C0000}"/>
    <cellStyle name="Millares 3 3 7 2 2" xfId="6690" xr:uid="{00000000-0005-0000-0000-0000B92C0000}"/>
    <cellStyle name="Millares 3 3 7 2 2 2" xfId="11067" xr:uid="{00000000-0005-0000-0000-0000BA2C0000}"/>
    <cellStyle name="Millares 3 3 7 2 2 2 2" xfId="19820" xr:uid="{00000000-0005-0000-0000-0000BB2C0000}"/>
    <cellStyle name="Millares 3 3 7 2 2 3" xfId="15444" xr:uid="{00000000-0005-0000-0000-0000BC2C0000}"/>
    <cellStyle name="Millares 3 3 7 2 3" xfId="8879" xr:uid="{00000000-0005-0000-0000-0000BD2C0000}"/>
    <cellStyle name="Millares 3 3 7 2 3 2" xfId="17632" xr:uid="{00000000-0005-0000-0000-0000BE2C0000}"/>
    <cellStyle name="Millares 3 3 7 2 4" xfId="13256" xr:uid="{00000000-0005-0000-0000-0000BF2C0000}"/>
    <cellStyle name="Millares 3 3 7 3" xfId="5596" xr:uid="{00000000-0005-0000-0000-0000C02C0000}"/>
    <cellStyle name="Millares 3 3 7 3 2" xfId="9973" xr:uid="{00000000-0005-0000-0000-0000C12C0000}"/>
    <cellStyle name="Millares 3 3 7 3 2 2" xfId="18726" xr:uid="{00000000-0005-0000-0000-0000C22C0000}"/>
    <cellStyle name="Millares 3 3 7 3 3" xfId="14350" xr:uid="{00000000-0005-0000-0000-0000C32C0000}"/>
    <cellStyle name="Millares 3 3 7 4" xfId="7785" xr:uid="{00000000-0005-0000-0000-0000C42C0000}"/>
    <cellStyle name="Millares 3 3 7 4 2" xfId="16538" xr:uid="{00000000-0005-0000-0000-0000C52C0000}"/>
    <cellStyle name="Millares 3 3 7 5" xfId="12162" xr:uid="{00000000-0005-0000-0000-0000C62C0000}"/>
    <cellStyle name="Millares 3 3 8" xfId="3954" xr:uid="{00000000-0005-0000-0000-0000C72C0000}"/>
    <cellStyle name="Millares 3 3 8 2" xfId="6143" xr:uid="{00000000-0005-0000-0000-0000C82C0000}"/>
    <cellStyle name="Millares 3 3 8 2 2" xfId="10520" xr:uid="{00000000-0005-0000-0000-0000C92C0000}"/>
    <cellStyle name="Millares 3 3 8 2 2 2" xfId="19273" xr:uid="{00000000-0005-0000-0000-0000CA2C0000}"/>
    <cellStyle name="Millares 3 3 8 2 3" xfId="14897" xr:uid="{00000000-0005-0000-0000-0000CB2C0000}"/>
    <cellStyle name="Millares 3 3 8 3" xfId="8332" xr:uid="{00000000-0005-0000-0000-0000CC2C0000}"/>
    <cellStyle name="Millares 3 3 8 3 2" xfId="17085" xr:uid="{00000000-0005-0000-0000-0000CD2C0000}"/>
    <cellStyle name="Millares 3 3 8 4" xfId="12709" xr:uid="{00000000-0005-0000-0000-0000CE2C0000}"/>
    <cellStyle name="Millares 3 3 9" xfId="5049" xr:uid="{00000000-0005-0000-0000-0000CF2C0000}"/>
    <cellStyle name="Millares 3 3 9 2" xfId="9426" xr:uid="{00000000-0005-0000-0000-0000D02C0000}"/>
    <cellStyle name="Millares 3 3 9 2 2" xfId="18179" xr:uid="{00000000-0005-0000-0000-0000D12C0000}"/>
    <cellStyle name="Millares 3 3 9 3" xfId="13803" xr:uid="{00000000-0005-0000-0000-0000D22C0000}"/>
    <cellStyle name="Millares 3 4" xfId="227" xr:uid="{00000000-0005-0000-0000-0000D32C0000}"/>
    <cellStyle name="Millares 3 4 10" xfId="11617" xr:uid="{00000000-0005-0000-0000-0000D42C0000}"/>
    <cellStyle name="Millares 3 4 2" xfId="2956" xr:uid="{00000000-0005-0000-0000-0000D52C0000}"/>
    <cellStyle name="Millares 3 4 2 2" xfId="3068" xr:uid="{00000000-0005-0000-0000-0000D62C0000}"/>
    <cellStyle name="Millares 3 4 2 2 2" xfId="3344" xr:uid="{00000000-0005-0000-0000-0000D72C0000}"/>
    <cellStyle name="Millares 3 4 2 2 2 2" xfId="3897" xr:uid="{00000000-0005-0000-0000-0000D82C0000}"/>
    <cellStyle name="Millares 3 4 2 2 2 2 2" xfId="4993" xr:uid="{00000000-0005-0000-0000-0000D92C0000}"/>
    <cellStyle name="Millares 3 4 2 2 2 2 2 2" xfId="7182" xr:uid="{00000000-0005-0000-0000-0000DA2C0000}"/>
    <cellStyle name="Millares 3 4 2 2 2 2 2 2 2" xfId="11559" xr:uid="{00000000-0005-0000-0000-0000DB2C0000}"/>
    <cellStyle name="Millares 3 4 2 2 2 2 2 2 2 2" xfId="20312" xr:uid="{00000000-0005-0000-0000-0000DC2C0000}"/>
    <cellStyle name="Millares 3 4 2 2 2 2 2 2 3" xfId="15936" xr:uid="{00000000-0005-0000-0000-0000DD2C0000}"/>
    <cellStyle name="Millares 3 4 2 2 2 2 2 3" xfId="9371" xr:uid="{00000000-0005-0000-0000-0000DE2C0000}"/>
    <cellStyle name="Millares 3 4 2 2 2 2 2 3 2" xfId="18124" xr:uid="{00000000-0005-0000-0000-0000DF2C0000}"/>
    <cellStyle name="Millares 3 4 2 2 2 2 2 4" xfId="13748" xr:uid="{00000000-0005-0000-0000-0000E02C0000}"/>
    <cellStyle name="Millares 3 4 2 2 2 2 3" xfId="6088" xr:uid="{00000000-0005-0000-0000-0000E12C0000}"/>
    <cellStyle name="Millares 3 4 2 2 2 2 3 2" xfId="10465" xr:uid="{00000000-0005-0000-0000-0000E22C0000}"/>
    <cellStyle name="Millares 3 4 2 2 2 2 3 2 2" xfId="19218" xr:uid="{00000000-0005-0000-0000-0000E32C0000}"/>
    <cellStyle name="Millares 3 4 2 2 2 2 3 3" xfId="14842" xr:uid="{00000000-0005-0000-0000-0000E42C0000}"/>
    <cellStyle name="Millares 3 4 2 2 2 2 4" xfId="8277" xr:uid="{00000000-0005-0000-0000-0000E52C0000}"/>
    <cellStyle name="Millares 3 4 2 2 2 2 4 2" xfId="17030" xr:uid="{00000000-0005-0000-0000-0000E62C0000}"/>
    <cellStyle name="Millares 3 4 2 2 2 2 5" xfId="12654" xr:uid="{00000000-0005-0000-0000-0000E72C0000}"/>
    <cellStyle name="Millares 3 4 2 2 2 3" xfId="4445" xr:uid="{00000000-0005-0000-0000-0000E82C0000}"/>
    <cellStyle name="Millares 3 4 2 2 2 3 2" xfId="6634" xr:uid="{00000000-0005-0000-0000-0000E92C0000}"/>
    <cellStyle name="Millares 3 4 2 2 2 3 2 2" xfId="11011" xr:uid="{00000000-0005-0000-0000-0000EA2C0000}"/>
    <cellStyle name="Millares 3 4 2 2 2 3 2 2 2" xfId="19764" xr:uid="{00000000-0005-0000-0000-0000EB2C0000}"/>
    <cellStyle name="Millares 3 4 2 2 2 3 2 3" xfId="15388" xr:uid="{00000000-0005-0000-0000-0000EC2C0000}"/>
    <cellStyle name="Millares 3 4 2 2 2 3 3" xfId="8823" xr:uid="{00000000-0005-0000-0000-0000ED2C0000}"/>
    <cellStyle name="Millares 3 4 2 2 2 3 3 2" xfId="17576" xr:uid="{00000000-0005-0000-0000-0000EE2C0000}"/>
    <cellStyle name="Millares 3 4 2 2 2 3 4" xfId="13200" xr:uid="{00000000-0005-0000-0000-0000EF2C0000}"/>
    <cellStyle name="Millares 3 4 2 2 2 4" xfId="5540" xr:uid="{00000000-0005-0000-0000-0000F02C0000}"/>
    <cellStyle name="Millares 3 4 2 2 2 4 2" xfId="9917" xr:uid="{00000000-0005-0000-0000-0000F12C0000}"/>
    <cellStyle name="Millares 3 4 2 2 2 4 2 2" xfId="18670" xr:uid="{00000000-0005-0000-0000-0000F22C0000}"/>
    <cellStyle name="Millares 3 4 2 2 2 4 3" xfId="14294" xr:uid="{00000000-0005-0000-0000-0000F32C0000}"/>
    <cellStyle name="Millares 3 4 2 2 2 5" xfId="7729" xr:uid="{00000000-0005-0000-0000-0000F42C0000}"/>
    <cellStyle name="Millares 3 4 2 2 2 5 2" xfId="16482" xr:uid="{00000000-0005-0000-0000-0000F52C0000}"/>
    <cellStyle name="Millares 3 4 2 2 2 6" xfId="12106" xr:uid="{00000000-0005-0000-0000-0000F62C0000}"/>
    <cellStyle name="Millares 3 4 2 2 3" xfId="3623" xr:uid="{00000000-0005-0000-0000-0000F72C0000}"/>
    <cellStyle name="Millares 3 4 2 2 3 2" xfId="4719" xr:uid="{00000000-0005-0000-0000-0000F82C0000}"/>
    <cellStyle name="Millares 3 4 2 2 3 2 2" xfId="6908" xr:uid="{00000000-0005-0000-0000-0000F92C0000}"/>
    <cellStyle name="Millares 3 4 2 2 3 2 2 2" xfId="11285" xr:uid="{00000000-0005-0000-0000-0000FA2C0000}"/>
    <cellStyle name="Millares 3 4 2 2 3 2 2 2 2" xfId="20038" xr:uid="{00000000-0005-0000-0000-0000FB2C0000}"/>
    <cellStyle name="Millares 3 4 2 2 3 2 2 3" xfId="15662" xr:uid="{00000000-0005-0000-0000-0000FC2C0000}"/>
    <cellStyle name="Millares 3 4 2 2 3 2 3" xfId="9097" xr:uid="{00000000-0005-0000-0000-0000FD2C0000}"/>
    <cellStyle name="Millares 3 4 2 2 3 2 3 2" xfId="17850" xr:uid="{00000000-0005-0000-0000-0000FE2C0000}"/>
    <cellStyle name="Millares 3 4 2 2 3 2 4" xfId="13474" xr:uid="{00000000-0005-0000-0000-0000FF2C0000}"/>
    <cellStyle name="Millares 3 4 2 2 3 3" xfId="5814" xr:uid="{00000000-0005-0000-0000-0000002D0000}"/>
    <cellStyle name="Millares 3 4 2 2 3 3 2" xfId="10191" xr:uid="{00000000-0005-0000-0000-0000012D0000}"/>
    <cellStyle name="Millares 3 4 2 2 3 3 2 2" xfId="18944" xr:uid="{00000000-0005-0000-0000-0000022D0000}"/>
    <cellStyle name="Millares 3 4 2 2 3 3 3" xfId="14568" xr:uid="{00000000-0005-0000-0000-0000032D0000}"/>
    <cellStyle name="Millares 3 4 2 2 3 4" xfId="8003" xr:uid="{00000000-0005-0000-0000-0000042D0000}"/>
    <cellStyle name="Millares 3 4 2 2 3 4 2" xfId="16756" xr:uid="{00000000-0005-0000-0000-0000052D0000}"/>
    <cellStyle name="Millares 3 4 2 2 3 5" xfId="12380" xr:uid="{00000000-0005-0000-0000-0000062D0000}"/>
    <cellStyle name="Millares 3 4 2 2 4" xfId="4171" xr:uid="{00000000-0005-0000-0000-0000072D0000}"/>
    <cellStyle name="Millares 3 4 2 2 4 2" xfId="6360" xr:uid="{00000000-0005-0000-0000-0000082D0000}"/>
    <cellStyle name="Millares 3 4 2 2 4 2 2" xfId="10737" xr:uid="{00000000-0005-0000-0000-0000092D0000}"/>
    <cellStyle name="Millares 3 4 2 2 4 2 2 2" xfId="19490" xr:uid="{00000000-0005-0000-0000-00000A2D0000}"/>
    <cellStyle name="Millares 3 4 2 2 4 2 3" xfId="15114" xr:uid="{00000000-0005-0000-0000-00000B2D0000}"/>
    <cellStyle name="Millares 3 4 2 2 4 3" xfId="8549" xr:uid="{00000000-0005-0000-0000-00000C2D0000}"/>
    <cellStyle name="Millares 3 4 2 2 4 3 2" xfId="17302" xr:uid="{00000000-0005-0000-0000-00000D2D0000}"/>
    <cellStyle name="Millares 3 4 2 2 4 4" xfId="12926" xr:uid="{00000000-0005-0000-0000-00000E2D0000}"/>
    <cellStyle name="Millares 3 4 2 2 5" xfId="5266" xr:uid="{00000000-0005-0000-0000-00000F2D0000}"/>
    <cellStyle name="Millares 3 4 2 2 5 2" xfId="9643" xr:uid="{00000000-0005-0000-0000-0000102D0000}"/>
    <cellStyle name="Millares 3 4 2 2 5 2 2" xfId="18396" xr:uid="{00000000-0005-0000-0000-0000112D0000}"/>
    <cellStyle name="Millares 3 4 2 2 5 3" xfId="14020" xr:uid="{00000000-0005-0000-0000-0000122D0000}"/>
    <cellStyle name="Millares 3 4 2 2 6" xfId="7455" xr:uid="{00000000-0005-0000-0000-0000132D0000}"/>
    <cellStyle name="Millares 3 4 2 2 6 2" xfId="16208" xr:uid="{00000000-0005-0000-0000-0000142D0000}"/>
    <cellStyle name="Millares 3 4 2 2 7" xfId="11832" xr:uid="{00000000-0005-0000-0000-0000152D0000}"/>
    <cellStyle name="Millares 3 4 2 3" xfId="3232" xr:uid="{00000000-0005-0000-0000-0000162D0000}"/>
    <cellStyle name="Millares 3 4 2 3 2" xfId="3785" xr:uid="{00000000-0005-0000-0000-0000172D0000}"/>
    <cellStyle name="Millares 3 4 2 3 2 2" xfId="4881" xr:uid="{00000000-0005-0000-0000-0000182D0000}"/>
    <cellStyle name="Millares 3 4 2 3 2 2 2" xfId="7070" xr:uid="{00000000-0005-0000-0000-0000192D0000}"/>
    <cellStyle name="Millares 3 4 2 3 2 2 2 2" xfId="11447" xr:uid="{00000000-0005-0000-0000-00001A2D0000}"/>
    <cellStyle name="Millares 3 4 2 3 2 2 2 2 2" xfId="20200" xr:uid="{00000000-0005-0000-0000-00001B2D0000}"/>
    <cellStyle name="Millares 3 4 2 3 2 2 2 3" xfId="15824" xr:uid="{00000000-0005-0000-0000-00001C2D0000}"/>
    <cellStyle name="Millares 3 4 2 3 2 2 3" xfId="9259" xr:uid="{00000000-0005-0000-0000-00001D2D0000}"/>
    <cellStyle name="Millares 3 4 2 3 2 2 3 2" xfId="18012" xr:uid="{00000000-0005-0000-0000-00001E2D0000}"/>
    <cellStyle name="Millares 3 4 2 3 2 2 4" xfId="13636" xr:uid="{00000000-0005-0000-0000-00001F2D0000}"/>
    <cellStyle name="Millares 3 4 2 3 2 3" xfId="5976" xr:uid="{00000000-0005-0000-0000-0000202D0000}"/>
    <cellStyle name="Millares 3 4 2 3 2 3 2" xfId="10353" xr:uid="{00000000-0005-0000-0000-0000212D0000}"/>
    <cellStyle name="Millares 3 4 2 3 2 3 2 2" xfId="19106" xr:uid="{00000000-0005-0000-0000-0000222D0000}"/>
    <cellStyle name="Millares 3 4 2 3 2 3 3" xfId="14730" xr:uid="{00000000-0005-0000-0000-0000232D0000}"/>
    <cellStyle name="Millares 3 4 2 3 2 4" xfId="8165" xr:uid="{00000000-0005-0000-0000-0000242D0000}"/>
    <cellStyle name="Millares 3 4 2 3 2 4 2" xfId="16918" xr:uid="{00000000-0005-0000-0000-0000252D0000}"/>
    <cellStyle name="Millares 3 4 2 3 2 5" xfId="12542" xr:uid="{00000000-0005-0000-0000-0000262D0000}"/>
    <cellStyle name="Millares 3 4 2 3 3" xfId="4333" xr:uid="{00000000-0005-0000-0000-0000272D0000}"/>
    <cellStyle name="Millares 3 4 2 3 3 2" xfId="6522" xr:uid="{00000000-0005-0000-0000-0000282D0000}"/>
    <cellStyle name="Millares 3 4 2 3 3 2 2" xfId="10899" xr:uid="{00000000-0005-0000-0000-0000292D0000}"/>
    <cellStyle name="Millares 3 4 2 3 3 2 2 2" xfId="19652" xr:uid="{00000000-0005-0000-0000-00002A2D0000}"/>
    <cellStyle name="Millares 3 4 2 3 3 2 3" xfId="15276" xr:uid="{00000000-0005-0000-0000-00002B2D0000}"/>
    <cellStyle name="Millares 3 4 2 3 3 3" xfId="8711" xr:uid="{00000000-0005-0000-0000-00002C2D0000}"/>
    <cellStyle name="Millares 3 4 2 3 3 3 2" xfId="17464" xr:uid="{00000000-0005-0000-0000-00002D2D0000}"/>
    <cellStyle name="Millares 3 4 2 3 3 4" xfId="13088" xr:uid="{00000000-0005-0000-0000-00002E2D0000}"/>
    <cellStyle name="Millares 3 4 2 3 4" xfId="5428" xr:uid="{00000000-0005-0000-0000-00002F2D0000}"/>
    <cellStyle name="Millares 3 4 2 3 4 2" xfId="9805" xr:uid="{00000000-0005-0000-0000-0000302D0000}"/>
    <cellStyle name="Millares 3 4 2 3 4 2 2" xfId="18558" xr:uid="{00000000-0005-0000-0000-0000312D0000}"/>
    <cellStyle name="Millares 3 4 2 3 4 3" xfId="14182" xr:uid="{00000000-0005-0000-0000-0000322D0000}"/>
    <cellStyle name="Millares 3 4 2 3 5" xfId="7617" xr:uid="{00000000-0005-0000-0000-0000332D0000}"/>
    <cellStyle name="Millares 3 4 2 3 5 2" xfId="16370" xr:uid="{00000000-0005-0000-0000-0000342D0000}"/>
    <cellStyle name="Millares 3 4 2 3 6" xfId="11994" xr:uid="{00000000-0005-0000-0000-0000352D0000}"/>
    <cellStyle name="Millares 3 4 2 4" xfId="3511" xr:uid="{00000000-0005-0000-0000-0000362D0000}"/>
    <cellStyle name="Millares 3 4 2 4 2" xfId="4607" xr:uid="{00000000-0005-0000-0000-0000372D0000}"/>
    <cellStyle name="Millares 3 4 2 4 2 2" xfId="6796" xr:uid="{00000000-0005-0000-0000-0000382D0000}"/>
    <cellStyle name="Millares 3 4 2 4 2 2 2" xfId="11173" xr:uid="{00000000-0005-0000-0000-0000392D0000}"/>
    <cellStyle name="Millares 3 4 2 4 2 2 2 2" xfId="19926" xr:uid="{00000000-0005-0000-0000-00003A2D0000}"/>
    <cellStyle name="Millares 3 4 2 4 2 2 3" xfId="15550" xr:uid="{00000000-0005-0000-0000-00003B2D0000}"/>
    <cellStyle name="Millares 3 4 2 4 2 3" xfId="8985" xr:uid="{00000000-0005-0000-0000-00003C2D0000}"/>
    <cellStyle name="Millares 3 4 2 4 2 3 2" xfId="17738" xr:uid="{00000000-0005-0000-0000-00003D2D0000}"/>
    <cellStyle name="Millares 3 4 2 4 2 4" xfId="13362" xr:uid="{00000000-0005-0000-0000-00003E2D0000}"/>
    <cellStyle name="Millares 3 4 2 4 3" xfId="5702" xr:uid="{00000000-0005-0000-0000-00003F2D0000}"/>
    <cellStyle name="Millares 3 4 2 4 3 2" xfId="10079" xr:uid="{00000000-0005-0000-0000-0000402D0000}"/>
    <cellStyle name="Millares 3 4 2 4 3 2 2" xfId="18832" xr:uid="{00000000-0005-0000-0000-0000412D0000}"/>
    <cellStyle name="Millares 3 4 2 4 3 3" xfId="14456" xr:uid="{00000000-0005-0000-0000-0000422D0000}"/>
    <cellStyle name="Millares 3 4 2 4 4" xfId="7891" xr:uid="{00000000-0005-0000-0000-0000432D0000}"/>
    <cellStyle name="Millares 3 4 2 4 4 2" xfId="16644" xr:uid="{00000000-0005-0000-0000-0000442D0000}"/>
    <cellStyle name="Millares 3 4 2 4 5" xfId="12268" xr:uid="{00000000-0005-0000-0000-0000452D0000}"/>
    <cellStyle name="Millares 3 4 2 5" xfId="4059" xr:uid="{00000000-0005-0000-0000-0000462D0000}"/>
    <cellStyle name="Millares 3 4 2 5 2" xfId="6248" xr:uid="{00000000-0005-0000-0000-0000472D0000}"/>
    <cellStyle name="Millares 3 4 2 5 2 2" xfId="10625" xr:uid="{00000000-0005-0000-0000-0000482D0000}"/>
    <cellStyle name="Millares 3 4 2 5 2 2 2" xfId="19378" xr:uid="{00000000-0005-0000-0000-0000492D0000}"/>
    <cellStyle name="Millares 3 4 2 5 2 3" xfId="15002" xr:uid="{00000000-0005-0000-0000-00004A2D0000}"/>
    <cellStyle name="Millares 3 4 2 5 3" xfId="8437" xr:uid="{00000000-0005-0000-0000-00004B2D0000}"/>
    <cellStyle name="Millares 3 4 2 5 3 2" xfId="17190" xr:uid="{00000000-0005-0000-0000-00004C2D0000}"/>
    <cellStyle name="Millares 3 4 2 5 4" xfId="12814" xr:uid="{00000000-0005-0000-0000-00004D2D0000}"/>
    <cellStyle name="Millares 3 4 2 6" xfId="5154" xr:uid="{00000000-0005-0000-0000-00004E2D0000}"/>
    <cellStyle name="Millares 3 4 2 6 2" xfId="9531" xr:uid="{00000000-0005-0000-0000-00004F2D0000}"/>
    <cellStyle name="Millares 3 4 2 6 2 2" xfId="18284" xr:uid="{00000000-0005-0000-0000-0000502D0000}"/>
    <cellStyle name="Millares 3 4 2 6 3" xfId="13908" xr:uid="{00000000-0005-0000-0000-0000512D0000}"/>
    <cellStyle name="Millares 3 4 2 7" xfId="7343" xr:uid="{00000000-0005-0000-0000-0000522D0000}"/>
    <cellStyle name="Millares 3 4 2 7 2" xfId="16096" xr:uid="{00000000-0005-0000-0000-0000532D0000}"/>
    <cellStyle name="Millares 3 4 2 8" xfId="11720" xr:uid="{00000000-0005-0000-0000-0000542D0000}"/>
    <cellStyle name="Millares 3 4 3" xfId="3011" xr:uid="{00000000-0005-0000-0000-0000552D0000}"/>
    <cellStyle name="Millares 3 4 3 2" xfId="3287" xr:uid="{00000000-0005-0000-0000-0000562D0000}"/>
    <cellStyle name="Millares 3 4 3 2 2" xfId="3840" xr:uid="{00000000-0005-0000-0000-0000572D0000}"/>
    <cellStyle name="Millares 3 4 3 2 2 2" xfId="4936" xr:uid="{00000000-0005-0000-0000-0000582D0000}"/>
    <cellStyle name="Millares 3 4 3 2 2 2 2" xfId="7125" xr:uid="{00000000-0005-0000-0000-0000592D0000}"/>
    <cellStyle name="Millares 3 4 3 2 2 2 2 2" xfId="11502" xr:uid="{00000000-0005-0000-0000-00005A2D0000}"/>
    <cellStyle name="Millares 3 4 3 2 2 2 2 2 2" xfId="20255" xr:uid="{00000000-0005-0000-0000-00005B2D0000}"/>
    <cellStyle name="Millares 3 4 3 2 2 2 2 3" xfId="15879" xr:uid="{00000000-0005-0000-0000-00005C2D0000}"/>
    <cellStyle name="Millares 3 4 3 2 2 2 3" xfId="9314" xr:uid="{00000000-0005-0000-0000-00005D2D0000}"/>
    <cellStyle name="Millares 3 4 3 2 2 2 3 2" xfId="18067" xr:uid="{00000000-0005-0000-0000-00005E2D0000}"/>
    <cellStyle name="Millares 3 4 3 2 2 2 4" xfId="13691" xr:uid="{00000000-0005-0000-0000-00005F2D0000}"/>
    <cellStyle name="Millares 3 4 3 2 2 3" xfId="6031" xr:uid="{00000000-0005-0000-0000-0000602D0000}"/>
    <cellStyle name="Millares 3 4 3 2 2 3 2" xfId="10408" xr:uid="{00000000-0005-0000-0000-0000612D0000}"/>
    <cellStyle name="Millares 3 4 3 2 2 3 2 2" xfId="19161" xr:uid="{00000000-0005-0000-0000-0000622D0000}"/>
    <cellStyle name="Millares 3 4 3 2 2 3 3" xfId="14785" xr:uid="{00000000-0005-0000-0000-0000632D0000}"/>
    <cellStyle name="Millares 3 4 3 2 2 4" xfId="8220" xr:uid="{00000000-0005-0000-0000-0000642D0000}"/>
    <cellStyle name="Millares 3 4 3 2 2 4 2" xfId="16973" xr:uid="{00000000-0005-0000-0000-0000652D0000}"/>
    <cellStyle name="Millares 3 4 3 2 2 5" xfId="12597" xr:uid="{00000000-0005-0000-0000-0000662D0000}"/>
    <cellStyle name="Millares 3 4 3 2 3" xfId="4388" xr:uid="{00000000-0005-0000-0000-0000672D0000}"/>
    <cellStyle name="Millares 3 4 3 2 3 2" xfId="6577" xr:uid="{00000000-0005-0000-0000-0000682D0000}"/>
    <cellStyle name="Millares 3 4 3 2 3 2 2" xfId="10954" xr:uid="{00000000-0005-0000-0000-0000692D0000}"/>
    <cellStyle name="Millares 3 4 3 2 3 2 2 2" xfId="19707" xr:uid="{00000000-0005-0000-0000-00006A2D0000}"/>
    <cellStyle name="Millares 3 4 3 2 3 2 3" xfId="15331" xr:uid="{00000000-0005-0000-0000-00006B2D0000}"/>
    <cellStyle name="Millares 3 4 3 2 3 3" xfId="8766" xr:uid="{00000000-0005-0000-0000-00006C2D0000}"/>
    <cellStyle name="Millares 3 4 3 2 3 3 2" xfId="17519" xr:uid="{00000000-0005-0000-0000-00006D2D0000}"/>
    <cellStyle name="Millares 3 4 3 2 3 4" xfId="13143" xr:uid="{00000000-0005-0000-0000-00006E2D0000}"/>
    <cellStyle name="Millares 3 4 3 2 4" xfId="5483" xr:uid="{00000000-0005-0000-0000-00006F2D0000}"/>
    <cellStyle name="Millares 3 4 3 2 4 2" xfId="9860" xr:uid="{00000000-0005-0000-0000-0000702D0000}"/>
    <cellStyle name="Millares 3 4 3 2 4 2 2" xfId="18613" xr:uid="{00000000-0005-0000-0000-0000712D0000}"/>
    <cellStyle name="Millares 3 4 3 2 4 3" xfId="14237" xr:uid="{00000000-0005-0000-0000-0000722D0000}"/>
    <cellStyle name="Millares 3 4 3 2 5" xfId="7672" xr:uid="{00000000-0005-0000-0000-0000732D0000}"/>
    <cellStyle name="Millares 3 4 3 2 5 2" xfId="16425" xr:uid="{00000000-0005-0000-0000-0000742D0000}"/>
    <cellStyle name="Millares 3 4 3 2 6" xfId="12049" xr:uid="{00000000-0005-0000-0000-0000752D0000}"/>
    <cellStyle name="Millares 3 4 3 3" xfId="3566" xr:uid="{00000000-0005-0000-0000-0000762D0000}"/>
    <cellStyle name="Millares 3 4 3 3 2" xfId="4662" xr:uid="{00000000-0005-0000-0000-0000772D0000}"/>
    <cellStyle name="Millares 3 4 3 3 2 2" xfId="6851" xr:uid="{00000000-0005-0000-0000-0000782D0000}"/>
    <cellStyle name="Millares 3 4 3 3 2 2 2" xfId="11228" xr:uid="{00000000-0005-0000-0000-0000792D0000}"/>
    <cellStyle name="Millares 3 4 3 3 2 2 2 2" xfId="19981" xr:uid="{00000000-0005-0000-0000-00007A2D0000}"/>
    <cellStyle name="Millares 3 4 3 3 2 2 3" xfId="15605" xr:uid="{00000000-0005-0000-0000-00007B2D0000}"/>
    <cellStyle name="Millares 3 4 3 3 2 3" xfId="9040" xr:uid="{00000000-0005-0000-0000-00007C2D0000}"/>
    <cellStyle name="Millares 3 4 3 3 2 3 2" xfId="17793" xr:uid="{00000000-0005-0000-0000-00007D2D0000}"/>
    <cellStyle name="Millares 3 4 3 3 2 4" xfId="13417" xr:uid="{00000000-0005-0000-0000-00007E2D0000}"/>
    <cellStyle name="Millares 3 4 3 3 3" xfId="5757" xr:uid="{00000000-0005-0000-0000-00007F2D0000}"/>
    <cellStyle name="Millares 3 4 3 3 3 2" xfId="10134" xr:uid="{00000000-0005-0000-0000-0000802D0000}"/>
    <cellStyle name="Millares 3 4 3 3 3 2 2" xfId="18887" xr:uid="{00000000-0005-0000-0000-0000812D0000}"/>
    <cellStyle name="Millares 3 4 3 3 3 3" xfId="14511" xr:uid="{00000000-0005-0000-0000-0000822D0000}"/>
    <cellStyle name="Millares 3 4 3 3 4" xfId="7946" xr:uid="{00000000-0005-0000-0000-0000832D0000}"/>
    <cellStyle name="Millares 3 4 3 3 4 2" xfId="16699" xr:uid="{00000000-0005-0000-0000-0000842D0000}"/>
    <cellStyle name="Millares 3 4 3 3 5" xfId="12323" xr:uid="{00000000-0005-0000-0000-0000852D0000}"/>
    <cellStyle name="Millares 3 4 3 4" xfId="4114" xr:uid="{00000000-0005-0000-0000-0000862D0000}"/>
    <cellStyle name="Millares 3 4 3 4 2" xfId="6303" xr:uid="{00000000-0005-0000-0000-0000872D0000}"/>
    <cellStyle name="Millares 3 4 3 4 2 2" xfId="10680" xr:uid="{00000000-0005-0000-0000-0000882D0000}"/>
    <cellStyle name="Millares 3 4 3 4 2 2 2" xfId="19433" xr:uid="{00000000-0005-0000-0000-0000892D0000}"/>
    <cellStyle name="Millares 3 4 3 4 2 3" xfId="15057" xr:uid="{00000000-0005-0000-0000-00008A2D0000}"/>
    <cellStyle name="Millares 3 4 3 4 3" xfId="8492" xr:uid="{00000000-0005-0000-0000-00008B2D0000}"/>
    <cellStyle name="Millares 3 4 3 4 3 2" xfId="17245" xr:uid="{00000000-0005-0000-0000-00008C2D0000}"/>
    <cellStyle name="Millares 3 4 3 4 4" xfId="12869" xr:uid="{00000000-0005-0000-0000-00008D2D0000}"/>
    <cellStyle name="Millares 3 4 3 5" xfId="5209" xr:uid="{00000000-0005-0000-0000-00008E2D0000}"/>
    <cellStyle name="Millares 3 4 3 5 2" xfId="9586" xr:uid="{00000000-0005-0000-0000-00008F2D0000}"/>
    <cellStyle name="Millares 3 4 3 5 2 2" xfId="18339" xr:uid="{00000000-0005-0000-0000-0000902D0000}"/>
    <cellStyle name="Millares 3 4 3 5 3" xfId="13963" xr:uid="{00000000-0005-0000-0000-0000912D0000}"/>
    <cellStyle name="Millares 3 4 3 6" xfId="7398" xr:uid="{00000000-0005-0000-0000-0000922D0000}"/>
    <cellStyle name="Millares 3 4 3 6 2" xfId="16151" xr:uid="{00000000-0005-0000-0000-0000932D0000}"/>
    <cellStyle name="Millares 3 4 3 7" xfId="11775" xr:uid="{00000000-0005-0000-0000-0000942D0000}"/>
    <cellStyle name="Millares 3 4 4" xfId="2898" xr:uid="{00000000-0005-0000-0000-0000952D0000}"/>
    <cellStyle name="Millares 3 4 4 2" xfId="3177" xr:uid="{00000000-0005-0000-0000-0000962D0000}"/>
    <cellStyle name="Millares 3 4 4 2 2" xfId="3730" xr:uid="{00000000-0005-0000-0000-0000972D0000}"/>
    <cellStyle name="Millares 3 4 4 2 2 2" xfId="4826" xr:uid="{00000000-0005-0000-0000-0000982D0000}"/>
    <cellStyle name="Millares 3 4 4 2 2 2 2" xfId="7015" xr:uid="{00000000-0005-0000-0000-0000992D0000}"/>
    <cellStyle name="Millares 3 4 4 2 2 2 2 2" xfId="11392" xr:uid="{00000000-0005-0000-0000-00009A2D0000}"/>
    <cellStyle name="Millares 3 4 4 2 2 2 2 2 2" xfId="20145" xr:uid="{00000000-0005-0000-0000-00009B2D0000}"/>
    <cellStyle name="Millares 3 4 4 2 2 2 2 3" xfId="15769" xr:uid="{00000000-0005-0000-0000-00009C2D0000}"/>
    <cellStyle name="Millares 3 4 4 2 2 2 3" xfId="9204" xr:uid="{00000000-0005-0000-0000-00009D2D0000}"/>
    <cellStyle name="Millares 3 4 4 2 2 2 3 2" xfId="17957" xr:uid="{00000000-0005-0000-0000-00009E2D0000}"/>
    <cellStyle name="Millares 3 4 4 2 2 2 4" xfId="13581" xr:uid="{00000000-0005-0000-0000-00009F2D0000}"/>
    <cellStyle name="Millares 3 4 4 2 2 3" xfId="5921" xr:uid="{00000000-0005-0000-0000-0000A02D0000}"/>
    <cellStyle name="Millares 3 4 4 2 2 3 2" xfId="10298" xr:uid="{00000000-0005-0000-0000-0000A12D0000}"/>
    <cellStyle name="Millares 3 4 4 2 2 3 2 2" xfId="19051" xr:uid="{00000000-0005-0000-0000-0000A22D0000}"/>
    <cellStyle name="Millares 3 4 4 2 2 3 3" xfId="14675" xr:uid="{00000000-0005-0000-0000-0000A32D0000}"/>
    <cellStyle name="Millares 3 4 4 2 2 4" xfId="8110" xr:uid="{00000000-0005-0000-0000-0000A42D0000}"/>
    <cellStyle name="Millares 3 4 4 2 2 4 2" xfId="16863" xr:uid="{00000000-0005-0000-0000-0000A52D0000}"/>
    <cellStyle name="Millares 3 4 4 2 2 5" xfId="12487" xr:uid="{00000000-0005-0000-0000-0000A62D0000}"/>
    <cellStyle name="Millares 3 4 4 2 3" xfId="4278" xr:uid="{00000000-0005-0000-0000-0000A72D0000}"/>
    <cellStyle name="Millares 3 4 4 2 3 2" xfId="6467" xr:uid="{00000000-0005-0000-0000-0000A82D0000}"/>
    <cellStyle name="Millares 3 4 4 2 3 2 2" xfId="10844" xr:uid="{00000000-0005-0000-0000-0000A92D0000}"/>
    <cellStyle name="Millares 3 4 4 2 3 2 2 2" xfId="19597" xr:uid="{00000000-0005-0000-0000-0000AA2D0000}"/>
    <cellStyle name="Millares 3 4 4 2 3 2 3" xfId="15221" xr:uid="{00000000-0005-0000-0000-0000AB2D0000}"/>
    <cellStyle name="Millares 3 4 4 2 3 3" xfId="8656" xr:uid="{00000000-0005-0000-0000-0000AC2D0000}"/>
    <cellStyle name="Millares 3 4 4 2 3 3 2" xfId="17409" xr:uid="{00000000-0005-0000-0000-0000AD2D0000}"/>
    <cellStyle name="Millares 3 4 4 2 3 4" xfId="13033" xr:uid="{00000000-0005-0000-0000-0000AE2D0000}"/>
    <cellStyle name="Millares 3 4 4 2 4" xfId="5373" xr:uid="{00000000-0005-0000-0000-0000AF2D0000}"/>
    <cellStyle name="Millares 3 4 4 2 4 2" xfId="9750" xr:uid="{00000000-0005-0000-0000-0000B02D0000}"/>
    <cellStyle name="Millares 3 4 4 2 4 2 2" xfId="18503" xr:uid="{00000000-0005-0000-0000-0000B12D0000}"/>
    <cellStyle name="Millares 3 4 4 2 4 3" xfId="14127" xr:uid="{00000000-0005-0000-0000-0000B22D0000}"/>
    <cellStyle name="Millares 3 4 4 2 5" xfId="7562" xr:uid="{00000000-0005-0000-0000-0000B32D0000}"/>
    <cellStyle name="Millares 3 4 4 2 5 2" xfId="16315" xr:uid="{00000000-0005-0000-0000-0000B42D0000}"/>
    <cellStyle name="Millares 3 4 4 2 6" xfId="11939" xr:uid="{00000000-0005-0000-0000-0000B52D0000}"/>
    <cellStyle name="Millares 3 4 4 3" xfId="3456" xr:uid="{00000000-0005-0000-0000-0000B62D0000}"/>
    <cellStyle name="Millares 3 4 4 3 2" xfId="4552" xr:uid="{00000000-0005-0000-0000-0000B72D0000}"/>
    <cellStyle name="Millares 3 4 4 3 2 2" xfId="6741" xr:uid="{00000000-0005-0000-0000-0000B82D0000}"/>
    <cellStyle name="Millares 3 4 4 3 2 2 2" xfId="11118" xr:uid="{00000000-0005-0000-0000-0000B92D0000}"/>
    <cellStyle name="Millares 3 4 4 3 2 2 2 2" xfId="19871" xr:uid="{00000000-0005-0000-0000-0000BA2D0000}"/>
    <cellStyle name="Millares 3 4 4 3 2 2 3" xfId="15495" xr:uid="{00000000-0005-0000-0000-0000BB2D0000}"/>
    <cellStyle name="Millares 3 4 4 3 2 3" xfId="8930" xr:uid="{00000000-0005-0000-0000-0000BC2D0000}"/>
    <cellStyle name="Millares 3 4 4 3 2 3 2" xfId="17683" xr:uid="{00000000-0005-0000-0000-0000BD2D0000}"/>
    <cellStyle name="Millares 3 4 4 3 2 4" xfId="13307" xr:uid="{00000000-0005-0000-0000-0000BE2D0000}"/>
    <cellStyle name="Millares 3 4 4 3 3" xfId="5647" xr:uid="{00000000-0005-0000-0000-0000BF2D0000}"/>
    <cellStyle name="Millares 3 4 4 3 3 2" xfId="10024" xr:uid="{00000000-0005-0000-0000-0000C02D0000}"/>
    <cellStyle name="Millares 3 4 4 3 3 2 2" xfId="18777" xr:uid="{00000000-0005-0000-0000-0000C12D0000}"/>
    <cellStyle name="Millares 3 4 4 3 3 3" xfId="14401" xr:uid="{00000000-0005-0000-0000-0000C22D0000}"/>
    <cellStyle name="Millares 3 4 4 3 4" xfId="7836" xr:uid="{00000000-0005-0000-0000-0000C32D0000}"/>
    <cellStyle name="Millares 3 4 4 3 4 2" xfId="16589" xr:uid="{00000000-0005-0000-0000-0000C42D0000}"/>
    <cellStyle name="Millares 3 4 4 3 5" xfId="12213" xr:uid="{00000000-0005-0000-0000-0000C52D0000}"/>
    <cellStyle name="Millares 3 4 4 4" xfId="4004" xr:uid="{00000000-0005-0000-0000-0000C62D0000}"/>
    <cellStyle name="Millares 3 4 4 4 2" xfId="6193" xr:uid="{00000000-0005-0000-0000-0000C72D0000}"/>
    <cellStyle name="Millares 3 4 4 4 2 2" xfId="10570" xr:uid="{00000000-0005-0000-0000-0000C82D0000}"/>
    <cellStyle name="Millares 3 4 4 4 2 2 2" xfId="19323" xr:uid="{00000000-0005-0000-0000-0000C92D0000}"/>
    <cellStyle name="Millares 3 4 4 4 2 3" xfId="14947" xr:uid="{00000000-0005-0000-0000-0000CA2D0000}"/>
    <cellStyle name="Millares 3 4 4 4 3" xfId="8382" xr:uid="{00000000-0005-0000-0000-0000CB2D0000}"/>
    <cellStyle name="Millares 3 4 4 4 3 2" xfId="17135" xr:uid="{00000000-0005-0000-0000-0000CC2D0000}"/>
    <cellStyle name="Millares 3 4 4 4 4" xfId="12759" xr:uid="{00000000-0005-0000-0000-0000CD2D0000}"/>
    <cellStyle name="Millares 3 4 4 5" xfId="5099" xr:uid="{00000000-0005-0000-0000-0000CE2D0000}"/>
    <cellStyle name="Millares 3 4 4 5 2" xfId="9476" xr:uid="{00000000-0005-0000-0000-0000CF2D0000}"/>
    <cellStyle name="Millares 3 4 4 5 2 2" xfId="18229" xr:uid="{00000000-0005-0000-0000-0000D02D0000}"/>
    <cellStyle name="Millares 3 4 4 5 3" xfId="13853" xr:uid="{00000000-0005-0000-0000-0000D12D0000}"/>
    <cellStyle name="Millares 3 4 4 6" xfId="7288" xr:uid="{00000000-0005-0000-0000-0000D22D0000}"/>
    <cellStyle name="Millares 3 4 4 6 2" xfId="16041" xr:uid="{00000000-0005-0000-0000-0000D32D0000}"/>
    <cellStyle name="Millares 3 4 4 7" xfId="11665" xr:uid="{00000000-0005-0000-0000-0000D42D0000}"/>
    <cellStyle name="Millares 3 4 5" xfId="3127" xr:uid="{00000000-0005-0000-0000-0000D52D0000}"/>
    <cellStyle name="Millares 3 4 5 2" xfId="3681" xr:uid="{00000000-0005-0000-0000-0000D62D0000}"/>
    <cellStyle name="Millares 3 4 5 2 2" xfId="4777" xr:uid="{00000000-0005-0000-0000-0000D72D0000}"/>
    <cellStyle name="Millares 3 4 5 2 2 2" xfId="6966" xr:uid="{00000000-0005-0000-0000-0000D82D0000}"/>
    <cellStyle name="Millares 3 4 5 2 2 2 2" xfId="11343" xr:uid="{00000000-0005-0000-0000-0000D92D0000}"/>
    <cellStyle name="Millares 3 4 5 2 2 2 2 2" xfId="20096" xr:uid="{00000000-0005-0000-0000-0000DA2D0000}"/>
    <cellStyle name="Millares 3 4 5 2 2 2 3" xfId="15720" xr:uid="{00000000-0005-0000-0000-0000DB2D0000}"/>
    <cellStyle name="Millares 3 4 5 2 2 3" xfId="9155" xr:uid="{00000000-0005-0000-0000-0000DC2D0000}"/>
    <cellStyle name="Millares 3 4 5 2 2 3 2" xfId="17908" xr:uid="{00000000-0005-0000-0000-0000DD2D0000}"/>
    <cellStyle name="Millares 3 4 5 2 2 4" xfId="13532" xr:uid="{00000000-0005-0000-0000-0000DE2D0000}"/>
    <cellStyle name="Millares 3 4 5 2 3" xfId="5872" xr:uid="{00000000-0005-0000-0000-0000DF2D0000}"/>
    <cellStyle name="Millares 3 4 5 2 3 2" xfId="10249" xr:uid="{00000000-0005-0000-0000-0000E02D0000}"/>
    <cellStyle name="Millares 3 4 5 2 3 2 2" xfId="19002" xr:uid="{00000000-0005-0000-0000-0000E12D0000}"/>
    <cellStyle name="Millares 3 4 5 2 3 3" xfId="14626" xr:uid="{00000000-0005-0000-0000-0000E22D0000}"/>
    <cellStyle name="Millares 3 4 5 2 4" xfId="8061" xr:uid="{00000000-0005-0000-0000-0000E32D0000}"/>
    <cellStyle name="Millares 3 4 5 2 4 2" xfId="16814" xr:uid="{00000000-0005-0000-0000-0000E42D0000}"/>
    <cellStyle name="Millares 3 4 5 2 5" xfId="12438" xr:uid="{00000000-0005-0000-0000-0000E52D0000}"/>
    <cellStyle name="Millares 3 4 5 3" xfId="4229" xr:uid="{00000000-0005-0000-0000-0000E62D0000}"/>
    <cellStyle name="Millares 3 4 5 3 2" xfId="6418" xr:uid="{00000000-0005-0000-0000-0000E72D0000}"/>
    <cellStyle name="Millares 3 4 5 3 2 2" xfId="10795" xr:uid="{00000000-0005-0000-0000-0000E82D0000}"/>
    <cellStyle name="Millares 3 4 5 3 2 2 2" xfId="19548" xr:uid="{00000000-0005-0000-0000-0000E92D0000}"/>
    <cellStyle name="Millares 3 4 5 3 2 3" xfId="15172" xr:uid="{00000000-0005-0000-0000-0000EA2D0000}"/>
    <cellStyle name="Millares 3 4 5 3 3" xfId="8607" xr:uid="{00000000-0005-0000-0000-0000EB2D0000}"/>
    <cellStyle name="Millares 3 4 5 3 3 2" xfId="17360" xr:uid="{00000000-0005-0000-0000-0000EC2D0000}"/>
    <cellStyle name="Millares 3 4 5 3 4" xfId="12984" xr:uid="{00000000-0005-0000-0000-0000ED2D0000}"/>
    <cellStyle name="Millares 3 4 5 4" xfId="5324" xr:uid="{00000000-0005-0000-0000-0000EE2D0000}"/>
    <cellStyle name="Millares 3 4 5 4 2" xfId="9701" xr:uid="{00000000-0005-0000-0000-0000EF2D0000}"/>
    <cellStyle name="Millares 3 4 5 4 2 2" xfId="18454" xr:uid="{00000000-0005-0000-0000-0000F02D0000}"/>
    <cellStyle name="Millares 3 4 5 4 3" xfId="14078" xr:uid="{00000000-0005-0000-0000-0000F12D0000}"/>
    <cellStyle name="Millares 3 4 5 5" xfId="7513" xr:uid="{00000000-0005-0000-0000-0000F22D0000}"/>
    <cellStyle name="Millares 3 4 5 5 2" xfId="16266" xr:uid="{00000000-0005-0000-0000-0000F32D0000}"/>
    <cellStyle name="Millares 3 4 5 6" xfId="11890" xr:uid="{00000000-0005-0000-0000-0000F42D0000}"/>
    <cellStyle name="Millares 3 4 6" xfId="3406" xr:uid="{00000000-0005-0000-0000-0000F52D0000}"/>
    <cellStyle name="Millares 3 4 6 2" xfId="4503" xr:uid="{00000000-0005-0000-0000-0000F62D0000}"/>
    <cellStyle name="Millares 3 4 6 2 2" xfId="6692" xr:uid="{00000000-0005-0000-0000-0000F72D0000}"/>
    <cellStyle name="Millares 3 4 6 2 2 2" xfId="11069" xr:uid="{00000000-0005-0000-0000-0000F82D0000}"/>
    <cellStyle name="Millares 3 4 6 2 2 2 2" xfId="19822" xr:uid="{00000000-0005-0000-0000-0000F92D0000}"/>
    <cellStyle name="Millares 3 4 6 2 2 3" xfId="15446" xr:uid="{00000000-0005-0000-0000-0000FA2D0000}"/>
    <cellStyle name="Millares 3 4 6 2 3" xfId="8881" xr:uid="{00000000-0005-0000-0000-0000FB2D0000}"/>
    <cellStyle name="Millares 3 4 6 2 3 2" xfId="17634" xr:uid="{00000000-0005-0000-0000-0000FC2D0000}"/>
    <cellStyle name="Millares 3 4 6 2 4" xfId="13258" xr:uid="{00000000-0005-0000-0000-0000FD2D0000}"/>
    <cellStyle name="Millares 3 4 6 3" xfId="5598" xr:uid="{00000000-0005-0000-0000-0000FE2D0000}"/>
    <cellStyle name="Millares 3 4 6 3 2" xfId="9975" xr:uid="{00000000-0005-0000-0000-0000FF2D0000}"/>
    <cellStyle name="Millares 3 4 6 3 2 2" xfId="18728" xr:uid="{00000000-0005-0000-0000-0000002E0000}"/>
    <cellStyle name="Millares 3 4 6 3 3" xfId="14352" xr:uid="{00000000-0005-0000-0000-0000012E0000}"/>
    <cellStyle name="Millares 3 4 6 4" xfId="7787" xr:uid="{00000000-0005-0000-0000-0000022E0000}"/>
    <cellStyle name="Millares 3 4 6 4 2" xfId="16540" xr:uid="{00000000-0005-0000-0000-0000032E0000}"/>
    <cellStyle name="Millares 3 4 6 5" xfId="12164" xr:uid="{00000000-0005-0000-0000-0000042E0000}"/>
    <cellStyle name="Millares 3 4 7" xfId="3956" xr:uid="{00000000-0005-0000-0000-0000052E0000}"/>
    <cellStyle name="Millares 3 4 7 2" xfId="6145" xr:uid="{00000000-0005-0000-0000-0000062E0000}"/>
    <cellStyle name="Millares 3 4 7 2 2" xfId="10522" xr:uid="{00000000-0005-0000-0000-0000072E0000}"/>
    <cellStyle name="Millares 3 4 7 2 2 2" xfId="19275" xr:uid="{00000000-0005-0000-0000-0000082E0000}"/>
    <cellStyle name="Millares 3 4 7 2 3" xfId="14899" xr:uid="{00000000-0005-0000-0000-0000092E0000}"/>
    <cellStyle name="Millares 3 4 7 3" xfId="8334" xr:uid="{00000000-0005-0000-0000-00000A2E0000}"/>
    <cellStyle name="Millares 3 4 7 3 2" xfId="17087" xr:uid="{00000000-0005-0000-0000-00000B2E0000}"/>
    <cellStyle name="Millares 3 4 7 4" xfId="12711" xr:uid="{00000000-0005-0000-0000-00000C2E0000}"/>
    <cellStyle name="Millares 3 4 8" xfId="5051" xr:uid="{00000000-0005-0000-0000-00000D2E0000}"/>
    <cellStyle name="Millares 3 4 8 2" xfId="9428" xr:uid="{00000000-0005-0000-0000-00000E2E0000}"/>
    <cellStyle name="Millares 3 4 8 2 2" xfId="18181" xr:uid="{00000000-0005-0000-0000-00000F2E0000}"/>
    <cellStyle name="Millares 3 4 8 3" xfId="13805" xr:uid="{00000000-0005-0000-0000-0000102E0000}"/>
    <cellStyle name="Millares 3 4 9" xfId="7240" xr:uid="{00000000-0005-0000-0000-0000112E0000}"/>
    <cellStyle name="Millares 3 4 9 2" xfId="15993" xr:uid="{00000000-0005-0000-0000-0000122E0000}"/>
    <cellStyle name="Millares 3 5" xfId="2918" xr:uid="{00000000-0005-0000-0000-0000132E0000}"/>
    <cellStyle name="Millares 3 5 2" xfId="3032" xr:uid="{00000000-0005-0000-0000-0000142E0000}"/>
    <cellStyle name="Millares 3 5 2 2" xfId="3308" xr:uid="{00000000-0005-0000-0000-0000152E0000}"/>
    <cellStyle name="Millares 3 5 2 2 2" xfId="3861" xr:uid="{00000000-0005-0000-0000-0000162E0000}"/>
    <cellStyle name="Millares 3 5 2 2 2 2" xfId="4957" xr:uid="{00000000-0005-0000-0000-0000172E0000}"/>
    <cellStyle name="Millares 3 5 2 2 2 2 2" xfId="7146" xr:uid="{00000000-0005-0000-0000-0000182E0000}"/>
    <cellStyle name="Millares 3 5 2 2 2 2 2 2" xfId="11523" xr:uid="{00000000-0005-0000-0000-0000192E0000}"/>
    <cellStyle name="Millares 3 5 2 2 2 2 2 2 2" xfId="20276" xr:uid="{00000000-0005-0000-0000-00001A2E0000}"/>
    <cellStyle name="Millares 3 5 2 2 2 2 2 3" xfId="15900" xr:uid="{00000000-0005-0000-0000-00001B2E0000}"/>
    <cellStyle name="Millares 3 5 2 2 2 2 3" xfId="9335" xr:uid="{00000000-0005-0000-0000-00001C2E0000}"/>
    <cellStyle name="Millares 3 5 2 2 2 2 3 2" xfId="18088" xr:uid="{00000000-0005-0000-0000-00001D2E0000}"/>
    <cellStyle name="Millares 3 5 2 2 2 2 4" xfId="13712" xr:uid="{00000000-0005-0000-0000-00001E2E0000}"/>
    <cellStyle name="Millares 3 5 2 2 2 3" xfId="6052" xr:uid="{00000000-0005-0000-0000-00001F2E0000}"/>
    <cellStyle name="Millares 3 5 2 2 2 3 2" xfId="10429" xr:uid="{00000000-0005-0000-0000-0000202E0000}"/>
    <cellStyle name="Millares 3 5 2 2 2 3 2 2" xfId="19182" xr:uid="{00000000-0005-0000-0000-0000212E0000}"/>
    <cellStyle name="Millares 3 5 2 2 2 3 3" xfId="14806" xr:uid="{00000000-0005-0000-0000-0000222E0000}"/>
    <cellStyle name="Millares 3 5 2 2 2 4" xfId="8241" xr:uid="{00000000-0005-0000-0000-0000232E0000}"/>
    <cellStyle name="Millares 3 5 2 2 2 4 2" xfId="16994" xr:uid="{00000000-0005-0000-0000-0000242E0000}"/>
    <cellStyle name="Millares 3 5 2 2 2 5" xfId="12618" xr:uid="{00000000-0005-0000-0000-0000252E0000}"/>
    <cellStyle name="Millares 3 5 2 2 3" xfId="4409" xr:uid="{00000000-0005-0000-0000-0000262E0000}"/>
    <cellStyle name="Millares 3 5 2 2 3 2" xfId="6598" xr:uid="{00000000-0005-0000-0000-0000272E0000}"/>
    <cellStyle name="Millares 3 5 2 2 3 2 2" xfId="10975" xr:uid="{00000000-0005-0000-0000-0000282E0000}"/>
    <cellStyle name="Millares 3 5 2 2 3 2 2 2" xfId="19728" xr:uid="{00000000-0005-0000-0000-0000292E0000}"/>
    <cellStyle name="Millares 3 5 2 2 3 2 3" xfId="15352" xr:uid="{00000000-0005-0000-0000-00002A2E0000}"/>
    <cellStyle name="Millares 3 5 2 2 3 3" xfId="8787" xr:uid="{00000000-0005-0000-0000-00002B2E0000}"/>
    <cellStyle name="Millares 3 5 2 2 3 3 2" xfId="17540" xr:uid="{00000000-0005-0000-0000-00002C2E0000}"/>
    <cellStyle name="Millares 3 5 2 2 3 4" xfId="13164" xr:uid="{00000000-0005-0000-0000-00002D2E0000}"/>
    <cellStyle name="Millares 3 5 2 2 4" xfId="5504" xr:uid="{00000000-0005-0000-0000-00002E2E0000}"/>
    <cellStyle name="Millares 3 5 2 2 4 2" xfId="9881" xr:uid="{00000000-0005-0000-0000-00002F2E0000}"/>
    <cellStyle name="Millares 3 5 2 2 4 2 2" xfId="18634" xr:uid="{00000000-0005-0000-0000-0000302E0000}"/>
    <cellStyle name="Millares 3 5 2 2 4 3" xfId="14258" xr:uid="{00000000-0005-0000-0000-0000312E0000}"/>
    <cellStyle name="Millares 3 5 2 2 5" xfId="7693" xr:uid="{00000000-0005-0000-0000-0000322E0000}"/>
    <cellStyle name="Millares 3 5 2 2 5 2" xfId="16446" xr:uid="{00000000-0005-0000-0000-0000332E0000}"/>
    <cellStyle name="Millares 3 5 2 2 6" xfId="12070" xr:uid="{00000000-0005-0000-0000-0000342E0000}"/>
    <cellStyle name="Millares 3 5 2 3" xfId="3587" xr:uid="{00000000-0005-0000-0000-0000352E0000}"/>
    <cellStyle name="Millares 3 5 2 3 2" xfId="4683" xr:uid="{00000000-0005-0000-0000-0000362E0000}"/>
    <cellStyle name="Millares 3 5 2 3 2 2" xfId="6872" xr:uid="{00000000-0005-0000-0000-0000372E0000}"/>
    <cellStyle name="Millares 3 5 2 3 2 2 2" xfId="11249" xr:uid="{00000000-0005-0000-0000-0000382E0000}"/>
    <cellStyle name="Millares 3 5 2 3 2 2 2 2" xfId="20002" xr:uid="{00000000-0005-0000-0000-0000392E0000}"/>
    <cellStyle name="Millares 3 5 2 3 2 2 3" xfId="15626" xr:uid="{00000000-0005-0000-0000-00003A2E0000}"/>
    <cellStyle name="Millares 3 5 2 3 2 3" xfId="9061" xr:uid="{00000000-0005-0000-0000-00003B2E0000}"/>
    <cellStyle name="Millares 3 5 2 3 2 3 2" xfId="17814" xr:uid="{00000000-0005-0000-0000-00003C2E0000}"/>
    <cellStyle name="Millares 3 5 2 3 2 4" xfId="13438" xr:uid="{00000000-0005-0000-0000-00003D2E0000}"/>
    <cellStyle name="Millares 3 5 2 3 3" xfId="5778" xr:uid="{00000000-0005-0000-0000-00003E2E0000}"/>
    <cellStyle name="Millares 3 5 2 3 3 2" xfId="10155" xr:uid="{00000000-0005-0000-0000-00003F2E0000}"/>
    <cellStyle name="Millares 3 5 2 3 3 2 2" xfId="18908" xr:uid="{00000000-0005-0000-0000-0000402E0000}"/>
    <cellStyle name="Millares 3 5 2 3 3 3" xfId="14532" xr:uid="{00000000-0005-0000-0000-0000412E0000}"/>
    <cellStyle name="Millares 3 5 2 3 4" xfId="7967" xr:uid="{00000000-0005-0000-0000-0000422E0000}"/>
    <cellStyle name="Millares 3 5 2 3 4 2" xfId="16720" xr:uid="{00000000-0005-0000-0000-0000432E0000}"/>
    <cellStyle name="Millares 3 5 2 3 5" xfId="12344" xr:uid="{00000000-0005-0000-0000-0000442E0000}"/>
    <cellStyle name="Millares 3 5 2 4" xfId="4135" xr:uid="{00000000-0005-0000-0000-0000452E0000}"/>
    <cellStyle name="Millares 3 5 2 4 2" xfId="6324" xr:uid="{00000000-0005-0000-0000-0000462E0000}"/>
    <cellStyle name="Millares 3 5 2 4 2 2" xfId="10701" xr:uid="{00000000-0005-0000-0000-0000472E0000}"/>
    <cellStyle name="Millares 3 5 2 4 2 2 2" xfId="19454" xr:uid="{00000000-0005-0000-0000-0000482E0000}"/>
    <cellStyle name="Millares 3 5 2 4 2 3" xfId="15078" xr:uid="{00000000-0005-0000-0000-0000492E0000}"/>
    <cellStyle name="Millares 3 5 2 4 3" xfId="8513" xr:uid="{00000000-0005-0000-0000-00004A2E0000}"/>
    <cellStyle name="Millares 3 5 2 4 3 2" xfId="17266" xr:uid="{00000000-0005-0000-0000-00004B2E0000}"/>
    <cellStyle name="Millares 3 5 2 4 4" xfId="12890" xr:uid="{00000000-0005-0000-0000-00004C2E0000}"/>
    <cellStyle name="Millares 3 5 2 5" xfId="5230" xr:uid="{00000000-0005-0000-0000-00004D2E0000}"/>
    <cellStyle name="Millares 3 5 2 5 2" xfId="9607" xr:uid="{00000000-0005-0000-0000-00004E2E0000}"/>
    <cellStyle name="Millares 3 5 2 5 2 2" xfId="18360" xr:uid="{00000000-0005-0000-0000-00004F2E0000}"/>
    <cellStyle name="Millares 3 5 2 5 3" xfId="13984" xr:uid="{00000000-0005-0000-0000-0000502E0000}"/>
    <cellStyle name="Millares 3 5 2 6" xfId="7419" xr:uid="{00000000-0005-0000-0000-0000512E0000}"/>
    <cellStyle name="Millares 3 5 2 6 2" xfId="16172" xr:uid="{00000000-0005-0000-0000-0000522E0000}"/>
    <cellStyle name="Millares 3 5 2 7" xfId="11796" xr:uid="{00000000-0005-0000-0000-0000532E0000}"/>
    <cellStyle name="Millares 3 5 3" xfId="3196" xr:uid="{00000000-0005-0000-0000-0000542E0000}"/>
    <cellStyle name="Millares 3 5 3 2" xfId="3749" xr:uid="{00000000-0005-0000-0000-0000552E0000}"/>
    <cellStyle name="Millares 3 5 3 2 2" xfId="4845" xr:uid="{00000000-0005-0000-0000-0000562E0000}"/>
    <cellStyle name="Millares 3 5 3 2 2 2" xfId="7034" xr:uid="{00000000-0005-0000-0000-0000572E0000}"/>
    <cellStyle name="Millares 3 5 3 2 2 2 2" xfId="11411" xr:uid="{00000000-0005-0000-0000-0000582E0000}"/>
    <cellStyle name="Millares 3 5 3 2 2 2 2 2" xfId="20164" xr:uid="{00000000-0005-0000-0000-0000592E0000}"/>
    <cellStyle name="Millares 3 5 3 2 2 2 3" xfId="15788" xr:uid="{00000000-0005-0000-0000-00005A2E0000}"/>
    <cellStyle name="Millares 3 5 3 2 2 3" xfId="9223" xr:uid="{00000000-0005-0000-0000-00005B2E0000}"/>
    <cellStyle name="Millares 3 5 3 2 2 3 2" xfId="17976" xr:uid="{00000000-0005-0000-0000-00005C2E0000}"/>
    <cellStyle name="Millares 3 5 3 2 2 4" xfId="13600" xr:uid="{00000000-0005-0000-0000-00005D2E0000}"/>
    <cellStyle name="Millares 3 5 3 2 3" xfId="5940" xr:uid="{00000000-0005-0000-0000-00005E2E0000}"/>
    <cellStyle name="Millares 3 5 3 2 3 2" xfId="10317" xr:uid="{00000000-0005-0000-0000-00005F2E0000}"/>
    <cellStyle name="Millares 3 5 3 2 3 2 2" xfId="19070" xr:uid="{00000000-0005-0000-0000-0000602E0000}"/>
    <cellStyle name="Millares 3 5 3 2 3 3" xfId="14694" xr:uid="{00000000-0005-0000-0000-0000612E0000}"/>
    <cellStyle name="Millares 3 5 3 2 4" xfId="8129" xr:uid="{00000000-0005-0000-0000-0000622E0000}"/>
    <cellStyle name="Millares 3 5 3 2 4 2" xfId="16882" xr:uid="{00000000-0005-0000-0000-0000632E0000}"/>
    <cellStyle name="Millares 3 5 3 2 5" xfId="12506" xr:uid="{00000000-0005-0000-0000-0000642E0000}"/>
    <cellStyle name="Millares 3 5 3 3" xfId="4297" xr:uid="{00000000-0005-0000-0000-0000652E0000}"/>
    <cellStyle name="Millares 3 5 3 3 2" xfId="6486" xr:uid="{00000000-0005-0000-0000-0000662E0000}"/>
    <cellStyle name="Millares 3 5 3 3 2 2" xfId="10863" xr:uid="{00000000-0005-0000-0000-0000672E0000}"/>
    <cellStyle name="Millares 3 5 3 3 2 2 2" xfId="19616" xr:uid="{00000000-0005-0000-0000-0000682E0000}"/>
    <cellStyle name="Millares 3 5 3 3 2 3" xfId="15240" xr:uid="{00000000-0005-0000-0000-0000692E0000}"/>
    <cellStyle name="Millares 3 5 3 3 3" xfId="8675" xr:uid="{00000000-0005-0000-0000-00006A2E0000}"/>
    <cellStyle name="Millares 3 5 3 3 3 2" xfId="17428" xr:uid="{00000000-0005-0000-0000-00006B2E0000}"/>
    <cellStyle name="Millares 3 5 3 3 4" xfId="13052" xr:uid="{00000000-0005-0000-0000-00006C2E0000}"/>
    <cellStyle name="Millares 3 5 3 4" xfId="5392" xr:uid="{00000000-0005-0000-0000-00006D2E0000}"/>
    <cellStyle name="Millares 3 5 3 4 2" xfId="9769" xr:uid="{00000000-0005-0000-0000-00006E2E0000}"/>
    <cellStyle name="Millares 3 5 3 4 2 2" xfId="18522" xr:uid="{00000000-0005-0000-0000-00006F2E0000}"/>
    <cellStyle name="Millares 3 5 3 4 3" xfId="14146" xr:uid="{00000000-0005-0000-0000-0000702E0000}"/>
    <cellStyle name="Millares 3 5 3 5" xfId="7581" xr:uid="{00000000-0005-0000-0000-0000712E0000}"/>
    <cellStyle name="Millares 3 5 3 5 2" xfId="16334" xr:uid="{00000000-0005-0000-0000-0000722E0000}"/>
    <cellStyle name="Millares 3 5 3 6" xfId="11958" xr:uid="{00000000-0005-0000-0000-0000732E0000}"/>
    <cellStyle name="Millares 3 5 4" xfId="3475" xr:uid="{00000000-0005-0000-0000-0000742E0000}"/>
    <cellStyle name="Millares 3 5 4 2" xfId="4571" xr:uid="{00000000-0005-0000-0000-0000752E0000}"/>
    <cellStyle name="Millares 3 5 4 2 2" xfId="6760" xr:uid="{00000000-0005-0000-0000-0000762E0000}"/>
    <cellStyle name="Millares 3 5 4 2 2 2" xfId="11137" xr:uid="{00000000-0005-0000-0000-0000772E0000}"/>
    <cellStyle name="Millares 3 5 4 2 2 2 2" xfId="19890" xr:uid="{00000000-0005-0000-0000-0000782E0000}"/>
    <cellStyle name="Millares 3 5 4 2 2 3" xfId="15514" xr:uid="{00000000-0005-0000-0000-0000792E0000}"/>
    <cellStyle name="Millares 3 5 4 2 3" xfId="8949" xr:uid="{00000000-0005-0000-0000-00007A2E0000}"/>
    <cellStyle name="Millares 3 5 4 2 3 2" xfId="17702" xr:uid="{00000000-0005-0000-0000-00007B2E0000}"/>
    <cellStyle name="Millares 3 5 4 2 4" xfId="13326" xr:uid="{00000000-0005-0000-0000-00007C2E0000}"/>
    <cellStyle name="Millares 3 5 4 3" xfId="5666" xr:uid="{00000000-0005-0000-0000-00007D2E0000}"/>
    <cellStyle name="Millares 3 5 4 3 2" xfId="10043" xr:uid="{00000000-0005-0000-0000-00007E2E0000}"/>
    <cellStyle name="Millares 3 5 4 3 2 2" xfId="18796" xr:uid="{00000000-0005-0000-0000-00007F2E0000}"/>
    <cellStyle name="Millares 3 5 4 3 3" xfId="14420" xr:uid="{00000000-0005-0000-0000-0000802E0000}"/>
    <cellStyle name="Millares 3 5 4 4" xfId="7855" xr:uid="{00000000-0005-0000-0000-0000812E0000}"/>
    <cellStyle name="Millares 3 5 4 4 2" xfId="16608" xr:uid="{00000000-0005-0000-0000-0000822E0000}"/>
    <cellStyle name="Millares 3 5 4 5" xfId="12232" xr:uid="{00000000-0005-0000-0000-0000832E0000}"/>
    <cellStyle name="Millares 3 5 5" xfId="4023" xr:uid="{00000000-0005-0000-0000-0000842E0000}"/>
    <cellStyle name="Millares 3 5 5 2" xfId="6212" xr:uid="{00000000-0005-0000-0000-0000852E0000}"/>
    <cellStyle name="Millares 3 5 5 2 2" xfId="10589" xr:uid="{00000000-0005-0000-0000-0000862E0000}"/>
    <cellStyle name="Millares 3 5 5 2 2 2" xfId="19342" xr:uid="{00000000-0005-0000-0000-0000872E0000}"/>
    <cellStyle name="Millares 3 5 5 2 3" xfId="14966" xr:uid="{00000000-0005-0000-0000-0000882E0000}"/>
    <cellStyle name="Millares 3 5 5 3" xfId="8401" xr:uid="{00000000-0005-0000-0000-0000892E0000}"/>
    <cellStyle name="Millares 3 5 5 3 2" xfId="17154" xr:uid="{00000000-0005-0000-0000-00008A2E0000}"/>
    <cellStyle name="Millares 3 5 5 4" xfId="12778" xr:uid="{00000000-0005-0000-0000-00008B2E0000}"/>
    <cellStyle name="Millares 3 5 6" xfId="5118" xr:uid="{00000000-0005-0000-0000-00008C2E0000}"/>
    <cellStyle name="Millares 3 5 6 2" xfId="9495" xr:uid="{00000000-0005-0000-0000-00008D2E0000}"/>
    <cellStyle name="Millares 3 5 6 2 2" xfId="18248" xr:uid="{00000000-0005-0000-0000-00008E2E0000}"/>
    <cellStyle name="Millares 3 5 6 3" xfId="13872" xr:uid="{00000000-0005-0000-0000-00008F2E0000}"/>
    <cellStyle name="Millares 3 5 7" xfId="7307" xr:uid="{00000000-0005-0000-0000-0000902E0000}"/>
    <cellStyle name="Millares 3 5 7 2" xfId="16060" xr:uid="{00000000-0005-0000-0000-0000912E0000}"/>
    <cellStyle name="Millares 3 5 8" xfId="11684" xr:uid="{00000000-0005-0000-0000-0000922E0000}"/>
    <cellStyle name="Millares 4" xfId="8" xr:uid="{00000000-0005-0000-0000-0000932E0000}"/>
    <cellStyle name="Millares 4 2" xfId="228" xr:uid="{00000000-0005-0000-0000-0000942E0000}"/>
    <cellStyle name="Millares 5" xfId="229" xr:uid="{00000000-0005-0000-0000-0000952E0000}"/>
    <cellStyle name="Millares 5 2" xfId="230" xr:uid="{00000000-0005-0000-0000-0000962E0000}"/>
    <cellStyle name="Millares 5 3" xfId="231" xr:uid="{00000000-0005-0000-0000-0000972E0000}"/>
    <cellStyle name="Millares 5 4" xfId="232" xr:uid="{00000000-0005-0000-0000-0000982E0000}"/>
    <cellStyle name="Millares 5 4 10" xfId="11618" xr:uid="{00000000-0005-0000-0000-0000992E0000}"/>
    <cellStyle name="Millares 5 4 2" xfId="2957" xr:uid="{00000000-0005-0000-0000-00009A2E0000}"/>
    <cellStyle name="Millares 5 4 2 2" xfId="3069" xr:uid="{00000000-0005-0000-0000-00009B2E0000}"/>
    <cellStyle name="Millares 5 4 2 2 2" xfId="3345" xr:uid="{00000000-0005-0000-0000-00009C2E0000}"/>
    <cellStyle name="Millares 5 4 2 2 2 2" xfId="3898" xr:uid="{00000000-0005-0000-0000-00009D2E0000}"/>
    <cellStyle name="Millares 5 4 2 2 2 2 2" xfId="4994" xr:uid="{00000000-0005-0000-0000-00009E2E0000}"/>
    <cellStyle name="Millares 5 4 2 2 2 2 2 2" xfId="7183" xr:uid="{00000000-0005-0000-0000-00009F2E0000}"/>
    <cellStyle name="Millares 5 4 2 2 2 2 2 2 2" xfId="11560" xr:uid="{00000000-0005-0000-0000-0000A02E0000}"/>
    <cellStyle name="Millares 5 4 2 2 2 2 2 2 2 2" xfId="20313" xr:uid="{00000000-0005-0000-0000-0000A12E0000}"/>
    <cellStyle name="Millares 5 4 2 2 2 2 2 2 3" xfId="15937" xr:uid="{00000000-0005-0000-0000-0000A22E0000}"/>
    <cellStyle name="Millares 5 4 2 2 2 2 2 3" xfId="9372" xr:uid="{00000000-0005-0000-0000-0000A32E0000}"/>
    <cellStyle name="Millares 5 4 2 2 2 2 2 3 2" xfId="18125" xr:uid="{00000000-0005-0000-0000-0000A42E0000}"/>
    <cellStyle name="Millares 5 4 2 2 2 2 2 4" xfId="13749" xr:uid="{00000000-0005-0000-0000-0000A52E0000}"/>
    <cellStyle name="Millares 5 4 2 2 2 2 3" xfId="6089" xr:uid="{00000000-0005-0000-0000-0000A62E0000}"/>
    <cellStyle name="Millares 5 4 2 2 2 2 3 2" xfId="10466" xr:uid="{00000000-0005-0000-0000-0000A72E0000}"/>
    <cellStyle name="Millares 5 4 2 2 2 2 3 2 2" xfId="19219" xr:uid="{00000000-0005-0000-0000-0000A82E0000}"/>
    <cellStyle name="Millares 5 4 2 2 2 2 3 3" xfId="14843" xr:uid="{00000000-0005-0000-0000-0000A92E0000}"/>
    <cellStyle name="Millares 5 4 2 2 2 2 4" xfId="8278" xr:uid="{00000000-0005-0000-0000-0000AA2E0000}"/>
    <cellStyle name="Millares 5 4 2 2 2 2 4 2" xfId="17031" xr:uid="{00000000-0005-0000-0000-0000AB2E0000}"/>
    <cellStyle name="Millares 5 4 2 2 2 2 5" xfId="12655" xr:uid="{00000000-0005-0000-0000-0000AC2E0000}"/>
    <cellStyle name="Millares 5 4 2 2 2 3" xfId="4446" xr:uid="{00000000-0005-0000-0000-0000AD2E0000}"/>
    <cellStyle name="Millares 5 4 2 2 2 3 2" xfId="6635" xr:uid="{00000000-0005-0000-0000-0000AE2E0000}"/>
    <cellStyle name="Millares 5 4 2 2 2 3 2 2" xfId="11012" xr:uid="{00000000-0005-0000-0000-0000AF2E0000}"/>
    <cellStyle name="Millares 5 4 2 2 2 3 2 2 2" xfId="19765" xr:uid="{00000000-0005-0000-0000-0000B02E0000}"/>
    <cellStyle name="Millares 5 4 2 2 2 3 2 3" xfId="15389" xr:uid="{00000000-0005-0000-0000-0000B12E0000}"/>
    <cellStyle name="Millares 5 4 2 2 2 3 3" xfId="8824" xr:uid="{00000000-0005-0000-0000-0000B22E0000}"/>
    <cellStyle name="Millares 5 4 2 2 2 3 3 2" xfId="17577" xr:uid="{00000000-0005-0000-0000-0000B32E0000}"/>
    <cellStyle name="Millares 5 4 2 2 2 3 4" xfId="13201" xr:uid="{00000000-0005-0000-0000-0000B42E0000}"/>
    <cellStyle name="Millares 5 4 2 2 2 4" xfId="5541" xr:uid="{00000000-0005-0000-0000-0000B52E0000}"/>
    <cellStyle name="Millares 5 4 2 2 2 4 2" xfId="9918" xr:uid="{00000000-0005-0000-0000-0000B62E0000}"/>
    <cellStyle name="Millares 5 4 2 2 2 4 2 2" xfId="18671" xr:uid="{00000000-0005-0000-0000-0000B72E0000}"/>
    <cellStyle name="Millares 5 4 2 2 2 4 3" xfId="14295" xr:uid="{00000000-0005-0000-0000-0000B82E0000}"/>
    <cellStyle name="Millares 5 4 2 2 2 5" xfId="7730" xr:uid="{00000000-0005-0000-0000-0000B92E0000}"/>
    <cellStyle name="Millares 5 4 2 2 2 5 2" xfId="16483" xr:uid="{00000000-0005-0000-0000-0000BA2E0000}"/>
    <cellStyle name="Millares 5 4 2 2 2 6" xfId="12107" xr:uid="{00000000-0005-0000-0000-0000BB2E0000}"/>
    <cellStyle name="Millares 5 4 2 2 3" xfId="3624" xr:uid="{00000000-0005-0000-0000-0000BC2E0000}"/>
    <cellStyle name="Millares 5 4 2 2 3 2" xfId="4720" xr:uid="{00000000-0005-0000-0000-0000BD2E0000}"/>
    <cellStyle name="Millares 5 4 2 2 3 2 2" xfId="6909" xr:uid="{00000000-0005-0000-0000-0000BE2E0000}"/>
    <cellStyle name="Millares 5 4 2 2 3 2 2 2" xfId="11286" xr:uid="{00000000-0005-0000-0000-0000BF2E0000}"/>
    <cellStyle name="Millares 5 4 2 2 3 2 2 2 2" xfId="20039" xr:uid="{00000000-0005-0000-0000-0000C02E0000}"/>
    <cellStyle name="Millares 5 4 2 2 3 2 2 3" xfId="15663" xr:uid="{00000000-0005-0000-0000-0000C12E0000}"/>
    <cellStyle name="Millares 5 4 2 2 3 2 3" xfId="9098" xr:uid="{00000000-0005-0000-0000-0000C22E0000}"/>
    <cellStyle name="Millares 5 4 2 2 3 2 3 2" xfId="17851" xr:uid="{00000000-0005-0000-0000-0000C32E0000}"/>
    <cellStyle name="Millares 5 4 2 2 3 2 4" xfId="13475" xr:uid="{00000000-0005-0000-0000-0000C42E0000}"/>
    <cellStyle name="Millares 5 4 2 2 3 3" xfId="5815" xr:uid="{00000000-0005-0000-0000-0000C52E0000}"/>
    <cellStyle name="Millares 5 4 2 2 3 3 2" xfId="10192" xr:uid="{00000000-0005-0000-0000-0000C62E0000}"/>
    <cellStyle name="Millares 5 4 2 2 3 3 2 2" xfId="18945" xr:uid="{00000000-0005-0000-0000-0000C72E0000}"/>
    <cellStyle name="Millares 5 4 2 2 3 3 3" xfId="14569" xr:uid="{00000000-0005-0000-0000-0000C82E0000}"/>
    <cellStyle name="Millares 5 4 2 2 3 4" xfId="8004" xr:uid="{00000000-0005-0000-0000-0000C92E0000}"/>
    <cellStyle name="Millares 5 4 2 2 3 4 2" xfId="16757" xr:uid="{00000000-0005-0000-0000-0000CA2E0000}"/>
    <cellStyle name="Millares 5 4 2 2 3 5" xfId="12381" xr:uid="{00000000-0005-0000-0000-0000CB2E0000}"/>
    <cellStyle name="Millares 5 4 2 2 4" xfId="4172" xr:uid="{00000000-0005-0000-0000-0000CC2E0000}"/>
    <cellStyle name="Millares 5 4 2 2 4 2" xfId="6361" xr:uid="{00000000-0005-0000-0000-0000CD2E0000}"/>
    <cellStyle name="Millares 5 4 2 2 4 2 2" xfId="10738" xr:uid="{00000000-0005-0000-0000-0000CE2E0000}"/>
    <cellStyle name="Millares 5 4 2 2 4 2 2 2" xfId="19491" xr:uid="{00000000-0005-0000-0000-0000CF2E0000}"/>
    <cellStyle name="Millares 5 4 2 2 4 2 3" xfId="15115" xr:uid="{00000000-0005-0000-0000-0000D02E0000}"/>
    <cellStyle name="Millares 5 4 2 2 4 3" xfId="8550" xr:uid="{00000000-0005-0000-0000-0000D12E0000}"/>
    <cellStyle name="Millares 5 4 2 2 4 3 2" xfId="17303" xr:uid="{00000000-0005-0000-0000-0000D22E0000}"/>
    <cellStyle name="Millares 5 4 2 2 4 4" xfId="12927" xr:uid="{00000000-0005-0000-0000-0000D32E0000}"/>
    <cellStyle name="Millares 5 4 2 2 5" xfId="5267" xr:uid="{00000000-0005-0000-0000-0000D42E0000}"/>
    <cellStyle name="Millares 5 4 2 2 5 2" xfId="9644" xr:uid="{00000000-0005-0000-0000-0000D52E0000}"/>
    <cellStyle name="Millares 5 4 2 2 5 2 2" xfId="18397" xr:uid="{00000000-0005-0000-0000-0000D62E0000}"/>
    <cellStyle name="Millares 5 4 2 2 5 3" xfId="14021" xr:uid="{00000000-0005-0000-0000-0000D72E0000}"/>
    <cellStyle name="Millares 5 4 2 2 6" xfId="7456" xr:uid="{00000000-0005-0000-0000-0000D82E0000}"/>
    <cellStyle name="Millares 5 4 2 2 6 2" xfId="16209" xr:uid="{00000000-0005-0000-0000-0000D92E0000}"/>
    <cellStyle name="Millares 5 4 2 2 7" xfId="11833" xr:uid="{00000000-0005-0000-0000-0000DA2E0000}"/>
    <cellStyle name="Millares 5 4 2 3" xfId="3233" xr:uid="{00000000-0005-0000-0000-0000DB2E0000}"/>
    <cellStyle name="Millares 5 4 2 3 2" xfId="3786" xr:uid="{00000000-0005-0000-0000-0000DC2E0000}"/>
    <cellStyle name="Millares 5 4 2 3 2 2" xfId="4882" xr:uid="{00000000-0005-0000-0000-0000DD2E0000}"/>
    <cellStyle name="Millares 5 4 2 3 2 2 2" xfId="7071" xr:uid="{00000000-0005-0000-0000-0000DE2E0000}"/>
    <cellStyle name="Millares 5 4 2 3 2 2 2 2" xfId="11448" xr:uid="{00000000-0005-0000-0000-0000DF2E0000}"/>
    <cellStyle name="Millares 5 4 2 3 2 2 2 2 2" xfId="20201" xr:uid="{00000000-0005-0000-0000-0000E02E0000}"/>
    <cellStyle name="Millares 5 4 2 3 2 2 2 3" xfId="15825" xr:uid="{00000000-0005-0000-0000-0000E12E0000}"/>
    <cellStyle name="Millares 5 4 2 3 2 2 3" xfId="9260" xr:uid="{00000000-0005-0000-0000-0000E22E0000}"/>
    <cellStyle name="Millares 5 4 2 3 2 2 3 2" xfId="18013" xr:uid="{00000000-0005-0000-0000-0000E32E0000}"/>
    <cellStyle name="Millares 5 4 2 3 2 2 4" xfId="13637" xr:uid="{00000000-0005-0000-0000-0000E42E0000}"/>
    <cellStyle name="Millares 5 4 2 3 2 3" xfId="5977" xr:uid="{00000000-0005-0000-0000-0000E52E0000}"/>
    <cellStyle name="Millares 5 4 2 3 2 3 2" xfId="10354" xr:uid="{00000000-0005-0000-0000-0000E62E0000}"/>
    <cellStyle name="Millares 5 4 2 3 2 3 2 2" xfId="19107" xr:uid="{00000000-0005-0000-0000-0000E72E0000}"/>
    <cellStyle name="Millares 5 4 2 3 2 3 3" xfId="14731" xr:uid="{00000000-0005-0000-0000-0000E82E0000}"/>
    <cellStyle name="Millares 5 4 2 3 2 4" xfId="8166" xr:uid="{00000000-0005-0000-0000-0000E92E0000}"/>
    <cellStyle name="Millares 5 4 2 3 2 4 2" xfId="16919" xr:uid="{00000000-0005-0000-0000-0000EA2E0000}"/>
    <cellStyle name="Millares 5 4 2 3 2 5" xfId="12543" xr:uid="{00000000-0005-0000-0000-0000EB2E0000}"/>
    <cellStyle name="Millares 5 4 2 3 3" xfId="4334" xr:uid="{00000000-0005-0000-0000-0000EC2E0000}"/>
    <cellStyle name="Millares 5 4 2 3 3 2" xfId="6523" xr:uid="{00000000-0005-0000-0000-0000ED2E0000}"/>
    <cellStyle name="Millares 5 4 2 3 3 2 2" xfId="10900" xr:uid="{00000000-0005-0000-0000-0000EE2E0000}"/>
    <cellStyle name="Millares 5 4 2 3 3 2 2 2" xfId="19653" xr:uid="{00000000-0005-0000-0000-0000EF2E0000}"/>
    <cellStyle name="Millares 5 4 2 3 3 2 3" xfId="15277" xr:uid="{00000000-0005-0000-0000-0000F02E0000}"/>
    <cellStyle name="Millares 5 4 2 3 3 3" xfId="8712" xr:uid="{00000000-0005-0000-0000-0000F12E0000}"/>
    <cellStyle name="Millares 5 4 2 3 3 3 2" xfId="17465" xr:uid="{00000000-0005-0000-0000-0000F22E0000}"/>
    <cellStyle name="Millares 5 4 2 3 3 4" xfId="13089" xr:uid="{00000000-0005-0000-0000-0000F32E0000}"/>
    <cellStyle name="Millares 5 4 2 3 4" xfId="5429" xr:uid="{00000000-0005-0000-0000-0000F42E0000}"/>
    <cellStyle name="Millares 5 4 2 3 4 2" xfId="9806" xr:uid="{00000000-0005-0000-0000-0000F52E0000}"/>
    <cellStyle name="Millares 5 4 2 3 4 2 2" xfId="18559" xr:uid="{00000000-0005-0000-0000-0000F62E0000}"/>
    <cellStyle name="Millares 5 4 2 3 4 3" xfId="14183" xr:uid="{00000000-0005-0000-0000-0000F72E0000}"/>
    <cellStyle name="Millares 5 4 2 3 5" xfId="7618" xr:uid="{00000000-0005-0000-0000-0000F82E0000}"/>
    <cellStyle name="Millares 5 4 2 3 5 2" xfId="16371" xr:uid="{00000000-0005-0000-0000-0000F92E0000}"/>
    <cellStyle name="Millares 5 4 2 3 6" xfId="11995" xr:uid="{00000000-0005-0000-0000-0000FA2E0000}"/>
    <cellStyle name="Millares 5 4 2 4" xfId="3512" xr:uid="{00000000-0005-0000-0000-0000FB2E0000}"/>
    <cellStyle name="Millares 5 4 2 4 2" xfId="4608" xr:uid="{00000000-0005-0000-0000-0000FC2E0000}"/>
    <cellStyle name="Millares 5 4 2 4 2 2" xfId="6797" xr:uid="{00000000-0005-0000-0000-0000FD2E0000}"/>
    <cellStyle name="Millares 5 4 2 4 2 2 2" xfId="11174" xr:uid="{00000000-0005-0000-0000-0000FE2E0000}"/>
    <cellStyle name="Millares 5 4 2 4 2 2 2 2" xfId="19927" xr:uid="{00000000-0005-0000-0000-0000FF2E0000}"/>
    <cellStyle name="Millares 5 4 2 4 2 2 3" xfId="15551" xr:uid="{00000000-0005-0000-0000-0000002F0000}"/>
    <cellStyle name="Millares 5 4 2 4 2 3" xfId="8986" xr:uid="{00000000-0005-0000-0000-0000012F0000}"/>
    <cellStyle name="Millares 5 4 2 4 2 3 2" xfId="17739" xr:uid="{00000000-0005-0000-0000-0000022F0000}"/>
    <cellStyle name="Millares 5 4 2 4 2 4" xfId="13363" xr:uid="{00000000-0005-0000-0000-0000032F0000}"/>
    <cellStyle name="Millares 5 4 2 4 3" xfId="5703" xr:uid="{00000000-0005-0000-0000-0000042F0000}"/>
    <cellStyle name="Millares 5 4 2 4 3 2" xfId="10080" xr:uid="{00000000-0005-0000-0000-0000052F0000}"/>
    <cellStyle name="Millares 5 4 2 4 3 2 2" xfId="18833" xr:uid="{00000000-0005-0000-0000-0000062F0000}"/>
    <cellStyle name="Millares 5 4 2 4 3 3" xfId="14457" xr:uid="{00000000-0005-0000-0000-0000072F0000}"/>
    <cellStyle name="Millares 5 4 2 4 4" xfId="7892" xr:uid="{00000000-0005-0000-0000-0000082F0000}"/>
    <cellStyle name="Millares 5 4 2 4 4 2" xfId="16645" xr:uid="{00000000-0005-0000-0000-0000092F0000}"/>
    <cellStyle name="Millares 5 4 2 4 5" xfId="12269" xr:uid="{00000000-0005-0000-0000-00000A2F0000}"/>
    <cellStyle name="Millares 5 4 2 5" xfId="4060" xr:uid="{00000000-0005-0000-0000-00000B2F0000}"/>
    <cellStyle name="Millares 5 4 2 5 2" xfId="6249" xr:uid="{00000000-0005-0000-0000-00000C2F0000}"/>
    <cellStyle name="Millares 5 4 2 5 2 2" xfId="10626" xr:uid="{00000000-0005-0000-0000-00000D2F0000}"/>
    <cellStyle name="Millares 5 4 2 5 2 2 2" xfId="19379" xr:uid="{00000000-0005-0000-0000-00000E2F0000}"/>
    <cellStyle name="Millares 5 4 2 5 2 3" xfId="15003" xr:uid="{00000000-0005-0000-0000-00000F2F0000}"/>
    <cellStyle name="Millares 5 4 2 5 3" xfId="8438" xr:uid="{00000000-0005-0000-0000-0000102F0000}"/>
    <cellStyle name="Millares 5 4 2 5 3 2" xfId="17191" xr:uid="{00000000-0005-0000-0000-0000112F0000}"/>
    <cellStyle name="Millares 5 4 2 5 4" xfId="12815" xr:uid="{00000000-0005-0000-0000-0000122F0000}"/>
    <cellStyle name="Millares 5 4 2 6" xfId="5155" xr:uid="{00000000-0005-0000-0000-0000132F0000}"/>
    <cellStyle name="Millares 5 4 2 6 2" xfId="9532" xr:uid="{00000000-0005-0000-0000-0000142F0000}"/>
    <cellStyle name="Millares 5 4 2 6 2 2" xfId="18285" xr:uid="{00000000-0005-0000-0000-0000152F0000}"/>
    <cellStyle name="Millares 5 4 2 6 3" xfId="13909" xr:uid="{00000000-0005-0000-0000-0000162F0000}"/>
    <cellStyle name="Millares 5 4 2 7" xfId="7344" xr:uid="{00000000-0005-0000-0000-0000172F0000}"/>
    <cellStyle name="Millares 5 4 2 7 2" xfId="16097" xr:uid="{00000000-0005-0000-0000-0000182F0000}"/>
    <cellStyle name="Millares 5 4 2 8" xfId="11721" xr:uid="{00000000-0005-0000-0000-0000192F0000}"/>
    <cellStyle name="Millares 5 4 3" xfId="3012" xr:uid="{00000000-0005-0000-0000-00001A2F0000}"/>
    <cellStyle name="Millares 5 4 3 2" xfId="3288" xr:uid="{00000000-0005-0000-0000-00001B2F0000}"/>
    <cellStyle name="Millares 5 4 3 2 2" xfId="3841" xr:uid="{00000000-0005-0000-0000-00001C2F0000}"/>
    <cellStyle name="Millares 5 4 3 2 2 2" xfId="4937" xr:uid="{00000000-0005-0000-0000-00001D2F0000}"/>
    <cellStyle name="Millares 5 4 3 2 2 2 2" xfId="7126" xr:uid="{00000000-0005-0000-0000-00001E2F0000}"/>
    <cellStyle name="Millares 5 4 3 2 2 2 2 2" xfId="11503" xr:uid="{00000000-0005-0000-0000-00001F2F0000}"/>
    <cellStyle name="Millares 5 4 3 2 2 2 2 2 2" xfId="20256" xr:uid="{00000000-0005-0000-0000-0000202F0000}"/>
    <cellStyle name="Millares 5 4 3 2 2 2 2 3" xfId="15880" xr:uid="{00000000-0005-0000-0000-0000212F0000}"/>
    <cellStyle name="Millares 5 4 3 2 2 2 3" xfId="9315" xr:uid="{00000000-0005-0000-0000-0000222F0000}"/>
    <cellStyle name="Millares 5 4 3 2 2 2 3 2" xfId="18068" xr:uid="{00000000-0005-0000-0000-0000232F0000}"/>
    <cellStyle name="Millares 5 4 3 2 2 2 4" xfId="13692" xr:uid="{00000000-0005-0000-0000-0000242F0000}"/>
    <cellStyle name="Millares 5 4 3 2 2 3" xfId="6032" xr:uid="{00000000-0005-0000-0000-0000252F0000}"/>
    <cellStyle name="Millares 5 4 3 2 2 3 2" xfId="10409" xr:uid="{00000000-0005-0000-0000-0000262F0000}"/>
    <cellStyle name="Millares 5 4 3 2 2 3 2 2" xfId="19162" xr:uid="{00000000-0005-0000-0000-0000272F0000}"/>
    <cellStyle name="Millares 5 4 3 2 2 3 3" xfId="14786" xr:uid="{00000000-0005-0000-0000-0000282F0000}"/>
    <cellStyle name="Millares 5 4 3 2 2 4" xfId="8221" xr:uid="{00000000-0005-0000-0000-0000292F0000}"/>
    <cellStyle name="Millares 5 4 3 2 2 4 2" xfId="16974" xr:uid="{00000000-0005-0000-0000-00002A2F0000}"/>
    <cellStyle name="Millares 5 4 3 2 2 5" xfId="12598" xr:uid="{00000000-0005-0000-0000-00002B2F0000}"/>
    <cellStyle name="Millares 5 4 3 2 3" xfId="4389" xr:uid="{00000000-0005-0000-0000-00002C2F0000}"/>
    <cellStyle name="Millares 5 4 3 2 3 2" xfId="6578" xr:uid="{00000000-0005-0000-0000-00002D2F0000}"/>
    <cellStyle name="Millares 5 4 3 2 3 2 2" xfId="10955" xr:uid="{00000000-0005-0000-0000-00002E2F0000}"/>
    <cellStyle name="Millares 5 4 3 2 3 2 2 2" xfId="19708" xr:uid="{00000000-0005-0000-0000-00002F2F0000}"/>
    <cellStyle name="Millares 5 4 3 2 3 2 3" xfId="15332" xr:uid="{00000000-0005-0000-0000-0000302F0000}"/>
    <cellStyle name="Millares 5 4 3 2 3 3" xfId="8767" xr:uid="{00000000-0005-0000-0000-0000312F0000}"/>
    <cellStyle name="Millares 5 4 3 2 3 3 2" xfId="17520" xr:uid="{00000000-0005-0000-0000-0000322F0000}"/>
    <cellStyle name="Millares 5 4 3 2 3 4" xfId="13144" xr:uid="{00000000-0005-0000-0000-0000332F0000}"/>
    <cellStyle name="Millares 5 4 3 2 4" xfId="5484" xr:uid="{00000000-0005-0000-0000-0000342F0000}"/>
    <cellStyle name="Millares 5 4 3 2 4 2" xfId="9861" xr:uid="{00000000-0005-0000-0000-0000352F0000}"/>
    <cellStyle name="Millares 5 4 3 2 4 2 2" xfId="18614" xr:uid="{00000000-0005-0000-0000-0000362F0000}"/>
    <cellStyle name="Millares 5 4 3 2 4 3" xfId="14238" xr:uid="{00000000-0005-0000-0000-0000372F0000}"/>
    <cellStyle name="Millares 5 4 3 2 5" xfId="7673" xr:uid="{00000000-0005-0000-0000-0000382F0000}"/>
    <cellStyle name="Millares 5 4 3 2 5 2" xfId="16426" xr:uid="{00000000-0005-0000-0000-0000392F0000}"/>
    <cellStyle name="Millares 5 4 3 2 6" xfId="12050" xr:uid="{00000000-0005-0000-0000-00003A2F0000}"/>
    <cellStyle name="Millares 5 4 3 3" xfId="3567" xr:uid="{00000000-0005-0000-0000-00003B2F0000}"/>
    <cellStyle name="Millares 5 4 3 3 2" xfId="4663" xr:uid="{00000000-0005-0000-0000-00003C2F0000}"/>
    <cellStyle name="Millares 5 4 3 3 2 2" xfId="6852" xr:uid="{00000000-0005-0000-0000-00003D2F0000}"/>
    <cellStyle name="Millares 5 4 3 3 2 2 2" xfId="11229" xr:uid="{00000000-0005-0000-0000-00003E2F0000}"/>
    <cellStyle name="Millares 5 4 3 3 2 2 2 2" xfId="19982" xr:uid="{00000000-0005-0000-0000-00003F2F0000}"/>
    <cellStyle name="Millares 5 4 3 3 2 2 3" xfId="15606" xr:uid="{00000000-0005-0000-0000-0000402F0000}"/>
    <cellStyle name="Millares 5 4 3 3 2 3" xfId="9041" xr:uid="{00000000-0005-0000-0000-0000412F0000}"/>
    <cellStyle name="Millares 5 4 3 3 2 3 2" xfId="17794" xr:uid="{00000000-0005-0000-0000-0000422F0000}"/>
    <cellStyle name="Millares 5 4 3 3 2 4" xfId="13418" xr:uid="{00000000-0005-0000-0000-0000432F0000}"/>
    <cellStyle name="Millares 5 4 3 3 3" xfId="5758" xr:uid="{00000000-0005-0000-0000-0000442F0000}"/>
    <cellStyle name="Millares 5 4 3 3 3 2" xfId="10135" xr:uid="{00000000-0005-0000-0000-0000452F0000}"/>
    <cellStyle name="Millares 5 4 3 3 3 2 2" xfId="18888" xr:uid="{00000000-0005-0000-0000-0000462F0000}"/>
    <cellStyle name="Millares 5 4 3 3 3 3" xfId="14512" xr:uid="{00000000-0005-0000-0000-0000472F0000}"/>
    <cellStyle name="Millares 5 4 3 3 4" xfId="7947" xr:uid="{00000000-0005-0000-0000-0000482F0000}"/>
    <cellStyle name="Millares 5 4 3 3 4 2" xfId="16700" xr:uid="{00000000-0005-0000-0000-0000492F0000}"/>
    <cellStyle name="Millares 5 4 3 3 5" xfId="12324" xr:uid="{00000000-0005-0000-0000-00004A2F0000}"/>
    <cellStyle name="Millares 5 4 3 4" xfId="4115" xr:uid="{00000000-0005-0000-0000-00004B2F0000}"/>
    <cellStyle name="Millares 5 4 3 4 2" xfId="6304" xr:uid="{00000000-0005-0000-0000-00004C2F0000}"/>
    <cellStyle name="Millares 5 4 3 4 2 2" xfId="10681" xr:uid="{00000000-0005-0000-0000-00004D2F0000}"/>
    <cellStyle name="Millares 5 4 3 4 2 2 2" xfId="19434" xr:uid="{00000000-0005-0000-0000-00004E2F0000}"/>
    <cellStyle name="Millares 5 4 3 4 2 3" xfId="15058" xr:uid="{00000000-0005-0000-0000-00004F2F0000}"/>
    <cellStyle name="Millares 5 4 3 4 3" xfId="8493" xr:uid="{00000000-0005-0000-0000-0000502F0000}"/>
    <cellStyle name="Millares 5 4 3 4 3 2" xfId="17246" xr:uid="{00000000-0005-0000-0000-0000512F0000}"/>
    <cellStyle name="Millares 5 4 3 4 4" xfId="12870" xr:uid="{00000000-0005-0000-0000-0000522F0000}"/>
    <cellStyle name="Millares 5 4 3 5" xfId="5210" xr:uid="{00000000-0005-0000-0000-0000532F0000}"/>
    <cellStyle name="Millares 5 4 3 5 2" xfId="9587" xr:uid="{00000000-0005-0000-0000-0000542F0000}"/>
    <cellStyle name="Millares 5 4 3 5 2 2" xfId="18340" xr:uid="{00000000-0005-0000-0000-0000552F0000}"/>
    <cellStyle name="Millares 5 4 3 5 3" xfId="13964" xr:uid="{00000000-0005-0000-0000-0000562F0000}"/>
    <cellStyle name="Millares 5 4 3 6" xfId="7399" xr:uid="{00000000-0005-0000-0000-0000572F0000}"/>
    <cellStyle name="Millares 5 4 3 6 2" xfId="16152" xr:uid="{00000000-0005-0000-0000-0000582F0000}"/>
    <cellStyle name="Millares 5 4 3 7" xfId="11776" xr:uid="{00000000-0005-0000-0000-0000592F0000}"/>
    <cellStyle name="Millares 5 4 4" xfId="2899" xr:uid="{00000000-0005-0000-0000-00005A2F0000}"/>
    <cellStyle name="Millares 5 4 4 2" xfId="3178" xr:uid="{00000000-0005-0000-0000-00005B2F0000}"/>
    <cellStyle name="Millares 5 4 4 2 2" xfId="3731" xr:uid="{00000000-0005-0000-0000-00005C2F0000}"/>
    <cellStyle name="Millares 5 4 4 2 2 2" xfId="4827" xr:uid="{00000000-0005-0000-0000-00005D2F0000}"/>
    <cellStyle name="Millares 5 4 4 2 2 2 2" xfId="7016" xr:uid="{00000000-0005-0000-0000-00005E2F0000}"/>
    <cellStyle name="Millares 5 4 4 2 2 2 2 2" xfId="11393" xr:uid="{00000000-0005-0000-0000-00005F2F0000}"/>
    <cellStyle name="Millares 5 4 4 2 2 2 2 2 2" xfId="20146" xr:uid="{00000000-0005-0000-0000-0000602F0000}"/>
    <cellStyle name="Millares 5 4 4 2 2 2 2 3" xfId="15770" xr:uid="{00000000-0005-0000-0000-0000612F0000}"/>
    <cellStyle name="Millares 5 4 4 2 2 2 3" xfId="9205" xr:uid="{00000000-0005-0000-0000-0000622F0000}"/>
    <cellStyle name="Millares 5 4 4 2 2 2 3 2" xfId="17958" xr:uid="{00000000-0005-0000-0000-0000632F0000}"/>
    <cellStyle name="Millares 5 4 4 2 2 2 4" xfId="13582" xr:uid="{00000000-0005-0000-0000-0000642F0000}"/>
    <cellStyle name="Millares 5 4 4 2 2 3" xfId="5922" xr:uid="{00000000-0005-0000-0000-0000652F0000}"/>
    <cellStyle name="Millares 5 4 4 2 2 3 2" xfId="10299" xr:uid="{00000000-0005-0000-0000-0000662F0000}"/>
    <cellStyle name="Millares 5 4 4 2 2 3 2 2" xfId="19052" xr:uid="{00000000-0005-0000-0000-0000672F0000}"/>
    <cellStyle name="Millares 5 4 4 2 2 3 3" xfId="14676" xr:uid="{00000000-0005-0000-0000-0000682F0000}"/>
    <cellStyle name="Millares 5 4 4 2 2 4" xfId="8111" xr:uid="{00000000-0005-0000-0000-0000692F0000}"/>
    <cellStyle name="Millares 5 4 4 2 2 4 2" xfId="16864" xr:uid="{00000000-0005-0000-0000-00006A2F0000}"/>
    <cellStyle name="Millares 5 4 4 2 2 5" xfId="12488" xr:uid="{00000000-0005-0000-0000-00006B2F0000}"/>
    <cellStyle name="Millares 5 4 4 2 3" xfId="4279" xr:uid="{00000000-0005-0000-0000-00006C2F0000}"/>
    <cellStyle name="Millares 5 4 4 2 3 2" xfId="6468" xr:uid="{00000000-0005-0000-0000-00006D2F0000}"/>
    <cellStyle name="Millares 5 4 4 2 3 2 2" xfId="10845" xr:uid="{00000000-0005-0000-0000-00006E2F0000}"/>
    <cellStyle name="Millares 5 4 4 2 3 2 2 2" xfId="19598" xr:uid="{00000000-0005-0000-0000-00006F2F0000}"/>
    <cellStyle name="Millares 5 4 4 2 3 2 3" xfId="15222" xr:uid="{00000000-0005-0000-0000-0000702F0000}"/>
    <cellStyle name="Millares 5 4 4 2 3 3" xfId="8657" xr:uid="{00000000-0005-0000-0000-0000712F0000}"/>
    <cellStyle name="Millares 5 4 4 2 3 3 2" xfId="17410" xr:uid="{00000000-0005-0000-0000-0000722F0000}"/>
    <cellStyle name="Millares 5 4 4 2 3 4" xfId="13034" xr:uid="{00000000-0005-0000-0000-0000732F0000}"/>
    <cellStyle name="Millares 5 4 4 2 4" xfId="5374" xr:uid="{00000000-0005-0000-0000-0000742F0000}"/>
    <cellStyle name="Millares 5 4 4 2 4 2" xfId="9751" xr:uid="{00000000-0005-0000-0000-0000752F0000}"/>
    <cellStyle name="Millares 5 4 4 2 4 2 2" xfId="18504" xr:uid="{00000000-0005-0000-0000-0000762F0000}"/>
    <cellStyle name="Millares 5 4 4 2 4 3" xfId="14128" xr:uid="{00000000-0005-0000-0000-0000772F0000}"/>
    <cellStyle name="Millares 5 4 4 2 5" xfId="7563" xr:uid="{00000000-0005-0000-0000-0000782F0000}"/>
    <cellStyle name="Millares 5 4 4 2 5 2" xfId="16316" xr:uid="{00000000-0005-0000-0000-0000792F0000}"/>
    <cellStyle name="Millares 5 4 4 2 6" xfId="11940" xr:uid="{00000000-0005-0000-0000-00007A2F0000}"/>
    <cellStyle name="Millares 5 4 4 3" xfId="3457" xr:uid="{00000000-0005-0000-0000-00007B2F0000}"/>
    <cellStyle name="Millares 5 4 4 3 2" xfId="4553" xr:uid="{00000000-0005-0000-0000-00007C2F0000}"/>
    <cellStyle name="Millares 5 4 4 3 2 2" xfId="6742" xr:uid="{00000000-0005-0000-0000-00007D2F0000}"/>
    <cellStyle name="Millares 5 4 4 3 2 2 2" xfId="11119" xr:uid="{00000000-0005-0000-0000-00007E2F0000}"/>
    <cellStyle name="Millares 5 4 4 3 2 2 2 2" xfId="19872" xr:uid="{00000000-0005-0000-0000-00007F2F0000}"/>
    <cellStyle name="Millares 5 4 4 3 2 2 3" xfId="15496" xr:uid="{00000000-0005-0000-0000-0000802F0000}"/>
    <cellStyle name="Millares 5 4 4 3 2 3" xfId="8931" xr:uid="{00000000-0005-0000-0000-0000812F0000}"/>
    <cellStyle name="Millares 5 4 4 3 2 3 2" xfId="17684" xr:uid="{00000000-0005-0000-0000-0000822F0000}"/>
    <cellStyle name="Millares 5 4 4 3 2 4" xfId="13308" xr:uid="{00000000-0005-0000-0000-0000832F0000}"/>
    <cellStyle name="Millares 5 4 4 3 3" xfId="5648" xr:uid="{00000000-0005-0000-0000-0000842F0000}"/>
    <cellStyle name="Millares 5 4 4 3 3 2" xfId="10025" xr:uid="{00000000-0005-0000-0000-0000852F0000}"/>
    <cellStyle name="Millares 5 4 4 3 3 2 2" xfId="18778" xr:uid="{00000000-0005-0000-0000-0000862F0000}"/>
    <cellStyle name="Millares 5 4 4 3 3 3" xfId="14402" xr:uid="{00000000-0005-0000-0000-0000872F0000}"/>
    <cellStyle name="Millares 5 4 4 3 4" xfId="7837" xr:uid="{00000000-0005-0000-0000-0000882F0000}"/>
    <cellStyle name="Millares 5 4 4 3 4 2" xfId="16590" xr:uid="{00000000-0005-0000-0000-0000892F0000}"/>
    <cellStyle name="Millares 5 4 4 3 5" xfId="12214" xr:uid="{00000000-0005-0000-0000-00008A2F0000}"/>
    <cellStyle name="Millares 5 4 4 4" xfId="4005" xr:uid="{00000000-0005-0000-0000-00008B2F0000}"/>
    <cellStyle name="Millares 5 4 4 4 2" xfId="6194" xr:uid="{00000000-0005-0000-0000-00008C2F0000}"/>
    <cellStyle name="Millares 5 4 4 4 2 2" xfId="10571" xr:uid="{00000000-0005-0000-0000-00008D2F0000}"/>
    <cellStyle name="Millares 5 4 4 4 2 2 2" xfId="19324" xr:uid="{00000000-0005-0000-0000-00008E2F0000}"/>
    <cellStyle name="Millares 5 4 4 4 2 3" xfId="14948" xr:uid="{00000000-0005-0000-0000-00008F2F0000}"/>
    <cellStyle name="Millares 5 4 4 4 3" xfId="8383" xr:uid="{00000000-0005-0000-0000-0000902F0000}"/>
    <cellStyle name="Millares 5 4 4 4 3 2" xfId="17136" xr:uid="{00000000-0005-0000-0000-0000912F0000}"/>
    <cellStyle name="Millares 5 4 4 4 4" xfId="12760" xr:uid="{00000000-0005-0000-0000-0000922F0000}"/>
    <cellStyle name="Millares 5 4 4 5" xfId="5100" xr:uid="{00000000-0005-0000-0000-0000932F0000}"/>
    <cellStyle name="Millares 5 4 4 5 2" xfId="9477" xr:uid="{00000000-0005-0000-0000-0000942F0000}"/>
    <cellStyle name="Millares 5 4 4 5 2 2" xfId="18230" xr:uid="{00000000-0005-0000-0000-0000952F0000}"/>
    <cellStyle name="Millares 5 4 4 5 3" xfId="13854" xr:uid="{00000000-0005-0000-0000-0000962F0000}"/>
    <cellStyle name="Millares 5 4 4 6" xfId="7289" xr:uid="{00000000-0005-0000-0000-0000972F0000}"/>
    <cellStyle name="Millares 5 4 4 6 2" xfId="16042" xr:uid="{00000000-0005-0000-0000-0000982F0000}"/>
    <cellStyle name="Millares 5 4 4 7" xfId="11666" xr:uid="{00000000-0005-0000-0000-0000992F0000}"/>
    <cellStyle name="Millares 5 4 5" xfId="3128" xr:uid="{00000000-0005-0000-0000-00009A2F0000}"/>
    <cellStyle name="Millares 5 4 5 2" xfId="3682" xr:uid="{00000000-0005-0000-0000-00009B2F0000}"/>
    <cellStyle name="Millares 5 4 5 2 2" xfId="4778" xr:uid="{00000000-0005-0000-0000-00009C2F0000}"/>
    <cellStyle name="Millares 5 4 5 2 2 2" xfId="6967" xr:uid="{00000000-0005-0000-0000-00009D2F0000}"/>
    <cellStyle name="Millares 5 4 5 2 2 2 2" xfId="11344" xr:uid="{00000000-0005-0000-0000-00009E2F0000}"/>
    <cellStyle name="Millares 5 4 5 2 2 2 2 2" xfId="20097" xr:uid="{00000000-0005-0000-0000-00009F2F0000}"/>
    <cellStyle name="Millares 5 4 5 2 2 2 3" xfId="15721" xr:uid="{00000000-0005-0000-0000-0000A02F0000}"/>
    <cellStyle name="Millares 5 4 5 2 2 3" xfId="9156" xr:uid="{00000000-0005-0000-0000-0000A12F0000}"/>
    <cellStyle name="Millares 5 4 5 2 2 3 2" xfId="17909" xr:uid="{00000000-0005-0000-0000-0000A22F0000}"/>
    <cellStyle name="Millares 5 4 5 2 2 4" xfId="13533" xr:uid="{00000000-0005-0000-0000-0000A32F0000}"/>
    <cellStyle name="Millares 5 4 5 2 3" xfId="5873" xr:uid="{00000000-0005-0000-0000-0000A42F0000}"/>
    <cellStyle name="Millares 5 4 5 2 3 2" xfId="10250" xr:uid="{00000000-0005-0000-0000-0000A52F0000}"/>
    <cellStyle name="Millares 5 4 5 2 3 2 2" xfId="19003" xr:uid="{00000000-0005-0000-0000-0000A62F0000}"/>
    <cellStyle name="Millares 5 4 5 2 3 3" xfId="14627" xr:uid="{00000000-0005-0000-0000-0000A72F0000}"/>
    <cellStyle name="Millares 5 4 5 2 4" xfId="8062" xr:uid="{00000000-0005-0000-0000-0000A82F0000}"/>
    <cellStyle name="Millares 5 4 5 2 4 2" xfId="16815" xr:uid="{00000000-0005-0000-0000-0000A92F0000}"/>
    <cellStyle name="Millares 5 4 5 2 5" xfId="12439" xr:uid="{00000000-0005-0000-0000-0000AA2F0000}"/>
    <cellStyle name="Millares 5 4 5 3" xfId="4230" xr:uid="{00000000-0005-0000-0000-0000AB2F0000}"/>
    <cellStyle name="Millares 5 4 5 3 2" xfId="6419" xr:uid="{00000000-0005-0000-0000-0000AC2F0000}"/>
    <cellStyle name="Millares 5 4 5 3 2 2" xfId="10796" xr:uid="{00000000-0005-0000-0000-0000AD2F0000}"/>
    <cellStyle name="Millares 5 4 5 3 2 2 2" xfId="19549" xr:uid="{00000000-0005-0000-0000-0000AE2F0000}"/>
    <cellStyle name="Millares 5 4 5 3 2 3" xfId="15173" xr:uid="{00000000-0005-0000-0000-0000AF2F0000}"/>
    <cellStyle name="Millares 5 4 5 3 3" xfId="8608" xr:uid="{00000000-0005-0000-0000-0000B02F0000}"/>
    <cellStyle name="Millares 5 4 5 3 3 2" xfId="17361" xr:uid="{00000000-0005-0000-0000-0000B12F0000}"/>
    <cellStyle name="Millares 5 4 5 3 4" xfId="12985" xr:uid="{00000000-0005-0000-0000-0000B22F0000}"/>
    <cellStyle name="Millares 5 4 5 4" xfId="5325" xr:uid="{00000000-0005-0000-0000-0000B32F0000}"/>
    <cellStyle name="Millares 5 4 5 4 2" xfId="9702" xr:uid="{00000000-0005-0000-0000-0000B42F0000}"/>
    <cellStyle name="Millares 5 4 5 4 2 2" xfId="18455" xr:uid="{00000000-0005-0000-0000-0000B52F0000}"/>
    <cellStyle name="Millares 5 4 5 4 3" xfId="14079" xr:uid="{00000000-0005-0000-0000-0000B62F0000}"/>
    <cellStyle name="Millares 5 4 5 5" xfId="7514" xr:uid="{00000000-0005-0000-0000-0000B72F0000}"/>
    <cellStyle name="Millares 5 4 5 5 2" xfId="16267" xr:uid="{00000000-0005-0000-0000-0000B82F0000}"/>
    <cellStyle name="Millares 5 4 5 6" xfId="11891" xr:uid="{00000000-0005-0000-0000-0000B92F0000}"/>
    <cellStyle name="Millares 5 4 6" xfId="3407" xr:uid="{00000000-0005-0000-0000-0000BA2F0000}"/>
    <cellStyle name="Millares 5 4 6 2" xfId="4504" xr:uid="{00000000-0005-0000-0000-0000BB2F0000}"/>
    <cellStyle name="Millares 5 4 6 2 2" xfId="6693" xr:uid="{00000000-0005-0000-0000-0000BC2F0000}"/>
    <cellStyle name="Millares 5 4 6 2 2 2" xfId="11070" xr:uid="{00000000-0005-0000-0000-0000BD2F0000}"/>
    <cellStyle name="Millares 5 4 6 2 2 2 2" xfId="19823" xr:uid="{00000000-0005-0000-0000-0000BE2F0000}"/>
    <cellStyle name="Millares 5 4 6 2 2 3" xfId="15447" xr:uid="{00000000-0005-0000-0000-0000BF2F0000}"/>
    <cellStyle name="Millares 5 4 6 2 3" xfId="8882" xr:uid="{00000000-0005-0000-0000-0000C02F0000}"/>
    <cellStyle name="Millares 5 4 6 2 3 2" xfId="17635" xr:uid="{00000000-0005-0000-0000-0000C12F0000}"/>
    <cellStyle name="Millares 5 4 6 2 4" xfId="13259" xr:uid="{00000000-0005-0000-0000-0000C22F0000}"/>
    <cellStyle name="Millares 5 4 6 3" xfId="5599" xr:uid="{00000000-0005-0000-0000-0000C32F0000}"/>
    <cellStyle name="Millares 5 4 6 3 2" xfId="9976" xr:uid="{00000000-0005-0000-0000-0000C42F0000}"/>
    <cellStyle name="Millares 5 4 6 3 2 2" xfId="18729" xr:uid="{00000000-0005-0000-0000-0000C52F0000}"/>
    <cellStyle name="Millares 5 4 6 3 3" xfId="14353" xr:uid="{00000000-0005-0000-0000-0000C62F0000}"/>
    <cellStyle name="Millares 5 4 6 4" xfId="7788" xr:uid="{00000000-0005-0000-0000-0000C72F0000}"/>
    <cellStyle name="Millares 5 4 6 4 2" xfId="16541" xr:uid="{00000000-0005-0000-0000-0000C82F0000}"/>
    <cellStyle name="Millares 5 4 6 5" xfId="12165" xr:uid="{00000000-0005-0000-0000-0000C92F0000}"/>
    <cellStyle name="Millares 5 4 7" xfId="3957" xr:uid="{00000000-0005-0000-0000-0000CA2F0000}"/>
    <cellStyle name="Millares 5 4 7 2" xfId="6146" xr:uid="{00000000-0005-0000-0000-0000CB2F0000}"/>
    <cellStyle name="Millares 5 4 7 2 2" xfId="10523" xr:uid="{00000000-0005-0000-0000-0000CC2F0000}"/>
    <cellStyle name="Millares 5 4 7 2 2 2" xfId="19276" xr:uid="{00000000-0005-0000-0000-0000CD2F0000}"/>
    <cellStyle name="Millares 5 4 7 2 3" xfId="14900" xr:uid="{00000000-0005-0000-0000-0000CE2F0000}"/>
    <cellStyle name="Millares 5 4 7 3" xfId="8335" xr:uid="{00000000-0005-0000-0000-0000CF2F0000}"/>
    <cellStyle name="Millares 5 4 7 3 2" xfId="17088" xr:uid="{00000000-0005-0000-0000-0000D02F0000}"/>
    <cellStyle name="Millares 5 4 7 4" xfId="12712" xr:uid="{00000000-0005-0000-0000-0000D12F0000}"/>
    <cellStyle name="Millares 5 4 8" xfId="5052" xr:uid="{00000000-0005-0000-0000-0000D22F0000}"/>
    <cellStyle name="Millares 5 4 8 2" xfId="9429" xr:uid="{00000000-0005-0000-0000-0000D32F0000}"/>
    <cellStyle name="Millares 5 4 8 2 2" xfId="18182" xr:uid="{00000000-0005-0000-0000-0000D42F0000}"/>
    <cellStyle name="Millares 5 4 8 3" xfId="13806" xr:uid="{00000000-0005-0000-0000-0000D52F0000}"/>
    <cellStyle name="Millares 5 4 9" xfId="7241" xr:uid="{00000000-0005-0000-0000-0000D62F0000}"/>
    <cellStyle name="Millares 5 4 9 2" xfId="15994" xr:uid="{00000000-0005-0000-0000-0000D72F0000}"/>
    <cellStyle name="Millares 5 5" xfId="233" xr:uid="{00000000-0005-0000-0000-0000D82F0000}"/>
    <cellStyle name="Millares 5 5 10" xfId="11619" xr:uid="{00000000-0005-0000-0000-0000D92F0000}"/>
    <cellStyle name="Millares 5 5 2" xfId="2958" xr:uid="{00000000-0005-0000-0000-0000DA2F0000}"/>
    <cellStyle name="Millares 5 5 2 2" xfId="3070" xr:uid="{00000000-0005-0000-0000-0000DB2F0000}"/>
    <cellStyle name="Millares 5 5 2 2 2" xfId="3346" xr:uid="{00000000-0005-0000-0000-0000DC2F0000}"/>
    <cellStyle name="Millares 5 5 2 2 2 2" xfId="3899" xr:uid="{00000000-0005-0000-0000-0000DD2F0000}"/>
    <cellStyle name="Millares 5 5 2 2 2 2 2" xfId="4995" xr:uid="{00000000-0005-0000-0000-0000DE2F0000}"/>
    <cellStyle name="Millares 5 5 2 2 2 2 2 2" xfId="7184" xr:uid="{00000000-0005-0000-0000-0000DF2F0000}"/>
    <cellStyle name="Millares 5 5 2 2 2 2 2 2 2" xfId="11561" xr:uid="{00000000-0005-0000-0000-0000E02F0000}"/>
    <cellStyle name="Millares 5 5 2 2 2 2 2 2 2 2" xfId="20314" xr:uid="{00000000-0005-0000-0000-0000E12F0000}"/>
    <cellStyle name="Millares 5 5 2 2 2 2 2 2 3" xfId="15938" xr:uid="{00000000-0005-0000-0000-0000E22F0000}"/>
    <cellStyle name="Millares 5 5 2 2 2 2 2 3" xfId="9373" xr:uid="{00000000-0005-0000-0000-0000E32F0000}"/>
    <cellStyle name="Millares 5 5 2 2 2 2 2 3 2" xfId="18126" xr:uid="{00000000-0005-0000-0000-0000E42F0000}"/>
    <cellStyle name="Millares 5 5 2 2 2 2 2 4" xfId="13750" xr:uid="{00000000-0005-0000-0000-0000E52F0000}"/>
    <cellStyle name="Millares 5 5 2 2 2 2 3" xfId="6090" xr:uid="{00000000-0005-0000-0000-0000E62F0000}"/>
    <cellStyle name="Millares 5 5 2 2 2 2 3 2" xfId="10467" xr:uid="{00000000-0005-0000-0000-0000E72F0000}"/>
    <cellStyle name="Millares 5 5 2 2 2 2 3 2 2" xfId="19220" xr:uid="{00000000-0005-0000-0000-0000E82F0000}"/>
    <cellStyle name="Millares 5 5 2 2 2 2 3 3" xfId="14844" xr:uid="{00000000-0005-0000-0000-0000E92F0000}"/>
    <cellStyle name="Millares 5 5 2 2 2 2 4" xfId="8279" xr:uid="{00000000-0005-0000-0000-0000EA2F0000}"/>
    <cellStyle name="Millares 5 5 2 2 2 2 4 2" xfId="17032" xr:uid="{00000000-0005-0000-0000-0000EB2F0000}"/>
    <cellStyle name="Millares 5 5 2 2 2 2 5" xfId="12656" xr:uid="{00000000-0005-0000-0000-0000EC2F0000}"/>
    <cellStyle name="Millares 5 5 2 2 2 3" xfId="4447" xr:uid="{00000000-0005-0000-0000-0000ED2F0000}"/>
    <cellStyle name="Millares 5 5 2 2 2 3 2" xfId="6636" xr:uid="{00000000-0005-0000-0000-0000EE2F0000}"/>
    <cellStyle name="Millares 5 5 2 2 2 3 2 2" xfId="11013" xr:uid="{00000000-0005-0000-0000-0000EF2F0000}"/>
    <cellStyle name="Millares 5 5 2 2 2 3 2 2 2" xfId="19766" xr:uid="{00000000-0005-0000-0000-0000F02F0000}"/>
    <cellStyle name="Millares 5 5 2 2 2 3 2 3" xfId="15390" xr:uid="{00000000-0005-0000-0000-0000F12F0000}"/>
    <cellStyle name="Millares 5 5 2 2 2 3 3" xfId="8825" xr:uid="{00000000-0005-0000-0000-0000F22F0000}"/>
    <cellStyle name="Millares 5 5 2 2 2 3 3 2" xfId="17578" xr:uid="{00000000-0005-0000-0000-0000F32F0000}"/>
    <cellStyle name="Millares 5 5 2 2 2 3 4" xfId="13202" xr:uid="{00000000-0005-0000-0000-0000F42F0000}"/>
    <cellStyle name="Millares 5 5 2 2 2 4" xfId="5542" xr:uid="{00000000-0005-0000-0000-0000F52F0000}"/>
    <cellStyle name="Millares 5 5 2 2 2 4 2" xfId="9919" xr:uid="{00000000-0005-0000-0000-0000F62F0000}"/>
    <cellStyle name="Millares 5 5 2 2 2 4 2 2" xfId="18672" xr:uid="{00000000-0005-0000-0000-0000F72F0000}"/>
    <cellStyle name="Millares 5 5 2 2 2 4 3" xfId="14296" xr:uid="{00000000-0005-0000-0000-0000F82F0000}"/>
    <cellStyle name="Millares 5 5 2 2 2 5" xfId="7731" xr:uid="{00000000-0005-0000-0000-0000F92F0000}"/>
    <cellStyle name="Millares 5 5 2 2 2 5 2" xfId="16484" xr:uid="{00000000-0005-0000-0000-0000FA2F0000}"/>
    <cellStyle name="Millares 5 5 2 2 2 6" xfId="12108" xr:uid="{00000000-0005-0000-0000-0000FB2F0000}"/>
    <cellStyle name="Millares 5 5 2 2 3" xfId="3625" xr:uid="{00000000-0005-0000-0000-0000FC2F0000}"/>
    <cellStyle name="Millares 5 5 2 2 3 2" xfId="4721" xr:uid="{00000000-0005-0000-0000-0000FD2F0000}"/>
    <cellStyle name="Millares 5 5 2 2 3 2 2" xfId="6910" xr:uid="{00000000-0005-0000-0000-0000FE2F0000}"/>
    <cellStyle name="Millares 5 5 2 2 3 2 2 2" xfId="11287" xr:uid="{00000000-0005-0000-0000-0000FF2F0000}"/>
    <cellStyle name="Millares 5 5 2 2 3 2 2 2 2" xfId="20040" xr:uid="{00000000-0005-0000-0000-000000300000}"/>
    <cellStyle name="Millares 5 5 2 2 3 2 2 3" xfId="15664" xr:uid="{00000000-0005-0000-0000-000001300000}"/>
    <cellStyle name="Millares 5 5 2 2 3 2 3" xfId="9099" xr:uid="{00000000-0005-0000-0000-000002300000}"/>
    <cellStyle name="Millares 5 5 2 2 3 2 3 2" xfId="17852" xr:uid="{00000000-0005-0000-0000-000003300000}"/>
    <cellStyle name="Millares 5 5 2 2 3 2 4" xfId="13476" xr:uid="{00000000-0005-0000-0000-000004300000}"/>
    <cellStyle name="Millares 5 5 2 2 3 3" xfId="5816" xr:uid="{00000000-0005-0000-0000-000005300000}"/>
    <cellStyle name="Millares 5 5 2 2 3 3 2" xfId="10193" xr:uid="{00000000-0005-0000-0000-000006300000}"/>
    <cellStyle name="Millares 5 5 2 2 3 3 2 2" xfId="18946" xr:uid="{00000000-0005-0000-0000-000007300000}"/>
    <cellStyle name="Millares 5 5 2 2 3 3 3" xfId="14570" xr:uid="{00000000-0005-0000-0000-000008300000}"/>
    <cellStyle name="Millares 5 5 2 2 3 4" xfId="8005" xr:uid="{00000000-0005-0000-0000-000009300000}"/>
    <cellStyle name="Millares 5 5 2 2 3 4 2" xfId="16758" xr:uid="{00000000-0005-0000-0000-00000A300000}"/>
    <cellStyle name="Millares 5 5 2 2 3 5" xfId="12382" xr:uid="{00000000-0005-0000-0000-00000B300000}"/>
    <cellStyle name="Millares 5 5 2 2 4" xfId="4173" xr:uid="{00000000-0005-0000-0000-00000C300000}"/>
    <cellStyle name="Millares 5 5 2 2 4 2" xfId="6362" xr:uid="{00000000-0005-0000-0000-00000D300000}"/>
    <cellStyle name="Millares 5 5 2 2 4 2 2" xfId="10739" xr:uid="{00000000-0005-0000-0000-00000E300000}"/>
    <cellStyle name="Millares 5 5 2 2 4 2 2 2" xfId="19492" xr:uid="{00000000-0005-0000-0000-00000F300000}"/>
    <cellStyle name="Millares 5 5 2 2 4 2 3" xfId="15116" xr:uid="{00000000-0005-0000-0000-000010300000}"/>
    <cellStyle name="Millares 5 5 2 2 4 3" xfId="8551" xr:uid="{00000000-0005-0000-0000-000011300000}"/>
    <cellStyle name="Millares 5 5 2 2 4 3 2" xfId="17304" xr:uid="{00000000-0005-0000-0000-000012300000}"/>
    <cellStyle name="Millares 5 5 2 2 4 4" xfId="12928" xr:uid="{00000000-0005-0000-0000-000013300000}"/>
    <cellStyle name="Millares 5 5 2 2 5" xfId="5268" xr:uid="{00000000-0005-0000-0000-000014300000}"/>
    <cellStyle name="Millares 5 5 2 2 5 2" xfId="9645" xr:uid="{00000000-0005-0000-0000-000015300000}"/>
    <cellStyle name="Millares 5 5 2 2 5 2 2" xfId="18398" xr:uid="{00000000-0005-0000-0000-000016300000}"/>
    <cellStyle name="Millares 5 5 2 2 5 3" xfId="14022" xr:uid="{00000000-0005-0000-0000-000017300000}"/>
    <cellStyle name="Millares 5 5 2 2 6" xfId="7457" xr:uid="{00000000-0005-0000-0000-000018300000}"/>
    <cellStyle name="Millares 5 5 2 2 6 2" xfId="16210" xr:uid="{00000000-0005-0000-0000-000019300000}"/>
    <cellStyle name="Millares 5 5 2 2 7" xfId="11834" xr:uid="{00000000-0005-0000-0000-00001A300000}"/>
    <cellStyle name="Millares 5 5 2 3" xfId="3234" xr:uid="{00000000-0005-0000-0000-00001B300000}"/>
    <cellStyle name="Millares 5 5 2 3 2" xfId="3787" xr:uid="{00000000-0005-0000-0000-00001C300000}"/>
    <cellStyle name="Millares 5 5 2 3 2 2" xfId="4883" xr:uid="{00000000-0005-0000-0000-00001D300000}"/>
    <cellStyle name="Millares 5 5 2 3 2 2 2" xfId="7072" xr:uid="{00000000-0005-0000-0000-00001E300000}"/>
    <cellStyle name="Millares 5 5 2 3 2 2 2 2" xfId="11449" xr:uid="{00000000-0005-0000-0000-00001F300000}"/>
    <cellStyle name="Millares 5 5 2 3 2 2 2 2 2" xfId="20202" xr:uid="{00000000-0005-0000-0000-000020300000}"/>
    <cellStyle name="Millares 5 5 2 3 2 2 2 3" xfId="15826" xr:uid="{00000000-0005-0000-0000-000021300000}"/>
    <cellStyle name="Millares 5 5 2 3 2 2 3" xfId="9261" xr:uid="{00000000-0005-0000-0000-000022300000}"/>
    <cellStyle name="Millares 5 5 2 3 2 2 3 2" xfId="18014" xr:uid="{00000000-0005-0000-0000-000023300000}"/>
    <cellStyle name="Millares 5 5 2 3 2 2 4" xfId="13638" xr:uid="{00000000-0005-0000-0000-000024300000}"/>
    <cellStyle name="Millares 5 5 2 3 2 3" xfId="5978" xr:uid="{00000000-0005-0000-0000-000025300000}"/>
    <cellStyle name="Millares 5 5 2 3 2 3 2" xfId="10355" xr:uid="{00000000-0005-0000-0000-000026300000}"/>
    <cellStyle name="Millares 5 5 2 3 2 3 2 2" xfId="19108" xr:uid="{00000000-0005-0000-0000-000027300000}"/>
    <cellStyle name="Millares 5 5 2 3 2 3 3" xfId="14732" xr:uid="{00000000-0005-0000-0000-000028300000}"/>
    <cellStyle name="Millares 5 5 2 3 2 4" xfId="8167" xr:uid="{00000000-0005-0000-0000-000029300000}"/>
    <cellStyle name="Millares 5 5 2 3 2 4 2" xfId="16920" xr:uid="{00000000-0005-0000-0000-00002A300000}"/>
    <cellStyle name="Millares 5 5 2 3 2 5" xfId="12544" xr:uid="{00000000-0005-0000-0000-00002B300000}"/>
    <cellStyle name="Millares 5 5 2 3 3" xfId="4335" xr:uid="{00000000-0005-0000-0000-00002C300000}"/>
    <cellStyle name="Millares 5 5 2 3 3 2" xfId="6524" xr:uid="{00000000-0005-0000-0000-00002D300000}"/>
    <cellStyle name="Millares 5 5 2 3 3 2 2" xfId="10901" xr:uid="{00000000-0005-0000-0000-00002E300000}"/>
    <cellStyle name="Millares 5 5 2 3 3 2 2 2" xfId="19654" xr:uid="{00000000-0005-0000-0000-00002F300000}"/>
    <cellStyle name="Millares 5 5 2 3 3 2 3" xfId="15278" xr:uid="{00000000-0005-0000-0000-000030300000}"/>
    <cellStyle name="Millares 5 5 2 3 3 3" xfId="8713" xr:uid="{00000000-0005-0000-0000-000031300000}"/>
    <cellStyle name="Millares 5 5 2 3 3 3 2" xfId="17466" xr:uid="{00000000-0005-0000-0000-000032300000}"/>
    <cellStyle name="Millares 5 5 2 3 3 4" xfId="13090" xr:uid="{00000000-0005-0000-0000-000033300000}"/>
    <cellStyle name="Millares 5 5 2 3 4" xfId="5430" xr:uid="{00000000-0005-0000-0000-000034300000}"/>
    <cellStyle name="Millares 5 5 2 3 4 2" xfId="9807" xr:uid="{00000000-0005-0000-0000-000035300000}"/>
    <cellStyle name="Millares 5 5 2 3 4 2 2" xfId="18560" xr:uid="{00000000-0005-0000-0000-000036300000}"/>
    <cellStyle name="Millares 5 5 2 3 4 3" xfId="14184" xr:uid="{00000000-0005-0000-0000-000037300000}"/>
    <cellStyle name="Millares 5 5 2 3 5" xfId="7619" xr:uid="{00000000-0005-0000-0000-000038300000}"/>
    <cellStyle name="Millares 5 5 2 3 5 2" xfId="16372" xr:uid="{00000000-0005-0000-0000-000039300000}"/>
    <cellStyle name="Millares 5 5 2 3 6" xfId="11996" xr:uid="{00000000-0005-0000-0000-00003A300000}"/>
    <cellStyle name="Millares 5 5 2 4" xfId="3513" xr:uid="{00000000-0005-0000-0000-00003B300000}"/>
    <cellStyle name="Millares 5 5 2 4 2" xfId="4609" xr:uid="{00000000-0005-0000-0000-00003C300000}"/>
    <cellStyle name="Millares 5 5 2 4 2 2" xfId="6798" xr:uid="{00000000-0005-0000-0000-00003D300000}"/>
    <cellStyle name="Millares 5 5 2 4 2 2 2" xfId="11175" xr:uid="{00000000-0005-0000-0000-00003E300000}"/>
    <cellStyle name="Millares 5 5 2 4 2 2 2 2" xfId="19928" xr:uid="{00000000-0005-0000-0000-00003F300000}"/>
    <cellStyle name="Millares 5 5 2 4 2 2 3" xfId="15552" xr:uid="{00000000-0005-0000-0000-000040300000}"/>
    <cellStyle name="Millares 5 5 2 4 2 3" xfId="8987" xr:uid="{00000000-0005-0000-0000-000041300000}"/>
    <cellStyle name="Millares 5 5 2 4 2 3 2" xfId="17740" xr:uid="{00000000-0005-0000-0000-000042300000}"/>
    <cellStyle name="Millares 5 5 2 4 2 4" xfId="13364" xr:uid="{00000000-0005-0000-0000-000043300000}"/>
    <cellStyle name="Millares 5 5 2 4 3" xfId="5704" xr:uid="{00000000-0005-0000-0000-000044300000}"/>
    <cellStyle name="Millares 5 5 2 4 3 2" xfId="10081" xr:uid="{00000000-0005-0000-0000-000045300000}"/>
    <cellStyle name="Millares 5 5 2 4 3 2 2" xfId="18834" xr:uid="{00000000-0005-0000-0000-000046300000}"/>
    <cellStyle name="Millares 5 5 2 4 3 3" xfId="14458" xr:uid="{00000000-0005-0000-0000-000047300000}"/>
    <cellStyle name="Millares 5 5 2 4 4" xfId="7893" xr:uid="{00000000-0005-0000-0000-000048300000}"/>
    <cellStyle name="Millares 5 5 2 4 4 2" xfId="16646" xr:uid="{00000000-0005-0000-0000-000049300000}"/>
    <cellStyle name="Millares 5 5 2 4 5" xfId="12270" xr:uid="{00000000-0005-0000-0000-00004A300000}"/>
    <cellStyle name="Millares 5 5 2 5" xfId="4061" xr:uid="{00000000-0005-0000-0000-00004B300000}"/>
    <cellStyle name="Millares 5 5 2 5 2" xfId="6250" xr:uid="{00000000-0005-0000-0000-00004C300000}"/>
    <cellStyle name="Millares 5 5 2 5 2 2" xfId="10627" xr:uid="{00000000-0005-0000-0000-00004D300000}"/>
    <cellStyle name="Millares 5 5 2 5 2 2 2" xfId="19380" xr:uid="{00000000-0005-0000-0000-00004E300000}"/>
    <cellStyle name="Millares 5 5 2 5 2 3" xfId="15004" xr:uid="{00000000-0005-0000-0000-00004F300000}"/>
    <cellStyle name="Millares 5 5 2 5 3" xfId="8439" xr:uid="{00000000-0005-0000-0000-000050300000}"/>
    <cellStyle name="Millares 5 5 2 5 3 2" xfId="17192" xr:uid="{00000000-0005-0000-0000-000051300000}"/>
    <cellStyle name="Millares 5 5 2 5 4" xfId="12816" xr:uid="{00000000-0005-0000-0000-000052300000}"/>
    <cellStyle name="Millares 5 5 2 6" xfId="5156" xr:uid="{00000000-0005-0000-0000-000053300000}"/>
    <cellStyle name="Millares 5 5 2 6 2" xfId="9533" xr:uid="{00000000-0005-0000-0000-000054300000}"/>
    <cellStyle name="Millares 5 5 2 6 2 2" xfId="18286" xr:uid="{00000000-0005-0000-0000-000055300000}"/>
    <cellStyle name="Millares 5 5 2 6 3" xfId="13910" xr:uid="{00000000-0005-0000-0000-000056300000}"/>
    <cellStyle name="Millares 5 5 2 7" xfId="7345" xr:uid="{00000000-0005-0000-0000-000057300000}"/>
    <cellStyle name="Millares 5 5 2 7 2" xfId="16098" xr:uid="{00000000-0005-0000-0000-000058300000}"/>
    <cellStyle name="Millares 5 5 2 8" xfId="11722" xr:uid="{00000000-0005-0000-0000-000059300000}"/>
    <cellStyle name="Millares 5 5 3" xfId="3013" xr:uid="{00000000-0005-0000-0000-00005A300000}"/>
    <cellStyle name="Millares 5 5 3 2" xfId="3289" xr:uid="{00000000-0005-0000-0000-00005B300000}"/>
    <cellStyle name="Millares 5 5 3 2 2" xfId="3842" xr:uid="{00000000-0005-0000-0000-00005C300000}"/>
    <cellStyle name="Millares 5 5 3 2 2 2" xfId="4938" xr:uid="{00000000-0005-0000-0000-00005D300000}"/>
    <cellStyle name="Millares 5 5 3 2 2 2 2" xfId="7127" xr:uid="{00000000-0005-0000-0000-00005E300000}"/>
    <cellStyle name="Millares 5 5 3 2 2 2 2 2" xfId="11504" xr:uid="{00000000-0005-0000-0000-00005F300000}"/>
    <cellStyle name="Millares 5 5 3 2 2 2 2 2 2" xfId="20257" xr:uid="{00000000-0005-0000-0000-000060300000}"/>
    <cellStyle name="Millares 5 5 3 2 2 2 2 3" xfId="15881" xr:uid="{00000000-0005-0000-0000-000061300000}"/>
    <cellStyle name="Millares 5 5 3 2 2 2 3" xfId="9316" xr:uid="{00000000-0005-0000-0000-000062300000}"/>
    <cellStyle name="Millares 5 5 3 2 2 2 3 2" xfId="18069" xr:uid="{00000000-0005-0000-0000-000063300000}"/>
    <cellStyle name="Millares 5 5 3 2 2 2 4" xfId="13693" xr:uid="{00000000-0005-0000-0000-000064300000}"/>
    <cellStyle name="Millares 5 5 3 2 2 3" xfId="6033" xr:uid="{00000000-0005-0000-0000-000065300000}"/>
    <cellStyle name="Millares 5 5 3 2 2 3 2" xfId="10410" xr:uid="{00000000-0005-0000-0000-000066300000}"/>
    <cellStyle name="Millares 5 5 3 2 2 3 2 2" xfId="19163" xr:uid="{00000000-0005-0000-0000-000067300000}"/>
    <cellStyle name="Millares 5 5 3 2 2 3 3" xfId="14787" xr:uid="{00000000-0005-0000-0000-000068300000}"/>
    <cellStyle name="Millares 5 5 3 2 2 4" xfId="8222" xr:uid="{00000000-0005-0000-0000-000069300000}"/>
    <cellStyle name="Millares 5 5 3 2 2 4 2" xfId="16975" xr:uid="{00000000-0005-0000-0000-00006A300000}"/>
    <cellStyle name="Millares 5 5 3 2 2 5" xfId="12599" xr:uid="{00000000-0005-0000-0000-00006B300000}"/>
    <cellStyle name="Millares 5 5 3 2 3" xfId="4390" xr:uid="{00000000-0005-0000-0000-00006C300000}"/>
    <cellStyle name="Millares 5 5 3 2 3 2" xfId="6579" xr:uid="{00000000-0005-0000-0000-00006D300000}"/>
    <cellStyle name="Millares 5 5 3 2 3 2 2" xfId="10956" xr:uid="{00000000-0005-0000-0000-00006E300000}"/>
    <cellStyle name="Millares 5 5 3 2 3 2 2 2" xfId="19709" xr:uid="{00000000-0005-0000-0000-00006F300000}"/>
    <cellStyle name="Millares 5 5 3 2 3 2 3" xfId="15333" xr:uid="{00000000-0005-0000-0000-000070300000}"/>
    <cellStyle name="Millares 5 5 3 2 3 3" xfId="8768" xr:uid="{00000000-0005-0000-0000-000071300000}"/>
    <cellStyle name="Millares 5 5 3 2 3 3 2" xfId="17521" xr:uid="{00000000-0005-0000-0000-000072300000}"/>
    <cellStyle name="Millares 5 5 3 2 3 4" xfId="13145" xr:uid="{00000000-0005-0000-0000-000073300000}"/>
    <cellStyle name="Millares 5 5 3 2 4" xfId="5485" xr:uid="{00000000-0005-0000-0000-000074300000}"/>
    <cellStyle name="Millares 5 5 3 2 4 2" xfId="9862" xr:uid="{00000000-0005-0000-0000-000075300000}"/>
    <cellStyle name="Millares 5 5 3 2 4 2 2" xfId="18615" xr:uid="{00000000-0005-0000-0000-000076300000}"/>
    <cellStyle name="Millares 5 5 3 2 4 3" xfId="14239" xr:uid="{00000000-0005-0000-0000-000077300000}"/>
    <cellStyle name="Millares 5 5 3 2 5" xfId="7674" xr:uid="{00000000-0005-0000-0000-000078300000}"/>
    <cellStyle name="Millares 5 5 3 2 5 2" xfId="16427" xr:uid="{00000000-0005-0000-0000-000079300000}"/>
    <cellStyle name="Millares 5 5 3 2 6" xfId="12051" xr:uid="{00000000-0005-0000-0000-00007A300000}"/>
    <cellStyle name="Millares 5 5 3 3" xfId="3568" xr:uid="{00000000-0005-0000-0000-00007B300000}"/>
    <cellStyle name="Millares 5 5 3 3 2" xfId="4664" xr:uid="{00000000-0005-0000-0000-00007C300000}"/>
    <cellStyle name="Millares 5 5 3 3 2 2" xfId="6853" xr:uid="{00000000-0005-0000-0000-00007D300000}"/>
    <cellStyle name="Millares 5 5 3 3 2 2 2" xfId="11230" xr:uid="{00000000-0005-0000-0000-00007E300000}"/>
    <cellStyle name="Millares 5 5 3 3 2 2 2 2" xfId="19983" xr:uid="{00000000-0005-0000-0000-00007F300000}"/>
    <cellStyle name="Millares 5 5 3 3 2 2 3" xfId="15607" xr:uid="{00000000-0005-0000-0000-000080300000}"/>
    <cellStyle name="Millares 5 5 3 3 2 3" xfId="9042" xr:uid="{00000000-0005-0000-0000-000081300000}"/>
    <cellStyle name="Millares 5 5 3 3 2 3 2" xfId="17795" xr:uid="{00000000-0005-0000-0000-000082300000}"/>
    <cellStyle name="Millares 5 5 3 3 2 4" xfId="13419" xr:uid="{00000000-0005-0000-0000-000083300000}"/>
    <cellStyle name="Millares 5 5 3 3 3" xfId="5759" xr:uid="{00000000-0005-0000-0000-000084300000}"/>
    <cellStyle name="Millares 5 5 3 3 3 2" xfId="10136" xr:uid="{00000000-0005-0000-0000-000085300000}"/>
    <cellStyle name="Millares 5 5 3 3 3 2 2" xfId="18889" xr:uid="{00000000-0005-0000-0000-000086300000}"/>
    <cellStyle name="Millares 5 5 3 3 3 3" xfId="14513" xr:uid="{00000000-0005-0000-0000-000087300000}"/>
    <cellStyle name="Millares 5 5 3 3 4" xfId="7948" xr:uid="{00000000-0005-0000-0000-000088300000}"/>
    <cellStyle name="Millares 5 5 3 3 4 2" xfId="16701" xr:uid="{00000000-0005-0000-0000-000089300000}"/>
    <cellStyle name="Millares 5 5 3 3 5" xfId="12325" xr:uid="{00000000-0005-0000-0000-00008A300000}"/>
    <cellStyle name="Millares 5 5 3 4" xfId="4116" xr:uid="{00000000-0005-0000-0000-00008B300000}"/>
    <cellStyle name="Millares 5 5 3 4 2" xfId="6305" xr:uid="{00000000-0005-0000-0000-00008C300000}"/>
    <cellStyle name="Millares 5 5 3 4 2 2" xfId="10682" xr:uid="{00000000-0005-0000-0000-00008D300000}"/>
    <cellStyle name="Millares 5 5 3 4 2 2 2" xfId="19435" xr:uid="{00000000-0005-0000-0000-00008E300000}"/>
    <cellStyle name="Millares 5 5 3 4 2 3" xfId="15059" xr:uid="{00000000-0005-0000-0000-00008F300000}"/>
    <cellStyle name="Millares 5 5 3 4 3" xfId="8494" xr:uid="{00000000-0005-0000-0000-000090300000}"/>
    <cellStyle name="Millares 5 5 3 4 3 2" xfId="17247" xr:uid="{00000000-0005-0000-0000-000091300000}"/>
    <cellStyle name="Millares 5 5 3 4 4" xfId="12871" xr:uid="{00000000-0005-0000-0000-000092300000}"/>
    <cellStyle name="Millares 5 5 3 5" xfId="5211" xr:uid="{00000000-0005-0000-0000-000093300000}"/>
    <cellStyle name="Millares 5 5 3 5 2" xfId="9588" xr:uid="{00000000-0005-0000-0000-000094300000}"/>
    <cellStyle name="Millares 5 5 3 5 2 2" xfId="18341" xr:uid="{00000000-0005-0000-0000-000095300000}"/>
    <cellStyle name="Millares 5 5 3 5 3" xfId="13965" xr:uid="{00000000-0005-0000-0000-000096300000}"/>
    <cellStyle name="Millares 5 5 3 6" xfId="7400" xr:uid="{00000000-0005-0000-0000-000097300000}"/>
    <cellStyle name="Millares 5 5 3 6 2" xfId="16153" xr:uid="{00000000-0005-0000-0000-000098300000}"/>
    <cellStyle name="Millares 5 5 3 7" xfId="11777" xr:uid="{00000000-0005-0000-0000-000099300000}"/>
    <cellStyle name="Millares 5 5 4" xfId="2900" xr:uid="{00000000-0005-0000-0000-00009A300000}"/>
    <cellStyle name="Millares 5 5 4 2" xfId="3179" xr:uid="{00000000-0005-0000-0000-00009B300000}"/>
    <cellStyle name="Millares 5 5 4 2 2" xfId="3732" xr:uid="{00000000-0005-0000-0000-00009C300000}"/>
    <cellStyle name="Millares 5 5 4 2 2 2" xfId="4828" xr:uid="{00000000-0005-0000-0000-00009D300000}"/>
    <cellStyle name="Millares 5 5 4 2 2 2 2" xfId="7017" xr:uid="{00000000-0005-0000-0000-00009E300000}"/>
    <cellStyle name="Millares 5 5 4 2 2 2 2 2" xfId="11394" xr:uid="{00000000-0005-0000-0000-00009F300000}"/>
    <cellStyle name="Millares 5 5 4 2 2 2 2 2 2" xfId="20147" xr:uid="{00000000-0005-0000-0000-0000A0300000}"/>
    <cellStyle name="Millares 5 5 4 2 2 2 2 3" xfId="15771" xr:uid="{00000000-0005-0000-0000-0000A1300000}"/>
    <cellStyle name="Millares 5 5 4 2 2 2 3" xfId="9206" xr:uid="{00000000-0005-0000-0000-0000A2300000}"/>
    <cellStyle name="Millares 5 5 4 2 2 2 3 2" xfId="17959" xr:uid="{00000000-0005-0000-0000-0000A3300000}"/>
    <cellStyle name="Millares 5 5 4 2 2 2 4" xfId="13583" xr:uid="{00000000-0005-0000-0000-0000A4300000}"/>
    <cellStyle name="Millares 5 5 4 2 2 3" xfId="5923" xr:uid="{00000000-0005-0000-0000-0000A5300000}"/>
    <cellStyle name="Millares 5 5 4 2 2 3 2" xfId="10300" xr:uid="{00000000-0005-0000-0000-0000A6300000}"/>
    <cellStyle name="Millares 5 5 4 2 2 3 2 2" xfId="19053" xr:uid="{00000000-0005-0000-0000-0000A7300000}"/>
    <cellStyle name="Millares 5 5 4 2 2 3 3" xfId="14677" xr:uid="{00000000-0005-0000-0000-0000A8300000}"/>
    <cellStyle name="Millares 5 5 4 2 2 4" xfId="8112" xr:uid="{00000000-0005-0000-0000-0000A9300000}"/>
    <cellStyle name="Millares 5 5 4 2 2 4 2" xfId="16865" xr:uid="{00000000-0005-0000-0000-0000AA300000}"/>
    <cellStyle name="Millares 5 5 4 2 2 5" xfId="12489" xr:uid="{00000000-0005-0000-0000-0000AB300000}"/>
    <cellStyle name="Millares 5 5 4 2 3" xfId="4280" xr:uid="{00000000-0005-0000-0000-0000AC300000}"/>
    <cellStyle name="Millares 5 5 4 2 3 2" xfId="6469" xr:uid="{00000000-0005-0000-0000-0000AD300000}"/>
    <cellStyle name="Millares 5 5 4 2 3 2 2" xfId="10846" xr:uid="{00000000-0005-0000-0000-0000AE300000}"/>
    <cellStyle name="Millares 5 5 4 2 3 2 2 2" xfId="19599" xr:uid="{00000000-0005-0000-0000-0000AF300000}"/>
    <cellStyle name="Millares 5 5 4 2 3 2 3" xfId="15223" xr:uid="{00000000-0005-0000-0000-0000B0300000}"/>
    <cellStyle name="Millares 5 5 4 2 3 3" xfId="8658" xr:uid="{00000000-0005-0000-0000-0000B1300000}"/>
    <cellStyle name="Millares 5 5 4 2 3 3 2" xfId="17411" xr:uid="{00000000-0005-0000-0000-0000B2300000}"/>
    <cellStyle name="Millares 5 5 4 2 3 4" xfId="13035" xr:uid="{00000000-0005-0000-0000-0000B3300000}"/>
    <cellStyle name="Millares 5 5 4 2 4" xfId="5375" xr:uid="{00000000-0005-0000-0000-0000B4300000}"/>
    <cellStyle name="Millares 5 5 4 2 4 2" xfId="9752" xr:uid="{00000000-0005-0000-0000-0000B5300000}"/>
    <cellStyle name="Millares 5 5 4 2 4 2 2" xfId="18505" xr:uid="{00000000-0005-0000-0000-0000B6300000}"/>
    <cellStyle name="Millares 5 5 4 2 4 3" xfId="14129" xr:uid="{00000000-0005-0000-0000-0000B7300000}"/>
    <cellStyle name="Millares 5 5 4 2 5" xfId="7564" xr:uid="{00000000-0005-0000-0000-0000B8300000}"/>
    <cellStyle name="Millares 5 5 4 2 5 2" xfId="16317" xr:uid="{00000000-0005-0000-0000-0000B9300000}"/>
    <cellStyle name="Millares 5 5 4 2 6" xfId="11941" xr:uid="{00000000-0005-0000-0000-0000BA300000}"/>
    <cellStyle name="Millares 5 5 4 3" xfId="3458" xr:uid="{00000000-0005-0000-0000-0000BB300000}"/>
    <cellStyle name="Millares 5 5 4 3 2" xfId="4554" xr:uid="{00000000-0005-0000-0000-0000BC300000}"/>
    <cellStyle name="Millares 5 5 4 3 2 2" xfId="6743" xr:uid="{00000000-0005-0000-0000-0000BD300000}"/>
    <cellStyle name="Millares 5 5 4 3 2 2 2" xfId="11120" xr:uid="{00000000-0005-0000-0000-0000BE300000}"/>
    <cellStyle name="Millares 5 5 4 3 2 2 2 2" xfId="19873" xr:uid="{00000000-0005-0000-0000-0000BF300000}"/>
    <cellStyle name="Millares 5 5 4 3 2 2 3" xfId="15497" xr:uid="{00000000-0005-0000-0000-0000C0300000}"/>
    <cellStyle name="Millares 5 5 4 3 2 3" xfId="8932" xr:uid="{00000000-0005-0000-0000-0000C1300000}"/>
    <cellStyle name="Millares 5 5 4 3 2 3 2" xfId="17685" xr:uid="{00000000-0005-0000-0000-0000C2300000}"/>
    <cellStyle name="Millares 5 5 4 3 2 4" xfId="13309" xr:uid="{00000000-0005-0000-0000-0000C3300000}"/>
    <cellStyle name="Millares 5 5 4 3 3" xfId="5649" xr:uid="{00000000-0005-0000-0000-0000C4300000}"/>
    <cellStyle name="Millares 5 5 4 3 3 2" xfId="10026" xr:uid="{00000000-0005-0000-0000-0000C5300000}"/>
    <cellStyle name="Millares 5 5 4 3 3 2 2" xfId="18779" xr:uid="{00000000-0005-0000-0000-0000C6300000}"/>
    <cellStyle name="Millares 5 5 4 3 3 3" xfId="14403" xr:uid="{00000000-0005-0000-0000-0000C7300000}"/>
    <cellStyle name="Millares 5 5 4 3 4" xfId="7838" xr:uid="{00000000-0005-0000-0000-0000C8300000}"/>
    <cellStyle name="Millares 5 5 4 3 4 2" xfId="16591" xr:uid="{00000000-0005-0000-0000-0000C9300000}"/>
    <cellStyle name="Millares 5 5 4 3 5" xfId="12215" xr:uid="{00000000-0005-0000-0000-0000CA300000}"/>
    <cellStyle name="Millares 5 5 4 4" xfId="4006" xr:uid="{00000000-0005-0000-0000-0000CB300000}"/>
    <cellStyle name="Millares 5 5 4 4 2" xfId="6195" xr:uid="{00000000-0005-0000-0000-0000CC300000}"/>
    <cellStyle name="Millares 5 5 4 4 2 2" xfId="10572" xr:uid="{00000000-0005-0000-0000-0000CD300000}"/>
    <cellStyle name="Millares 5 5 4 4 2 2 2" xfId="19325" xr:uid="{00000000-0005-0000-0000-0000CE300000}"/>
    <cellStyle name="Millares 5 5 4 4 2 3" xfId="14949" xr:uid="{00000000-0005-0000-0000-0000CF300000}"/>
    <cellStyle name="Millares 5 5 4 4 3" xfId="8384" xr:uid="{00000000-0005-0000-0000-0000D0300000}"/>
    <cellStyle name="Millares 5 5 4 4 3 2" xfId="17137" xr:uid="{00000000-0005-0000-0000-0000D1300000}"/>
    <cellStyle name="Millares 5 5 4 4 4" xfId="12761" xr:uid="{00000000-0005-0000-0000-0000D2300000}"/>
    <cellStyle name="Millares 5 5 4 5" xfId="5101" xr:uid="{00000000-0005-0000-0000-0000D3300000}"/>
    <cellStyle name="Millares 5 5 4 5 2" xfId="9478" xr:uid="{00000000-0005-0000-0000-0000D4300000}"/>
    <cellStyle name="Millares 5 5 4 5 2 2" xfId="18231" xr:uid="{00000000-0005-0000-0000-0000D5300000}"/>
    <cellStyle name="Millares 5 5 4 5 3" xfId="13855" xr:uid="{00000000-0005-0000-0000-0000D6300000}"/>
    <cellStyle name="Millares 5 5 4 6" xfId="7290" xr:uid="{00000000-0005-0000-0000-0000D7300000}"/>
    <cellStyle name="Millares 5 5 4 6 2" xfId="16043" xr:uid="{00000000-0005-0000-0000-0000D8300000}"/>
    <cellStyle name="Millares 5 5 4 7" xfId="11667" xr:uid="{00000000-0005-0000-0000-0000D9300000}"/>
    <cellStyle name="Millares 5 5 5" xfId="3129" xr:uid="{00000000-0005-0000-0000-0000DA300000}"/>
    <cellStyle name="Millares 5 5 5 2" xfId="3683" xr:uid="{00000000-0005-0000-0000-0000DB300000}"/>
    <cellStyle name="Millares 5 5 5 2 2" xfId="4779" xr:uid="{00000000-0005-0000-0000-0000DC300000}"/>
    <cellStyle name="Millares 5 5 5 2 2 2" xfId="6968" xr:uid="{00000000-0005-0000-0000-0000DD300000}"/>
    <cellStyle name="Millares 5 5 5 2 2 2 2" xfId="11345" xr:uid="{00000000-0005-0000-0000-0000DE300000}"/>
    <cellStyle name="Millares 5 5 5 2 2 2 2 2" xfId="20098" xr:uid="{00000000-0005-0000-0000-0000DF300000}"/>
    <cellStyle name="Millares 5 5 5 2 2 2 3" xfId="15722" xr:uid="{00000000-0005-0000-0000-0000E0300000}"/>
    <cellStyle name="Millares 5 5 5 2 2 3" xfId="9157" xr:uid="{00000000-0005-0000-0000-0000E1300000}"/>
    <cellStyle name="Millares 5 5 5 2 2 3 2" xfId="17910" xr:uid="{00000000-0005-0000-0000-0000E2300000}"/>
    <cellStyle name="Millares 5 5 5 2 2 4" xfId="13534" xr:uid="{00000000-0005-0000-0000-0000E3300000}"/>
    <cellStyle name="Millares 5 5 5 2 3" xfId="5874" xr:uid="{00000000-0005-0000-0000-0000E4300000}"/>
    <cellStyle name="Millares 5 5 5 2 3 2" xfId="10251" xr:uid="{00000000-0005-0000-0000-0000E5300000}"/>
    <cellStyle name="Millares 5 5 5 2 3 2 2" xfId="19004" xr:uid="{00000000-0005-0000-0000-0000E6300000}"/>
    <cellStyle name="Millares 5 5 5 2 3 3" xfId="14628" xr:uid="{00000000-0005-0000-0000-0000E7300000}"/>
    <cellStyle name="Millares 5 5 5 2 4" xfId="8063" xr:uid="{00000000-0005-0000-0000-0000E8300000}"/>
    <cellStyle name="Millares 5 5 5 2 4 2" xfId="16816" xr:uid="{00000000-0005-0000-0000-0000E9300000}"/>
    <cellStyle name="Millares 5 5 5 2 5" xfId="12440" xr:uid="{00000000-0005-0000-0000-0000EA300000}"/>
    <cellStyle name="Millares 5 5 5 3" xfId="4231" xr:uid="{00000000-0005-0000-0000-0000EB300000}"/>
    <cellStyle name="Millares 5 5 5 3 2" xfId="6420" xr:uid="{00000000-0005-0000-0000-0000EC300000}"/>
    <cellStyle name="Millares 5 5 5 3 2 2" xfId="10797" xr:uid="{00000000-0005-0000-0000-0000ED300000}"/>
    <cellStyle name="Millares 5 5 5 3 2 2 2" xfId="19550" xr:uid="{00000000-0005-0000-0000-0000EE300000}"/>
    <cellStyle name="Millares 5 5 5 3 2 3" xfId="15174" xr:uid="{00000000-0005-0000-0000-0000EF300000}"/>
    <cellStyle name="Millares 5 5 5 3 3" xfId="8609" xr:uid="{00000000-0005-0000-0000-0000F0300000}"/>
    <cellStyle name="Millares 5 5 5 3 3 2" xfId="17362" xr:uid="{00000000-0005-0000-0000-0000F1300000}"/>
    <cellStyle name="Millares 5 5 5 3 4" xfId="12986" xr:uid="{00000000-0005-0000-0000-0000F2300000}"/>
    <cellStyle name="Millares 5 5 5 4" xfId="5326" xr:uid="{00000000-0005-0000-0000-0000F3300000}"/>
    <cellStyle name="Millares 5 5 5 4 2" xfId="9703" xr:uid="{00000000-0005-0000-0000-0000F4300000}"/>
    <cellStyle name="Millares 5 5 5 4 2 2" xfId="18456" xr:uid="{00000000-0005-0000-0000-0000F5300000}"/>
    <cellStyle name="Millares 5 5 5 4 3" xfId="14080" xr:uid="{00000000-0005-0000-0000-0000F6300000}"/>
    <cellStyle name="Millares 5 5 5 5" xfId="7515" xr:uid="{00000000-0005-0000-0000-0000F7300000}"/>
    <cellStyle name="Millares 5 5 5 5 2" xfId="16268" xr:uid="{00000000-0005-0000-0000-0000F8300000}"/>
    <cellStyle name="Millares 5 5 5 6" xfId="11892" xr:uid="{00000000-0005-0000-0000-0000F9300000}"/>
    <cellStyle name="Millares 5 5 6" xfId="3408" xr:uid="{00000000-0005-0000-0000-0000FA300000}"/>
    <cellStyle name="Millares 5 5 6 2" xfId="4505" xr:uid="{00000000-0005-0000-0000-0000FB300000}"/>
    <cellStyle name="Millares 5 5 6 2 2" xfId="6694" xr:uid="{00000000-0005-0000-0000-0000FC300000}"/>
    <cellStyle name="Millares 5 5 6 2 2 2" xfId="11071" xr:uid="{00000000-0005-0000-0000-0000FD300000}"/>
    <cellStyle name="Millares 5 5 6 2 2 2 2" xfId="19824" xr:uid="{00000000-0005-0000-0000-0000FE300000}"/>
    <cellStyle name="Millares 5 5 6 2 2 3" xfId="15448" xr:uid="{00000000-0005-0000-0000-0000FF300000}"/>
    <cellStyle name="Millares 5 5 6 2 3" xfId="8883" xr:uid="{00000000-0005-0000-0000-000000310000}"/>
    <cellStyle name="Millares 5 5 6 2 3 2" xfId="17636" xr:uid="{00000000-0005-0000-0000-000001310000}"/>
    <cellStyle name="Millares 5 5 6 2 4" xfId="13260" xr:uid="{00000000-0005-0000-0000-000002310000}"/>
    <cellStyle name="Millares 5 5 6 3" xfId="5600" xr:uid="{00000000-0005-0000-0000-000003310000}"/>
    <cellStyle name="Millares 5 5 6 3 2" xfId="9977" xr:uid="{00000000-0005-0000-0000-000004310000}"/>
    <cellStyle name="Millares 5 5 6 3 2 2" xfId="18730" xr:uid="{00000000-0005-0000-0000-000005310000}"/>
    <cellStyle name="Millares 5 5 6 3 3" xfId="14354" xr:uid="{00000000-0005-0000-0000-000006310000}"/>
    <cellStyle name="Millares 5 5 6 4" xfId="7789" xr:uid="{00000000-0005-0000-0000-000007310000}"/>
    <cellStyle name="Millares 5 5 6 4 2" xfId="16542" xr:uid="{00000000-0005-0000-0000-000008310000}"/>
    <cellStyle name="Millares 5 5 6 5" xfId="12166" xr:uid="{00000000-0005-0000-0000-000009310000}"/>
    <cellStyle name="Millares 5 5 7" xfId="3958" xr:uid="{00000000-0005-0000-0000-00000A310000}"/>
    <cellStyle name="Millares 5 5 7 2" xfId="6147" xr:uid="{00000000-0005-0000-0000-00000B310000}"/>
    <cellStyle name="Millares 5 5 7 2 2" xfId="10524" xr:uid="{00000000-0005-0000-0000-00000C310000}"/>
    <cellStyle name="Millares 5 5 7 2 2 2" xfId="19277" xr:uid="{00000000-0005-0000-0000-00000D310000}"/>
    <cellStyle name="Millares 5 5 7 2 3" xfId="14901" xr:uid="{00000000-0005-0000-0000-00000E310000}"/>
    <cellStyle name="Millares 5 5 7 3" xfId="8336" xr:uid="{00000000-0005-0000-0000-00000F310000}"/>
    <cellStyle name="Millares 5 5 7 3 2" xfId="17089" xr:uid="{00000000-0005-0000-0000-000010310000}"/>
    <cellStyle name="Millares 5 5 7 4" xfId="12713" xr:uid="{00000000-0005-0000-0000-000011310000}"/>
    <cellStyle name="Millares 5 5 8" xfId="5053" xr:uid="{00000000-0005-0000-0000-000012310000}"/>
    <cellStyle name="Millares 5 5 8 2" xfId="9430" xr:uid="{00000000-0005-0000-0000-000013310000}"/>
    <cellStyle name="Millares 5 5 8 2 2" xfId="18183" xr:uid="{00000000-0005-0000-0000-000014310000}"/>
    <cellStyle name="Millares 5 5 8 3" xfId="13807" xr:uid="{00000000-0005-0000-0000-000015310000}"/>
    <cellStyle name="Millares 5 5 9" xfId="7242" xr:uid="{00000000-0005-0000-0000-000016310000}"/>
    <cellStyle name="Millares 5 5 9 2" xfId="15995" xr:uid="{00000000-0005-0000-0000-000017310000}"/>
    <cellStyle name="Millares 6" xfId="234" xr:uid="{00000000-0005-0000-0000-000018310000}"/>
    <cellStyle name="Millares 6 10" xfId="3959" xr:uid="{00000000-0005-0000-0000-000019310000}"/>
    <cellStyle name="Millares 6 10 2" xfId="6148" xr:uid="{00000000-0005-0000-0000-00001A310000}"/>
    <cellStyle name="Millares 6 10 2 2" xfId="10525" xr:uid="{00000000-0005-0000-0000-00001B310000}"/>
    <cellStyle name="Millares 6 10 2 2 2" xfId="19278" xr:uid="{00000000-0005-0000-0000-00001C310000}"/>
    <cellStyle name="Millares 6 10 2 3" xfId="14902" xr:uid="{00000000-0005-0000-0000-00001D310000}"/>
    <cellStyle name="Millares 6 10 3" xfId="8337" xr:uid="{00000000-0005-0000-0000-00001E310000}"/>
    <cellStyle name="Millares 6 10 3 2" xfId="17090" xr:uid="{00000000-0005-0000-0000-00001F310000}"/>
    <cellStyle name="Millares 6 10 4" xfId="12714" xr:uid="{00000000-0005-0000-0000-000020310000}"/>
    <cellStyle name="Millares 6 11" xfId="5054" xr:uid="{00000000-0005-0000-0000-000021310000}"/>
    <cellStyle name="Millares 6 11 2" xfId="9431" xr:uid="{00000000-0005-0000-0000-000022310000}"/>
    <cellStyle name="Millares 6 11 2 2" xfId="18184" xr:uid="{00000000-0005-0000-0000-000023310000}"/>
    <cellStyle name="Millares 6 11 3" xfId="13808" xr:uid="{00000000-0005-0000-0000-000024310000}"/>
    <cellStyle name="Millares 6 12" xfId="7243" xr:uid="{00000000-0005-0000-0000-000025310000}"/>
    <cellStyle name="Millares 6 12 2" xfId="15996" xr:uid="{00000000-0005-0000-0000-000026310000}"/>
    <cellStyle name="Millares 6 13" xfId="11620" xr:uid="{00000000-0005-0000-0000-000027310000}"/>
    <cellStyle name="Millares 6 2" xfId="235" xr:uid="{00000000-0005-0000-0000-000028310000}"/>
    <cellStyle name="Millares 6 2 10" xfId="7244" xr:uid="{00000000-0005-0000-0000-000029310000}"/>
    <cellStyle name="Millares 6 2 10 2" xfId="15997" xr:uid="{00000000-0005-0000-0000-00002A310000}"/>
    <cellStyle name="Millares 6 2 11" xfId="11621" xr:uid="{00000000-0005-0000-0000-00002B310000}"/>
    <cellStyle name="Millares 6 2 2" xfId="236" xr:uid="{00000000-0005-0000-0000-00002C310000}"/>
    <cellStyle name="Millares 6 2 2 10" xfId="11622" xr:uid="{00000000-0005-0000-0000-00002D310000}"/>
    <cellStyle name="Millares 6 2 2 2" xfId="2961" xr:uid="{00000000-0005-0000-0000-00002E310000}"/>
    <cellStyle name="Millares 6 2 2 2 2" xfId="3073" xr:uid="{00000000-0005-0000-0000-00002F310000}"/>
    <cellStyle name="Millares 6 2 2 2 2 2" xfId="3349" xr:uid="{00000000-0005-0000-0000-000030310000}"/>
    <cellStyle name="Millares 6 2 2 2 2 2 2" xfId="3902" xr:uid="{00000000-0005-0000-0000-000031310000}"/>
    <cellStyle name="Millares 6 2 2 2 2 2 2 2" xfId="4998" xr:uid="{00000000-0005-0000-0000-000032310000}"/>
    <cellStyle name="Millares 6 2 2 2 2 2 2 2 2" xfId="7187" xr:uid="{00000000-0005-0000-0000-000033310000}"/>
    <cellStyle name="Millares 6 2 2 2 2 2 2 2 2 2" xfId="11564" xr:uid="{00000000-0005-0000-0000-000034310000}"/>
    <cellStyle name="Millares 6 2 2 2 2 2 2 2 2 2 2" xfId="20317" xr:uid="{00000000-0005-0000-0000-000035310000}"/>
    <cellStyle name="Millares 6 2 2 2 2 2 2 2 2 3" xfId="15941" xr:uid="{00000000-0005-0000-0000-000036310000}"/>
    <cellStyle name="Millares 6 2 2 2 2 2 2 2 3" xfId="9376" xr:uid="{00000000-0005-0000-0000-000037310000}"/>
    <cellStyle name="Millares 6 2 2 2 2 2 2 2 3 2" xfId="18129" xr:uid="{00000000-0005-0000-0000-000038310000}"/>
    <cellStyle name="Millares 6 2 2 2 2 2 2 2 4" xfId="13753" xr:uid="{00000000-0005-0000-0000-000039310000}"/>
    <cellStyle name="Millares 6 2 2 2 2 2 2 3" xfId="6093" xr:uid="{00000000-0005-0000-0000-00003A310000}"/>
    <cellStyle name="Millares 6 2 2 2 2 2 2 3 2" xfId="10470" xr:uid="{00000000-0005-0000-0000-00003B310000}"/>
    <cellStyle name="Millares 6 2 2 2 2 2 2 3 2 2" xfId="19223" xr:uid="{00000000-0005-0000-0000-00003C310000}"/>
    <cellStyle name="Millares 6 2 2 2 2 2 2 3 3" xfId="14847" xr:uid="{00000000-0005-0000-0000-00003D310000}"/>
    <cellStyle name="Millares 6 2 2 2 2 2 2 4" xfId="8282" xr:uid="{00000000-0005-0000-0000-00003E310000}"/>
    <cellStyle name="Millares 6 2 2 2 2 2 2 4 2" xfId="17035" xr:uid="{00000000-0005-0000-0000-00003F310000}"/>
    <cellStyle name="Millares 6 2 2 2 2 2 2 5" xfId="12659" xr:uid="{00000000-0005-0000-0000-000040310000}"/>
    <cellStyle name="Millares 6 2 2 2 2 2 3" xfId="4450" xr:uid="{00000000-0005-0000-0000-000041310000}"/>
    <cellStyle name="Millares 6 2 2 2 2 2 3 2" xfId="6639" xr:uid="{00000000-0005-0000-0000-000042310000}"/>
    <cellStyle name="Millares 6 2 2 2 2 2 3 2 2" xfId="11016" xr:uid="{00000000-0005-0000-0000-000043310000}"/>
    <cellStyle name="Millares 6 2 2 2 2 2 3 2 2 2" xfId="19769" xr:uid="{00000000-0005-0000-0000-000044310000}"/>
    <cellStyle name="Millares 6 2 2 2 2 2 3 2 3" xfId="15393" xr:uid="{00000000-0005-0000-0000-000045310000}"/>
    <cellStyle name="Millares 6 2 2 2 2 2 3 3" xfId="8828" xr:uid="{00000000-0005-0000-0000-000046310000}"/>
    <cellStyle name="Millares 6 2 2 2 2 2 3 3 2" xfId="17581" xr:uid="{00000000-0005-0000-0000-000047310000}"/>
    <cellStyle name="Millares 6 2 2 2 2 2 3 4" xfId="13205" xr:uid="{00000000-0005-0000-0000-000048310000}"/>
    <cellStyle name="Millares 6 2 2 2 2 2 4" xfId="5545" xr:uid="{00000000-0005-0000-0000-000049310000}"/>
    <cellStyle name="Millares 6 2 2 2 2 2 4 2" xfId="9922" xr:uid="{00000000-0005-0000-0000-00004A310000}"/>
    <cellStyle name="Millares 6 2 2 2 2 2 4 2 2" xfId="18675" xr:uid="{00000000-0005-0000-0000-00004B310000}"/>
    <cellStyle name="Millares 6 2 2 2 2 2 4 3" xfId="14299" xr:uid="{00000000-0005-0000-0000-00004C310000}"/>
    <cellStyle name="Millares 6 2 2 2 2 2 5" xfId="7734" xr:uid="{00000000-0005-0000-0000-00004D310000}"/>
    <cellStyle name="Millares 6 2 2 2 2 2 5 2" xfId="16487" xr:uid="{00000000-0005-0000-0000-00004E310000}"/>
    <cellStyle name="Millares 6 2 2 2 2 2 6" xfId="12111" xr:uid="{00000000-0005-0000-0000-00004F310000}"/>
    <cellStyle name="Millares 6 2 2 2 2 3" xfId="3628" xr:uid="{00000000-0005-0000-0000-000050310000}"/>
    <cellStyle name="Millares 6 2 2 2 2 3 2" xfId="4724" xr:uid="{00000000-0005-0000-0000-000051310000}"/>
    <cellStyle name="Millares 6 2 2 2 2 3 2 2" xfId="6913" xr:uid="{00000000-0005-0000-0000-000052310000}"/>
    <cellStyle name="Millares 6 2 2 2 2 3 2 2 2" xfId="11290" xr:uid="{00000000-0005-0000-0000-000053310000}"/>
    <cellStyle name="Millares 6 2 2 2 2 3 2 2 2 2" xfId="20043" xr:uid="{00000000-0005-0000-0000-000054310000}"/>
    <cellStyle name="Millares 6 2 2 2 2 3 2 2 3" xfId="15667" xr:uid="{00000000-0005-0000-0000-000055310000}"/>
    <cellStyle name="Millares 6 2 2 2 2 3 2 3" xfId="9102" xr:uid="{00000000-0005-0000-0000-000056310000}"/>
    <cellStyle name="Millares 6 2 2 2 2 3 2 3 2" xfId="17855" xr:uid="{00000000-0005-0000-0000-000057310000}"/>
    <cellStyle name="Millares 6 2 2 2 2 3 2 4" xfId="13479" xr:uid="{00000000-0005-0000-0000-000058310000}"/>
    <cellStyle name="Millares 6 2 2 2 2 3 3" xfId="5819" xr:uid="{00000000-0005-0000-0000-000059310000}"/>
    <cellStyle name="Millares 6 2 2 2 2 3 3 2" xfId="10196" xr:uid="{00000000-0005-0000-0000-00005A310000}"/>
    <cellStyle name="Millares 6 2 2 2 2 3 3 2 2" xfId="18949" xr:uid="{00000000-0005-0000-0000-00005B310000}"/>
    <cellStyle name="Millares 6 2 2 2 2 3 3 3" xfId="14573" xr:uid="{00000000-0005-0000-0000-00005C310000}"/>
    <cellStyle name="Millares 6 2 2 2 2 3 4" xfId="8008" xr:uid="{00000000-0005-0000-0000-00005D310000}"/>
    <cellStyle name="Millares 6 2 2 2 2 3 4 2" xfId="16761" xr:uid="{00000000-0005-0000-0000-00005E310000}"/>
    <cellStyle name="Millares 6 2 2 2 2 3 5" xfId="12385" xr:uid="{00000000-0005-0000-0000-00005F310000}"/>
    <cellStyle name="Millares 6 2 2 2 2 4" xfId="4176" xr:uid="{00000000-0005-0000-0000-000060310000}"/>
    <cellStyle name="Millares 6 2 2 2 2 4 2" xfId="6365" xr:uid="{00000000-0005-0000-0000-000061310000}"/>
    <cellStyle name="Millares 6 2 2 2 2 4 2 2" xfId="10742" xr:uid="{00000000-0005-0000-0000-000062310000}"/>
    <cellStyle name="Millares 6 2 2 2 2 4 2 2 2" xfId="19495" xr:uid="{00000000-0005-0000-0000-000063310000}"/>
    <cellStyle name="Millares 6 2 2 2 2 4 2 3" xfId="15119" xr:uid="{00000000-0005-0000-0000-000064310000}"/>
    <cellStyle name="Millares 6 2 2 2 2 4 3" xfId="8554" xr:uid="{00000000-0005-0000-0000-000065310000}"/>
    <cellStyle name="Millares 6 2 2 2 2 4 3 2" xfId="17307" xr:uid="{00000000-0005-0000-0000-000066310000}"/>
    <cellStyle name="Millares 6 2 2 2 2 4 4" xfId="12931" xr:uid="{00000000-0005-0000-0000-000067310000}"/>
    <cellStyle name="Millares 6 2 2 2 2 5" xfId="5271" xr:uid="{00000000-0005-0000-0000-000068310000}"/>
    <cellStyle name="Millares 6 2 2 2 2 5 2" xfId="9648" xr:uid="{00000000-0005-0000-0000-000069310000}"/>
    <cellStyle name="Millares 6 2 2 2 2 5 2 2" xfId="18401" xr:uid="{00000000-0005-0000-0000-00006A310000}"/>
    <cellStyle name="Millares 6 2 2 2 2 5 3" xfId="14025" xr:uid="{00000000-0005-0000-0000-00006B310000}"/>
    <cellStyle name="Millares 6 2 2 2 2 6" xfId="7460" xr:uid="{00000000-0005-0000-0000-00006C310000}"/>
    <cellStyle name="Millares 6 2 2 2 2 6 2" xfId="16213" xr:uid="{00000000-0005-0000-0000-00006D310000}"/>
    <cellStyle name="Millares 6 2 2 2 2 7" xfId="11837" xr:uid="{00000000-0005-0000-0000-00006E310000}"/>
    <cellStyle name="Millares 6 2 2 2 3" xfId="3237" xr:uid="{00000000-0005-0000-0000-00006F310000}"/>
    <cellStyle name="Millares 6 2 2 2 3 2" xfId="3790" xr:uid="{00000000-0005-0000-0000-000070310000}"/>
    <cellStyle name="Millares 6 2 2 2 3 2 2" xfId="4886" xr:uid="{00000000-0005-0000-0000-000071310000}"/>
    <cellStyle name="Millares 6 2 2 2 3 2 2 2" xfId="7075" xr:uid="{00000000-0005-0000-0000-000072310000}"/>
    <cellStyle name="Millares 6 2 2 2 3 2 2 2 2" xfId="11452" xr:uid="{00000000-0005-0000-0000-000073310000}"/>
    <cellStyle name="Millares 6 2 2 2 3 2 2 2 2 2" xfId="20205" xr:uid="{00000000-0005-0000-0000-000074310000}"/>
    <cellStyle name="Millares 6 2 2 2 3 2 2 2 3" xfId="15829" xr:uid="{00000000-0005-0000-0000-000075310000}"/>
    <cellStyle name="Millares 6 2 2 2 3 2 2 3" xfId="9264" xr:uid="{00000000-0005-0000-0000-000076310000}"/>
    <cellStyle name="Millares 6 2 2 2 3 2 2 3 2" xfId="18017" xr:uid="{00000000-0005-0000-0000-000077310000}"/>
    <cellStyle name="Millares 6 2 2 2 3 2 2 4" xfId="13641" xr:uid="{00000000-0005-0000-0000-000078310000}"/>
    <cellStyle name="Millares 6 2 2 2 3 2 3" xfId="5981" xr:uid="{00000000-0005-0000-0000-000079310000}"/>
    <cellStyle name="Millares 6 2 2 2 3 2 3 2" xfId="10358" xr:uid="{00000000-0005-0000-0000-00007A310000}"/>
    <cellStyle name="Millares 6 2 2 2 3 2 3 2 2" xfId="19111" xr:uid="{00000000-0005-0000-0000-00007B310000}"/>
    <cellStyle name="Millares 6 2 2 2 3 2 3 3" xfId="14735" xr:uid="{00000000-0005-0000-0000-00007C310000}"/>
    <cellStyle name="Millares 6 2 2 2 3 2 4" xfId="8170" xr:uid="{00000000-0005-0000-0000-00007D310000}"/>
    <cellStyle name="Millares 6 2 2 2 3 2 4 2" xfId="16923" xr:uid="{00000000-0005-0000-0000-00007E310000}"/>
    <cellStyle name="Millares 6 2 2 2 3 2 5" xfId="12547" xr:uid="{00000000-0005-0000-0000-00007F310000}"/>
    <cellStyle name="Millares 6 2 2 2 3 3" xfId="4338" xr:uid="{00000000-0005-0000-0000-000080310000}"/>
    <cellStyle name="Millares 6 2 2 2 3 3 2" xfId="6527" xr:uid="{00000000-0005-0000-0000-000081310000}"/>
    <cellStyle name="Millares 6 2 2 2 3 3 2 2" xfId="10904" xr:uid="{00000000-0005-0000-0000-000082310000}"/>
    <cellStyle name="Millares 6 2 2 2 3 3 2 2 2" xfId="19657" xr:uid="{00000000-0005-0000-0000-000083310000}"/>
    <cellStyle name="Millares 6 2 2 2 3 3 2 3" xfId="15281" xr:uid="{00000000-0005-0000-0000-000084310000}"/>
    <cellStyle name="Millares 6 2 2 2 3 3 3" xfId="8716" xr:uid="{00000000-0005-0000-0000-000085310000}"/>
    <cellStyle name="Millares 6 2 2 2 3 3 3 2" xfId="17469" xr:uid="{00000000-0005-0000-0000-000086310000}"/>
    <cellStyle name="Millares 6 2 2 2 3 3 4" xfId="13093" xr:uid="{00000000-0005-0000-0000-000087310000}"/>
    <cellStyle name="Millares 6 2 2 2 3 4" xfId="5433" xr:uid="{00000000-0005-0000-0000-000088310000}"/>
    <cellStyle name="Millares 6 2 2 2 3 4 2" xfId="9810" xr:uid="{00000000-0005-0000-0000-000089310000}"/>
    <cellStyle name="Millares 6 2 2 2 3 4 2 2" xfId="18563" xr:uid="{00000000-0005-0000-0000-00008A310000}"/>
    <cellStyle name="Millares 6 2 2 2 3 4 3" xfId="14187" xr:uid="{00000000-0005-0000-0000-00008B310000}"/>
    <cellStyle name="Millares 6 2 2 2 3 5" xfId="7622" xr:uid="{00000000-0005-0000-0000-00008C310000}"/>
    <cellStyle name="Millares 6 2 2 2 3 5 2" xfId="16375" xr:uid="{00000000-0005-0000-0000-00008D310000}"/>
    <cellStyle name="Millares 6 2 2 2 3 6" xfId="11999" xr:uid="{00000000-0005-0000-0000-00008E310000}"/>
    <cellStyle name="Millares 6 2 2 2 4" xfId="3516" xr:uid="{00000000-0005-0000-0000-00008F310000}"/>
    <cellStyle name="Millares 6 2 2 2 4 2" xfId="4612" xr:uid="{00000000-0005-0000-0000-000090310000}"/>
    <cellStyle name="Millares 6 2 2 2 4 2 2" xfId="6801" xr:uid="{00000000-0005-0000-0000-000091310000}"/>
    <cellStyle name="Millares 6 2 2 2 4 2 2 2" xfId="11178" xr:uid="{00000000-0005-0000-0000-000092310000}"/>
    <cellStyle name="Millares 6 2 2 2 4 2 2 2 2" xfId="19931" xr:uid="{00000000-0005-0000-0000-000093310000}"/>
    <cellStyle name="Millares 6 2 2 2 4 2 2 3" xfId="15555" xr:uid="{00000000-0005-0000-0000-000094310000}"/>
    <cellStyle name="Millares 6 2 2 2 4 2 3" xfId="8990" xr:uid="{00000000-0005-0000-0000-000095310000}"/>
    <cellStyle name="Millares 6 2 2 2 4 2 3 2" xfId="17743" xr:uid="{00000000-0005-0000-0000-000096310000}"/>
    <cellStyle name="Millares 6 2 2 2 4 2 4" xfId="13367" xr:uid="{00000000-0005-0000-0000-000097310000}"/>
    <cellStyle name="Millares 6 2 2 2 4 3" xfId="5707" xr:uid="{00000000-0005-0000-0000-000098310000}"/>
    <cellStyle name="Millares 6 2 2 2 4 3 2" xfId="10084" xr:uid="{00000000-0005-0000-0000-000099310000}"/>
    <cellStyle name="Millares 6 2 2 2 4 3 2 2" xfId="18837" xr:uid="{00000000-0005-0000-0000-00009A310000}"/>
    <cellStyle name="Millares 6 2 2 2 4 3 3" xfId="14461" xr:uid="{00000000-0005-0000-0000-00009B310000}"/>
    <cellStyle name="Millares 6 2 2 2 4 4" xfId="7896" xr:uid="{00000000-0005-0000-0000-00009C310000}"/>
    <cellStyle name="Millares 6 2 2 2 4 4 2" xfId="16649" xr:uid="{00000000-0005-0000-0000-00009D310000}"/>
    <cellStyle name="Millares 6 2 2 2 4 5" xfId="12273" xr:uid="{00000000-0005-0000-0000-00009E310000}"/>
    <cellStyle name="Millares 6 2 2 2 5" xfId="4064" xr:uid="{00000000-0005-0000-0000-00009F310000}"/>
    <cellStyle name="Millares 6 2 2 2 5 2" xfId="6253" xr:uid="{00000000-0005-0000-0000-0000A0310000}"/>
    <cellStyle name="Millares 6 2 2 2 5 2 2" xfId="10630" xr:uid="{00000000-0005-0000-0000-0000A1310000}"/>
    <cellStyle name="Millares 6 2 2 2 5 2 2 2" xfId="19383" xr:uid="{00000000-0005-0000-0000-0000A2310000}"/>
    <cellStyle name="Millares 6 2 2 2 5 2 3" xfId="15007" xr:uid="{00000000-0005-0000-0000-0000A3310000}"/>
    <cellStyle name="Millares 6 2 2 2 5 3" xfId="8442" xr:uid="{00000000-0005-0000-0000-0000A4310000}"/>
    <cellStyle name="Millares 6 2 2 2 5 3 2" xfId="17195" xr:uid="{00000000-0005-0000-0000-0000A5310000}"/>
    <cellStyle name="Millares 6 2 2 2 5 4" xfId="12819" xr:uid="{00000000-0005-0000-0000-0000A6310000}"/>
    <cellStyle name="Millares 6 2 2 2 6" xfId="5159" xr:uid="{00000000-0005-0000-0000-0000A7310000}"/>
    <cellStyle name="Millares 6 2 2 2 6 2" xfId="9536" xr:uid="{00000000-0005-0000-0000-0000A8310000}"/>
    <cellStyle name="Millares 6 2 2 2 6 2 2" xfId="18289" xr:uid="{00000000-0005-0000-0000-0000A9310000}"/>
    <cellStyle name="Millares 6 2 2 2 6 3" xfId="13913" xr:uid="{00000000-0005-0000-0000-0000AA310000}"/>
    <cellStyle name="Millares 6 2 2 2 7" xfId="7348" xr:uid="{00000000-0005-0000-0000-0000AB310000}"/>
    <cellStyle name="Millares 6 2 2 2 7 2" xfId="16101" xr:uid="{00000000-0005-0000-0000-0000AC310000}"/>
    <cellStyle name="Millares 6 2 2 2 8" xfId="11725" xr:uid="{00000000-0005-0000-0000-0000AD310000}"/>
    <cellStyle name="Millares 6 2 2 3" xfId="3016" xr:uid="{00000000-0005-0000-0000-0000AE310000}"/>
    <cellStyle name="Millares 6 2 2 3 2" xfId="3292" xr:uid="{00000000-0005-0000-0000-0000AF310000}"/>
    <cellStyle name="Millares 6 2 2 3 2 2" xfId="3845" xr:uid="{00000000-0005-0000-0000-0000B0310000}"/>
    <cellStyle name="Millares 6 2 2 3 2 2 2" xfId="4941" xr:uid="{00000000-0005-0000-0000-0000B1310000}"/>
    <cellStyle name="Millares 6 2 2 3 2 2 2 2" xfId="7130" xr:uid="{00000000-0005-0000-0000-0000B2310000}"/>
    <cellStyle name="Millares 6 2 2 3 2 2 2 2 2" xfId="11507" xr:uid="{00000000-0005-0000-0000-0000B3310000}"/>
    <cellStyle name="Millares 6 2 2 3 2 2 2 2 2 2" xfId="20260" xr:uid="{00000000-0005-0000-0000-0000B4310000}"/>
    <cellStyle name="Millares 6 2 2 3 2 2 2 2 3" xfId="15884" xr:uid="{00000000-0005-0000-0000-0000B5310000}"/>
    <cellStyle name="Millares 6 2 2 3 2 2 2 3" xfId="9319" xr:uid="{00000000-0005-0000-0000-0000B6310000}"/>
    <cellStyle name="Millares 6 2 2 3 2 2 2 3 2" xfId="18072" xr:uid="{00000000-0005-0000-0000-0000B7310000}"/>
    <cellStyle name="Millares 6 2 2 3 2 2 2 4" xfId="13696" xr:uid="{00000000-0005-0000-0000-0000B8310000}"/>
    <cellStyle name="Millares 6 2 2 3 2 2 3" xfId="6036" xr:uid="{00000000-0005-0000-0000-0000B9310000}"/>
    <cellStyle name="Millares 6 2 2 3 2 2 3 2" xfId="10413" xr:uid="{00000000-0005-0000-0000-0000BA310000}"/>
    <cellStyle name="Millares 6 2 2 3 2 2 3 2 2" xfId="19166" xr:uid="{00000000-0005-0000-0000-0000BB310000}"/>
    <cellStyle name="Millares 6 2 2 3 2 2 3 3" xfId="14790" xr:uid="{00000000-0005-0000-0000-0000BC310000}"/>
    <cellStyle name="Millares 6 2 2 3 2 2 4" xfId="8225" xr:uid="{00000000-0005-0000-0000-0000BD310000}"/>
    <cellStyle name="Millares 6 2 2 3 2 2 4 2" xfId="16978" xr:uid="{00000000-0005-0000-0000-0000BE310000}"/>
    <cellStyle name="Millares 6 2 2 3 2 2 5" xfId="12602" xr:uid="{00000000-0005-0000-0000-0000BF310000}"/>
    <cellStyle name="Millares 6 2 2 3 2 3" xfId="4393" xr:uid="{00000000-0005-0000-0000-0000C0310000}"/>
    <cellStyle name="Millares 6 2 2 3 2 3 2" xfId="6582" xr:uid="{00000000-0005-0000-0000-0000C1310000}"/>
    <cellStyle name="Millares 6 2 2 3 2 3 2 2" xfId="10959" xr:uid="{00000000-0005-0000-0000-0000C2310000}"/>
    <cellStyle name="Millares 6 2 2 3 2 3 2 2 2" xfId="19712" xr:uid="{00000000-0005-0000-0000-0000C3310000}"/>
    <cellStyle name="Millares 6 2 2 3 2 3 2 3" xfId="15336" xr:uid="{00000000-0005-0000-0000-0000C4310000}"/>
    <cellStyle name="Millares 6 2 2 3 2 3 3" xfId="8771" xr:uid="{00000000-0005-0000-0000-0000C5310000}"/>
    <cellStyle name="Millares 6 2 2 3 2 3 3 2" xfId="17524" xr:uid="{00000000-0005-0000-0000-0000C6310000}"/>
    <cellStyle name="Millares 6 2 2 3 2 3 4" xfId="13148" xr:uid="{00000000-0005-0000-0000-0000C7310000}"/>
    <cellStyle name="Millares 6 2 2 3 2 4" xfId="5488" xr:uid="{00000000-0005-0000-0000-0000C8310000}"/>
    <cellStyle name="Millares 6 2 2 3 2 4 2" xfId="9865" xr:uid="{00000000-0005-0000-0000-0000C9310000}"/>
    <cellStyle name="Millares 6 2 2 3 2 4 2 2" xfId="18618" xr:uid="{00000000-0005-0000-0000-0000CA310000}"/>
    <cellStyle name="Millares 6 2 2 3 2 4 3" xfId="14242" xr:uid="{00000000-0005-0000-0000-0000CB310000}"/>
    <cellStyle name="Millares 6 2 2 3 2 5" xfId="7677" xr:uid="{00000000-0005-0000-0000-0000CC310000}"/>
    <cellStyle name="Millares 6 2 2 3 2 5 2" xfId="16430" xr:uid="{00000000-0005-0000-0000-0000CD310000}"/>
    <cellStyle name="Millares 6 2 2 3 2 6" xfId="12054" xr:uid="{00000000-0005-0000-0000-0000CE310000}"/>
    <cellStyle name="Millares 6 2 2 3 3" xfId="3571" xr:uid="{00000000-0005-0000-0000-0000CF310000}"/>
    <cellStyle name="Millares 6 2 2 3 3 2" xfId="4667" xr:uid="{00000000-0005-0000-0000-0000D0310000}"/>
    <cellStyle name="Millares 6 2 2 3 3 2 2" xfId="6856" xr:uid="{00000000-0005-0000-0000-0000D1310000}"/>
    <cellStyle name="Millares 6 2 2 3 3 2 2 2" xfId="11233" xr:uid="{00000000-0005-0000-0000-0000D2310000}"/>
    <cellStyle name="Millares 6 2 2 3 3 2 2 2 2" xfId="19986" xr:uid="{00000000-0005-0000-0000-0000D3310000}"/>
    <cellStyle name="Millares 6 2 2 3 3 2 2 3" xfId="15610" xr:uid="{00000000-0005-0000-0000-0000D4310000}"/>
    <cellStyle name="Millares 6 2 2 3 3 2 3" xfId="9045" xr:uid="{00000000-0005-0000-0000-0000D5310000}"/>
    <cellStyle name="Millares 6 2 2 3 3 2 3 2" xfId="17798" xr:uid="{00000000-0005-0000-0000-0000D6310000}"/>
    <cellStyle name="Millares 6 2 2 3 3 2 4" xfId="13422" xr:uid="{00000000-0005-0000-0000-0000D7310000}"/>
    <cellStyle name="Millares 6 2 2 3 3 3" xfId="5762" xr:uid="{00000000-0005-0000-0000-0000D8310000}"/>
    <cellStyle name="Millares 6 2 2 3 3 3 2" xfId="10139" xr:uid="{00000000-0005-0000-0000-0000D9310000}"/>
    <cellStyle name="Millares 6 2 2 3 3 3 2 2" xfId="18892" xr:uid="{00000000-0005-0000-0000-0000DA310000}"/>
    <cellStyle name="Millares 6 2 2 3 3 3 3" xfId="14516" xr:uid="{00000000-0005-0000-0000-0000DB310000}"/>
    <cellStyle name="Millares 6 2 2 3 3 4" xfId="7951" xr:uid="{00000000-0005-0000-0000-0000DC310000}"/>
    <cellStyle name="Millares 6 2 2 3 3 4 2" xfId="16704" xr:uid="{00000000-0005-0000-0000-0000DD310000}"/>
    <cellStyle name="Millares 6 2 2 3 3 5" xfId="12328" xr:uid="{00000000-0005-0000-0000-0000DE310000}"/>
    <cellStyle name="Millares 6 2 2 3 4" xfId="4119" xr:uid="{00000000-0005-0000-0000-0000DF310000}"/>
    <cellStyle name="Millares 6 2 2 3 4 2" xfId="6308" xr:uid="{00000000-0005-0000-0000-0000E0310000}"/>
    <cellStyle name="Millares 6 2 2 3 4 2 2" xfId="10685" xr:uid="{00000000-0005-0000-0000-0000E1310000}"/>
    <cellStyle name="Millares 6 2 2 3 4 2 2 2" xfId="19438" xr:uid="{00000000-0005-0000-0000-0000E2310000}"/>
    <cellStyle name="Millares 6 2 2 3 4 2 3" xfId="15062" xr:uid="{00000000-0005-0000-0000-0000E3310000}"/>
    <cellStyle name="Millares 6 2 2 3 4 3" xfId="8497" xr:uid="{00000000-0005-0000-0000-0000E4310000}"/>
    <cellStyle name="Millares 6 2 2 3 4 3 2" xfId="17250" xr:uid="{00000000-0005-0000-0000-0000E5310000}"/>
    <cellStyle name="Millares 6 2 2 3 4 4" xfId="12874" xr:uid="{00000000-0005-0000-0000-0000E6310000}"/>
    <cellStyle name="Millares 6 2 2 3 5" xfId="5214" xr:uid="{00000000-0005-0000-0000-0000E7310000}"/>
    <cellStyle name="Millares 6 2 2 3 5 2" xfId="9591" xr:uid="{00000000-0005-0000-0000-0000E8310000}"/>
    <cellStyle name="Millares 6 2 2 3 5 2 2" xfId="18344" xr:uid="{00000000-0005-0000-0000-0000E9310000}"/>
    <cellStyle name="Millares 6 2 2 3 5 3" xfId="13968" xr:uid="{00000000-0005-0000-0000-0000EA310000}"/>
    <cellStyle name="Millares 6 2 2 3 6" xfId="7403" xr:uid="{00000000-0005-0000-0000-0000EB310000}"/>
    <cellStyle name="Millares 6 2 2 3 6 2" xfId="16156" xr:uid="{00000000-0005-0000-0000-0000EC310000}"/>
    <cellStyle name="Millares 6 2 2 3 7" xfId="11780" xr:uid="{00000000-0005-0000-0000-0000ED310000}"/>
    <cellStyle name="Millares 6 2 2 4" xfId="2903" xr:uid="{00000000-0005-0000-0000-0000EE310000}"/>
    <cellStyle name="Millares 6 2 2 4 2" xfId="3182" xr:uid="{00000000-0005-0000-0000-0000EF310000}"/>
    <cellStyle name="Millares 6 2 2 4 2 2" xfId="3735" xr:uid="{00000000-0005-0000-0000-0000F0310000}"/>
    <cellStyle name="Millares 6 2 2 4 2 2 2" xfId="4831" xr:uid="{00000000-0005-0000-0000-0000F1310000}"/>
    <cellStyle name="Millares 6 2 2 4 2 2 2 2" xfId="7020" xr:uid="{00000000-0005-0000-0000-0000F2310000}"/>
    <cellStyle name="Millares 6 2 2 4 2 2 2 2 2" xfId="11397" xr:uid="{00000000-0005-0000-0000-0000F3310000}"/>
    <cellStyle name="Millares 6 2 2 4 2 2 2 2 2 2" xfId="20150" xr:uid="{00000000-0005-0000-0000-0000F4310000}"/>
    <cellStyle name="Millares 6 2 2 4 2 2 2 2 3" xfId="15774" xr:uid="{00000000-0005-0000-0000-0000F5310000}"/>
    <cellStyle name="Millares 6 2 2 4 2 2 2 3" xfId="9209" xr:uid="{00000000-0005-0000-0000-0000F6310000}"/>
    <cellStyle name="Millares 6 2 2 4 2 2 2 3 2" xfId="17962" xr:uid="{00000000-0005-0000-0000-0000F7310000}"/>
    <cellStyle name="Millares 6 2 2 4 2 2 2 4" xfId="13586" xr:uid="{00000000-0005-0000-0000-0000F8310000}"/>
    <cellStyle name="Millares 6 2 2 4 2 2 3" xfId="5926" xr:uid="{00000000-0005-0000-0000-0000F9310000}"/>
    <cellStyle name="Millares 6 2 2 4 2 2 3 2" xfId="10303" xr:uid="{00000000-0005-0000-0000-0000FA310000}"/>
    <cellStyle name="Millares 6 2 2 4 2 2 3 2 2" xfId="19056" xr:uid="{00000000-0005-0000-0000-0000FB310000}"/>
    <cellStyle name="Millares 6 2 2 4 2 2 3 3" xfId="14680" xr:uid="{00000000-0005-0000-0000-0000FC310000}"/>
    <cellStyle name="Millares 6 2 2 4 2 2 4" xfId="8115" xr:uid="{00000000-0005-0000-0000-0000FD310000}"/>
    <cellStyle name="Millares 6 2 2 4 2 2 4 2" xfId="16868" xr:uid="{00000000-0005-0000-0000-0000FE310000}"/>
    <cellStyle name="Millares 6 2 2 4 2 2 5" xfId="12492" xr:uid="{00000000-0005-0000-0000-0000FF310000}"/>
    <cellStyle name="Millares 6 2 2 4 2 3" xfId="4283" xr:uid="{00000000-0005-0000-0000-000000320000}"/>
    <cellStyle name="Millares 6 2 2 4 2 3 2" xfId="6472" xr:uid="{00000000-0005-0000-0000-000001320000}"/>
    <cellStyle name="Millares 6 2 2 4 2 3 2 2" xfId="10849" xr:uid="{00000000-0005-0000-0000-000002320000}"/>
    <cellStyle name="Millares 6 2 2 4 2 3 2 2 2" xfId="19602" xr:uid="{00000000-0005-0000-0000-000003320000}"/>
    <cellStyle name="Millares 6 2 2 4 2 3 2 3" xfId="15226" xr:uid="{00000000-0005-0000-0000-000004320000}"/>
    <cellStyle name="Millares 6 2 2 4 2 3 3" xfId="8661" xr:uid="{00000000-0005-0000-0000-000005320000}"/>
    <cellStyle name="Millares 6 2 2 4 2 3 3 2" xfId="17414" xr:uid="{00000000-0005-0000-0000-000006320000}"/>
    <cellStyle name="Millares 6 2 2 4 2 3 4" xfId="13038" xr:uid="{00000000-0005-0000-0000-000007320000}"/>
    <cellStyle name="Millares 6 2 2 4 2 4" xfId="5378" xr:uid="{00000000-0005-0000-0000-000008320000}"/>
    <cellStyle name="Millares 6 2 2 4 2 4 2" xfId="9755" xr:uid="{00000000-0005-0000-0000-000009320000}"/>
    <cellStyle name="Millares 6 2 2 4 2 4 2 2" xfId="18508" xr:uid="{00000000-0005-0000-0000-00000A320000}"/>
    <cellStyle name="Millares 6 2 2 4 2 4 3" xfId="14132" xr:uid="{00000000-0005-0000-0000-00000B320000}"/>
    <cellStyle name="Millares 6 2 2 4 2 5" xfId="7567" xr:uid="{00000000-0005-0000-0000-00000C320000}"/>
    <cellStyle name="Millares 6 2 2 4 2 5 2" xfId="16320" xr:uid="{00000000-0005-0000-0000-00000D320000}"/>
    <cellStyle name="Millares 6 2 2 4 2 6" xfId="11944" xr:uid="{00000000-0005-0000-0000-00000E320000}"/>
    <cellStyle name="Millares 6 2 2 4 3" xfId="3461" xr:uid="{00000000-0005-0000-0000-00000F320000}"/>
    <cellStyle name="Millares 6 2 2 4 3 2" xfId="4557" xr:uid="{00000000-0005-0000-0000-000010320000}"/>
    <cellStyle name="Millares 6 2 2 4 3 2 2" xfId="6746" xr:uid="{00000000-0005-0000-0000-000011320000}"/>
    <cellStyle name="Millares 6 2 2 4 3 2 2 2" xfId="11123" xr:uid="{00000000-0005-0000-0000-000012320000}"/>
    <cellStyle name="Millares 6 2 2 4 3 2 2 2 2" xfId="19876" xr:uid="{00000000-0005-0000-0000-000013320000}"/>
    <cellStyle name="Millares 6 2 2 4 3 2 2 3" xfId="15500" xr:uid="{00000000-0005-0000-0000-000014320000}"/>
    <cellStyle name="Millares 6 2 2 4 3 2 3" xfId="8935" xr:uid="{00000000-0005-0000-0000-000015320000}"/>
    <cellStyle name="Millares 6 2 2 4 3 2 3 2" xfId="17688" xr:uid="{00000000-0005-0000-0000-000016320000}"/>
    <cellStyle name="Millares 6 2 2 4 3 2 4" xfId="13312" xr:uid="{00000000-0005-0000-0000-000017320000}"/>
    <cellStyle name="Millares 6 2 2 4 3 3" xfId="5652" xr:uid="{00000000-0005-0000-0000-000018320000}"/>
    <cellStyle name="Millares 6 2 2 4 3 3 2" xfId="10029" xr:uid="{00000000-0005-0000-0000-000019320000}"/>
    <cellStyle name="Millares 6 2 2 4 3 3 2 2" xfId="18782" xr:uid="{00000000-0005-0000-0000-00001A320000}"/>
    <cellStyle name="Millares 6 2 2 4 3 3 3" xfId="14406" xr:uid="{00000000-0005-0000-0000-00001B320000}"/>
    <cellStyle name="Millares 6 2 2 4 3 4" xfId="7841" xr:uid="{00000000-0005-0000-0000-00001C320000}"/>
    <cellStyle name="Millares 6 2 2 4 3 4 2" xfId="16594" xr:uid="{00000000-0005-0000-0000-00001D320000}"/>
    <cellStyle name="Millares 6 2 2 4 3 5" xfId="12218" xr:uid="{00000000-0005-0000-0000-00001E320000}"/>
    <cellStyle name="Millares 6 2 2 4 4" xfId="4009" xr:uid="{00000000-0005-0000-0000-00001F320000}"/>
    <cellStyle name="Millares 6 2 2 4 4 2" xfId="6198" xr:uid="{00000000-0005-0000-0000-000020320000}"/>
    <cellStyle name="Millares 6 2 2 4 4 2 2" xfId="10575" xr:uid="{00000000-0005-0000-0000-000021320000}"/>
    <cellStyle name="Millares 6 2 2 4 4 2 2 2" xfId="19328" xr:uid="{00000000-0005-0000-0000-000022320000}"/>
    <cellStyle name="Millares 6 2 2 4 4 2 3" xfId="14952" xr:uid="{00000000-0005-0000-0000-000023320000}"/>
    <cellStyle name="Millares 6 2 2 4 4 3" xfId="8387" xr:uid="{00000000-0005-0000-0000-000024320000}"/>
    <cellStyle name="Millares 6 2 2 4 4 3 2" xfId="17140" xr:uid="{00000000-0005-0000-0000-000025320000}"/>
    <cellStyle name="Millares 6 2 2 4 4 4" xfId="12764" xr:uid="{00000000-0005-0000-0000-000026320000}"/>
    <cellStyle name="Millares 6 2 2 4 5" xfId="5104" xr:uid="{00000000-0005-0000-0000-000027320000}"/>
    <cellStyle name="Millares 6 2 2 4 5 2" xfId="9481" xr:uid="{00000000-0005-0000-0000-000028320000}"/>
    <cellStyle name="Millares 6 2 2 4 5 2 2" xfId="18234" xr:uid="{00000000-0005-0000-0000-000029320000}"/>
    <cellStyle name="Millares 6 2 2 4 5 3" xfId="13858" xr:uid="{00000000-0005-0000-0000-00002A320000}"/>
    <cellStyle name="Millares 6 2 2 4 6" xfId="7293" xr:uid="{00000000-0005-0000-0000-00002B320000}"/>
    <cellStyle name="Millares 6 2 2 4 6 2" xfId="16046" xr:uid="{00000000-0005-0000-0000-00002C320000}"/>
    <cellStyle name="Millares 6 2 2 4 7" xfId="11670" xr:uid="{00000000-0005-0000-0000-00002D320000}"/>
    <cellStyle name="Millares 6 2 2 5" xfId="3132" xr:uid="{00000000-0005-0000-0000-00002E320000}"/>
    <cellStyle name="Millares 6 2 2 5 2" xfId="3686" xr:uid="{00000000-0005-0000-0000-00002F320000}"/>
    <cellStyle name="Millares 6 2 2 5 2 2" xfId="4782" xr:uid="{00000000-0005-0000-0000-000030320000}"/>
    <cellStyle name="Millares 6 2 2 5 2 2 2" xfId="6971" xr:uid="{00000000-0005-0000-0000-000031320000}"/>
    <cellStyle name="Millares 6 2 2 5 2 2 2 2" xfId="11348" xr:uid="{00000000-0005-0000-0000-000032320000}"/>
    <cellStyle name="Millares 6 2 2 5 2 2 2 2 2" xfId="20101" xr:uid="{00000000-0005-0000-0000-000033320000}"/>
    <cellStyle name="Millares 6 2 2 5 2 2 2 3" xfId="15725" xr:uid="{00000000-0005-0000-0000-000034320000}"/>
    <cellStyle name="Millares 6 2 2 5 2 2 3" xfId="9160" xr:uid="{00000000-0005-0000-0000-000035320000}"/>
    <cellStyle name="Millares 6 2 2 5 2 2 3 2" xfId="17913" xr:uid="{00000000-0005-0000-0000-000036320000}"/>
    <cellStyle name="Millares 6 2 2 5 2 2 4" xfId="13537" xr:uid="{00000000-0005-0000-0000-000037320000}"/>
    <cellStyle name="Millares 6 2 2 5 2 3" xfId="5877" xr:uid="{00000000-0005-0000-0000-000038320000}"/>
    <cellStyle name="Millares 6 2 2 5 2 3 2" xfId="10254" xr:uid="{00000000-0005-0000-0000-000039320000}"/>
    <cellStyle name="Millares 6 2 2 5 2 3 2 2" xfId="19007" xr:uid="{00000000-0005-0000-0000-00003A320000}"/>
    <cellStyle name="Millares 6 2 2 5 2 3 3" xfId="14631" xr:uid="{00000000-0005-0000-0000-00003B320000}"/>
    <cellStyle name="Millares 6 2 2 5 2 4" xfId="8066" xr:uid="{00000000-0005-0000-0000-00003C320000}"/>
    <cellStyle name="Millares 6 2 2 5 2 4 2" xfId="16819" xr:uid="{00000000-0005-0000-0000-00003D320000}"/>
    <cellStyle name="Millares 6 2 2 5 2 5" xfId="12443" xr:uid="{00000000-0005-0000-0000-00003E320000}"/>
    <cellStyle name="Millares 6 2 2 5 3" xfId="4234" xr:uid="{00000000-0005-0000-0000-00003F320000}"/>
    <cellStyle name="Millares 6 2 2 5 3 2" xfId="6423" xr:uid="{00000000-0005-0000-0000-000040320000}"/>
    <cellStyle name="Millares 6 2 2 5 3 2 2" xfId="10800" xr:uid="{00000000-0005-0000-0000-000041320000}"/>
    <cellStyle name="Millares 6 2 2 5 3 2 2 2" xfId="19553" xr:uid="{00000000-0005-0000-0000-000042320000}"/>
    <cellStyle name="Millares 6 2 2 5 3 2 3" xfId="15177" xr:uid="{00000000-0005-0000-0000-000043320000}"/>
    <cellStyle name="Millares 6 2 2 5 3 3" xfId="8612" xr:uid="{00000000-0005-0000-0000-000044320000}"/>
    <cellStyle name="Millares 6 2 2 5 3 3 2" xfId="17365" xr:uid="{00000000-0005-0000-0000-000045320000}"/>
    <cellStyle name="Millares 6 2 2 5 3 4" xfId="12989" xr:uid="{00000000-0005-0000-0000-000046320000}"/>
    <cellStyle name="Millares 6 2 2 5 4" xfId="5329" xr:uid="{00000000-0005-0000-0000-000047320000}"/>
    <cellStyle name="Millares 6 2 2 5 4 2" xfId="9706" xr:uid="{00000000-0005-0000-0000-000048320000}"/>
    <cellStyle name="Millares 6 2 2 5 4 2 2" xfId="18459" xr:uid="{00000000-0005-0000-0000-000049320000}"/>
    <cellStyle name="Millares 6 2 2 5 4 3" xfId="14083" xr:uid="{00000000-0005-0000-0000-00004A320000}"/>
    <cellStyle name="Millares 6 2 2 5 5" xfId="7518" xr:uid="{00000000-0005-0000-0000-00004B320000}"/>
    <cellStyle name="Millares 6 2 2 5 5 2" xfId="16271" xr:uid="{00000000-0005-0000-0000-00004C320000}"/>
    <cellStyle name="Millares 6 2 2 5 6" xfId="11895" xr:uid="{00000000-0005-0000-0000-00004D320000}"/>
    <cellStyle name="Millares 6 2 2 6" xfId="3411" xr:uid="{00000000-0005-0000-0000-00004E320000}"/>
    <cellStyle name="Millares 6 2 2 6 2" xfId="4508" xr:uid="{00000000-0005-0000-0000-00004F320000}"/>
    <cellStyle name="Millares 6 2 2 6 2 2" xfId="6697" xr:uid="{00000000-0005-0000-0000-000050320000}"/>
    <cellStyle name="Millares 6 2 2 6 2 2 2" xfId="11074" xr:uid="{00000000-0005-0000-0000-000051320000}"/>
    <cellStyle name="Millares 6 2 2 6 2 2 2 2" xfId="19827" xr:uid="{00000000-0005-0000-0000-000052320000}"/>
    <cellStyle name="Millares 6 2 2 6 2 2 3" xfId="15451" xr:uid="{00000000-0005-0000-0000-000053320000}"/>
    <cellStyle name="Millares 6 2 2 6 2 3" xfId="8886" xr:uid="{00000000-0005-0000-0000-000054320000}"/>
    <cellStyle name="Millares 6 2 2 6 2 3 2" xfId="17639" xr:uid="{00000000-0005-0000-0000-000055320000}"/>
    <cellStyle name="Millares 6 2 2 6 2 4" xfId="13263" xr:uid="{00000000-0005-0000-0000-000056320000}"/>
    <cellStyle name="Millares 6 2 2 6 3" xfId="5603" xr:uid="{00000000-0005-0000-0000-000057320000}"/>
    <cellStyle name="Millares 6 2 2 6 3 2" xfId="9980" xr:uid="{00000000-0005-0000-0000-000058320000}"/>
    <cellStyle name="Millares 6 2 2 6 3 2 2" xfId="18733" xr:uid="{00000000-0005-0000-0000-000059320000}"/>
    <cellStyle name="Millares 6 2 2 6 3 3" xfId="14357" xr:uid="{00000000-0005-0000-0000-00005A320000}"/>
    <cellStyle name="Millares 6 2 2 6 4" xfId="7792" xr:uid="{00000000-0005-0000-0000-00005B320000}"/>
    <cellStyle name="Millares 6 2 2 6 4 2" xfId="16545" xr:uid="{00000000-0005-0000-0000-00005C320000}"/>
    <cellStyle name="Millares 6 2 2 6 5" xfId="12169" xr:uid="{00000000-0005-0000-0000-00005D320000}"/>
    <cellStyle name="Millares 6 2 2 7" xfId="3961" xr:uid="{00000000-0005-0000-0000-00005E320000}"/>
    <cellStyle name="Millares 6 2 2 7 2" xfId="6150" xr:uid="{00000000-0005-0000-0000-00005F320000}"/>
    <cellStyle name="Millares 6 2 2 7 2 2" xfId="10527" xr:uid="{00000000-0005-0000-0000-000060320000}"/>
    <cellStyle name="Millares 6 2 2 7 2 2 2" xfId="19280" xr:uid="{00000000-0005-0000-0000-000061320000}"/>
    <cellStyle name="Millares 6 2 2 7 2 3" xfId="14904" xr:uid="{00000000-0005-0000-0000-000062320000}"/>
    <cellStyle name="Millares 6 2 2 7 3" xfId="8339" xr:uid="{00000000-0005-0000-0000-000063320000}"/>
    <cellStyle name="Millares 6 2 2 7 3 2" xfId="17092" xr:uid="{00000000-0005-0000-0000-000064320000}"/>
    <cellStyle name="Millares 6 2 2 7 4" xfId="12716" xr:uid="{00000000-0005-0000-0000-000065320000}"/>
    <cellStyle name="Millares 6 2 2 8" xfId="5056" xr:uid="{00000000-0005-0000-0000-000066320000}"/>
    <cellStyle name="Millares 6 2 2 8 2" xfId="9433" xr:uid="{00000000-0005-0000-0000-000067320000}"/>
    <cellStyle name="Millares 6 2 2 8 2 2" xfId="18186" xr:uid="{00000000-0005-0000-0000-000068320000}"/>
    <cellStyle name="Millares 6 2 2 8 3" xfId="13810" xr:uid="{00000000-0005-0000-0000-000069320000}"/>
    <cellStyle name="Millares 6 2 2 9" xfId="7245" xr:uid="{00000000-0005-0000-0000-00006A320000}"/>
    <cellStyle name="Millares 6 2 2 9 2" xfId="15998" xr:uid="{00000000-0005-0000-0000-00006B320000}"/>
    <cellStyle name="Millares 6 2 3" xfId="2960" xr:uid="{00000000-0005-0000-0000-00006C320000}"/>
    <cellStyle name="Millares 6 2 3 2" xfId="3072" xr:uid="{00000000-0005-0000-0000-00006D320000}"/>
    <cellStyle name="Millares 6 2 3 2 2" xfId="3348" xr:uid="{00000000-0005-0000-0000-00006E320000}"/>
    <cellStyle name="Millares 6 2 3 2 2 2" xfId="3901" xr:uid="{00000000-0005-0000-0000-00006F320000}"/>
    <cellStyle name="Millares 6 2 3 2 2 2 2" xfId="4997" xr:uid="{00000000-0005-0000-0000-000070320000}"/>
    <cellStyle name="Millares 6 2 3 2 2 2 2 2" xfId="7186" xr:uid="{00000000-0005-0000-0000-000071320000}"/>
    <cellStyle name="Millares 6 2 3 2 2 2 2 2 2" xfId="11563" xr:uid="{00000000-0005-0000-0000-000072320000}"/>
    <cellStyle name="Millares 6 2 3 2 2 2 2 2 2 2" xfId="20316" xr:uid="{00000000-0005-0000-0000-000073320000}"/>
    <cellStyle name="Millares 6 2 3 2 2 2 2 2 3" xfId="15940" xr:uid="{00000000-0005-0000-0000-000074320000}"/>
    <cellStyle name="Millares 6 2 3 2 2 2 2 3" xfId="9375" xr:uid="{00000000-0005-0000-0000-000075320000}"/>
    <cellStyle name="Millares 6 2 3 2 2 2 2 3 2" xfId="18128" xr:uid="{00000000-0005-0000-0000-000076320000}"/>
    <cellStyle name="Millares 6 2 3 2 2 2 2 4" xfId="13752" xr:uid="{00000000-0005-0000-0000-000077320000}"/>
    <cellStyle name="Millares 6 2 3 2 2 2 3" xfId="6092" xr:uid="{00000000-0005-0000-0000-000078320000}"/>
    <cellStyle name="Millares 6 2 3 2 2 2 3 2" xfId="10469" xr:uid="{00000000-0005-0000-0000-000079320000}"/>
    <cellStyle name="Millares 6 2 3 2 2 2 3 2 2" xfId="19222" xr:uid="{00000000-0005-0000-0000-00007A320000}"/>
    <cellStyle name="Millares 6 2 3 2 2 2 3 3" xfId="14846" xr:uid="{00000000-0005-0000-0000-00007B320000}"/>
    <cellStyle name="Millares 6 2 3 2 2 2 4" xfId="8281" xr:uid="{00000000-0005-0000-0000-00007C320000}"/>
    <cellStyle name="Millares 6 2 3 2 2 2 4 2" xfId="17034" xr:uid="{00000000-0005-0000-0000-00007D320000}"/>
    <cellStyle name="Millares 6 2 3 2 2 2 5" xfId="12658" xr:uid="{00000000-0005-0000-0000-00007E320000}"/>
    <cellStyle name="Millares 6 2 3 2 2 3" xfId="4449" xr:uid="{00000000-0005-0000-0000-00007F320000}"/>
    <cellStyle name="Millares 6 2 3 2 2 3 2" xfId="6638" xr:uid="{00000000-0005-0000-0000-000080320000}"/>
    <cellStyle name="Millares 6 2 3 2 2 3 2 2" xfId="11015" xr:uid="{00000000-0005-0000-0000-000081320000}"/>
    <cellStyle name="Millares 6 2 3 2 2 3 2 2 2" xfId="19768" xr:uid="{00000000-0005-0000-0000-000082320000}"/>
    <cellStyle name="Millares 6 2 3 2 2 3 2 3" xfId="15392" xr:uid="{00000000-0005-0000-0000-000083320000}"/>
    <cellStyle name="Millares 6 2 3 2 2 3 3" xfId="8827" xr:uid="{00000000-0005-0000-0000-000084320000}"/>
    <cellStyle name="Millares 6 2 3 2 2 3 3 2" xfId="17580" xr:uid="{00000000-0005-0000-0000-000085320000}"/>
    <cellStyle name="Millares 6 2 3 2 2 3 4" xfId="13204" xr:uid="{00000000-0005-0000-0000-000086320000}"/>
    <cellStyle name="Millares 6 2 3 2 2 4" xfId="5544" xr:uid="{00000000-0005-0000-0000-000087320000}"/>
    <cellStyle name="Millares 6 2 3 2 2 4 2" xfId="9921" xr:uid="{00000000-0005-0000-0000-000088320000}"/>
    <cellStyle name="Millares 6 2 3 2 2 4 2 2" xfId="18674" xr:uid="{00000000-0005-0000-0000-000089320000}"/>
    <cellStyle name="Millares 6 2 3 2 2 4 3" xfId="14298" xr:uid="{00000000-0005-0000-0000-00008A320000}"/>
    <cellStyle name="Millares 6 2 3 2 2 5" xfId="7733" xr:uid="{00000000-0005-0000-0000-00008B320000}"/>
    <cellStyle name="Millares 6 2 3 2 2 5 2" xfId="16486" xr:uid="{00000000-0005-0000-0000-00008C320000}"/>
    <cellStyle name="Millares 6 2 3 2 2 6" xfId="12110" xr:uid="{00000000-0005-0000-0000-00008D320000}"/>
    <cellStyle name="Millares 6 2 3 2 3" xfId="3627" xr:uid="{00000000-0005-0000-0000-00008E320000}"/>
    <cellStyle name="Millares 6 2 3 2 3 2" xfId="4723" xr:uid="{00000000-0005-0000-0000-00008F320000}"/>
    <cellStyle name="Millares 6 2 3 2 3 2 2" xfId="6912" xr:uid="{00000000-0005-0000-0000-000090320000}"/>
    <cellStyle name="Millares 6 2 3 2 3 2 2 2" xfId="11289" xr:uid="{00000000-0005-0000-0000-000091320000}"/>
    <cellStyle name="Millares 6 2 3 2 3 2 2 2 2" xfId="20042" xr:uid="{00000000-0005-0000-0000-000092320000}"/>
    <cellStyle name="Millares 6 2 3 2 3 2 2 3" xfId="15666" xr:uid="{00000000-0005-0000-0000-000093320000}"/>
    <cellStyle name="Millares 6 2 3 2 3 2 3" xfId="9101" xr:uid="{00000000-0005-0000-0000-000094320000}"/>
    <cellStyle name="Millares 6 2 3 2 3 2 3 2" xfId="17854" xr:uid="{00000000-0005-0000-0000-000095320000}"/>
    <cellStyle name="Millares 6 2 3 2 3 2 4" xfId="13478" xr:uid="{00000000-0005-0000-0000-000096320000}"/>
    <cellStyle name="Millares 6 2 3 2 3 3" xfId="5818" xr:uid="{00000000-0005-0000-0000-000097320000}"/>
    <cellStyle name="Millares 6 2 3 2 3 3 2" xfId="10195" xr:uid="{00000000-0005-0000-0000-000098320000}"/>
    <cellStyle name="Millares 6 2 3 2 3 3 2 2" xfId="18948" xr:uid="{00000000-0005-0000-0000-000099320000}"/>
    <cellStyle name="Millares 6 2 3 2 3 3 3" xfId="14572" xr:uid="{00000000-0005-0000-0000-00009A320000}"/>
    <cellStyle name="Millares 6 2 3 2 3 4" xfId="8007" xr:uid="{00000000-0005-0000-0000-00009B320000}"/>
    <cellStyle name="Millares 6 2 3 2 3 4 2" xfId="16760" xr:uid="{00000000-0005-0000-0000-00009C320000}"/>
    <cellStyle name="Millares 6 2 3 2 3 5" xfId="12384" xr:uid="{00000000-0005-0000-0000-00009D320000}"/>
    <cellStyle name="Millares 6 2 3 2 4" xfId="4175" xr:uid="{00000000-0005-0000-0000-00009E320000}"/>
    <cellStyle name="Millares 6 2 3 2 4 2" xfId="6364" xr:uid="{00000000-0005-0000-0000-00009F320000}"/>
    <cellStyle name="Millares 6 2 3 2 4 2 2" xfId="10741" xr:uid="{00000000-0005-0000-0000-0000A0320000}"/>
    <cellStyle name="Millares 6 2 3 2 4 2 2 2" xfId="19494" xr:uid="{00000000-0005-0000-0000-0000A1320000}"/>
    <cellStyle name="Millares 6 2 3 2 4 2 3" xfId="15118" xr:uid="{00000000-0005-0000-0000-0000A2320000}"/>
    <cellStyle name="Millares 6 2 3 2 4 3" xfId="8553" xr:uid="{00000000-0005-0000-0000-0000A3320000}"/>
    <cellStyle name="Millares 6 2 3 2 4 3 2" xfId="17306" xr:uid="{00000000-0005-0000-0000-0000A4320000}"/>
    <cellStyle name="Millares 6 2 3 2 4 4" xfId="12930" xr:uid="{00000000-0005-0000-0000-0000A5320000}"/>
    <cellStyle name="Millares 6 2 3 2 5" xfId="5270" xr:uid="{00000000-0005-0000-0000-0000A6320000}"/>
    <cellStyle name="Millares 6 2 3 2 5 2" xfId="9647" xr:uid="{00000000-0005-0000-0000-0000A7320000}"/>
    <cellStyle name="Millares 6 2 3 2 5 2 2" xfId="18400" xr:uid="{00000000-0005-0000-0000-0000A8320000}"/>
    <cellStyle name="Millares 6 2 3 2 5 3" xfId="14024" xr:uid="{00000000-0005-0000-0000-0000A9320000}"/>
    <cellStyle name="Millares 6 2 3 2 6" xfId="7459" xr:uid="{00000000-0005-0000-0000-0000AA320000}"/>
    <cellStyle name="Millares 6 2 3 2 6 2" xfId="16212" xr:uid="{00000000-0005-0000-0000-0000AB320000}"/>
    <cellStyle name="Millares 6 2 3 2 7" xfId="11836" xr:uid="{00000000-0005-0000-0000-0000AC320000}"/>
    <cellStyle name="Millares 6 2 3 3" xfId="3236" xr:uid="{00000000-0005-0000-0000-0000AD320000}"/>
    <cellStyle name="Millares 6 2 3 3 2" xfId="3789" xr:uid="{00000000-0005-0000-0000-0000AE320000}"/>
    <cellStyle name="Millares 6 2 3 3 2 2" xfId="4885" xr:uid="{00000000-0005-0000-0000-0000AF320000}"/>
    <cellStyle name="Millares 6 2 3 3 2 2 2" xfId="7074" xr:uid="{00000000-0005-0000-0000-0000B0320000}"/>
    <cellStyle name="Millares 6 2 3 3 2 2 2 2" xfId="11451" xr:uid="{00000000-0005-0000-0000-0000B1320000}"/>
    <cellStyle name="Millares 6 2 3 3 2 2 2 2 2" xfId="20204" xr:uid="{00000000-0005-0000-0000-0000B2320000}"/>
    <cellStyle name="Millares 6 2 3 3 2 2 2 3" xfId="15828" xr:uid="{00000000-0005-0000-0000-0000B3320000}"/>
    <cellStyle name="Millares 6 2 3 3 2 2 3" xfId="9263" xr:uid="{00000000-0005-0000-0000-0000B4320000}"/>
    <cellStyle name="Millares 6 2 3 3 2 2 3 2" xfId="18016" xr:uid="{00000000-0005-0000-0000-0000B5320000}"/>
    <cellStyle name="Millares 6 2 3 3 2 2 4" xfId="13640" xr:uid="{00000000-0005-0000-0000-0000B6320000}"/>
    <cellStyle name="Millares 6 2 3 3 2 3" xfId="5980" xr:uid="{00000000-0005-0000-0000-0000B7320000}"/>
    <cellStyle name="Millares 6 2 3 3 2 3 2" xfId="10357" xr:uid="{00000000-0005-0000-0000-0000B8320000}"/>
    <cellStyle name="Millares 6 2 3 3 2 3 2 2" xfId="19110" xr:uid="{00000000-0005-0000-0000-0000B9320000}"/>
    <cellStyle name="Millares 6 2 3 3 2 3 3" xfId="14734" xr:uid="{00000000-0005-0000-0000-0000BA320000}"/>
    <cellStyle name="Millares 6 2 3 3 2 4" xfId="8169" xr:uid="{00000000-0005-0000-0000-0000BB320000}"/>
    <cellStyle name="Millares 6 2 3 3 2 4 2" xfId="16922" xr:uid="{00000000-0005-0000-0000-0000BC320000}"/>
    <cellStyle name="Millares 6 2 3 3 2 5" xfId="12546" xr:uid="{00000000-0005-0000-0000-0000BD320000}"/>
    <cellStyle name="Millares 6 2 3 3 3" xfId="4337" xr:uid="{00000000-0005-0000-0000-0000BE320000}"/>
    <cellStyle name="Millares 6 2 3 3 3 2" xfId="6526" xr:uid="{00000000-0005-0000-0000-0000BF320000}"/>
    <cellStyle name="Millares 6 2 3 3 3 2 2" xfId="10903" xr:uid="{00000000-0005-0000-0000-0000C0320000}"/>
    <cellStyle name="Millares 6 2 3 3 3 2 2 2" xfId="19656" xr:uid="{00000000-0005-0000-0000-0000C1320000}"/>
    <cellStyle name="Millares 6 2 3 3 3 2 3" xfId="15280" xr:uid="{00000000-0005-0000-0000-0000C2320000}"/>
    <cellStyle name="Millares 6 2 3 3 3 3" xfId="8715" xr:uid="{00000000-0005-0000-0000-0000C3320000}"/>
    <cellStyle name="Millares 6 2 3 3 3 3 2" xfId="17468" xr:uid="{00000000-0005-0000-0000-0000C4320000}"/>
    <cellStyle name="Millares 6 2 3 3 3 4" xfId="13092" xr:uid="{00000000-0005-0000-0000-0000C5320000}"/>
    <cellStyle name="Millares 6 2 3 3 4" xfId="5432" xr:uid="{00000000-0005-0000-0000-0000C6320000}"/>
    <cellStyle name="Millares 6 2 3 3 4 2" xfId="9809" xr:uid="{00000000-0005-0000-0000-0000C7320000}"/>
    <cellStyle name="Millares 6 2 3 3 4 2 2" xfId="18562" xr:uid="{00000000-0005-0000-0000-0000C8320000}"/>
    <cellStyle name="Millares 6 2 3 3 4 3" xfId="14186" xr:uid="{00000000-0005-0000-0000-0000C9320000}"/>
    <cellStyle name="Millares 6 2 3 3 5" xfId="7621" xr:uid="{00000000-0005-0000-0000-0000CA320000}"/>
    <cellStyle name="Millares 6 2 3 3 5 2" xfId="16374" xr:uid="{00000000-0005-0000-0000-0000CB320000}"/>
    <cellStyle name="Millares 6 2 3 3 6" xfId="11998" xr:uid="{00000000-0005-0000-0000-0000CC320000}"/>
    <cellStyle name="Millares 6 2 3 4" xfId="3515" xr:uid="{00000000-0005-0000-0000-0000CD320000}"/>
    <cellStyle name="Millares 6 2 3 4 2" xfId="4611" xr:uid="{00000000-0005-0000-0000-0000CE320000}"/>
    <cellStyle name="Millares 6 2 3 4 2 2" xfId="6800" xr:uid="{00000000-0005-0000-0000-0000CF320000}"/>
    <cellStyle name="Millares 6 2 3 4 2 2 2" xfId="11177" xr:uid="{00000000-0005-0000-0000-0000D0320000}"/>
    <cellStyle name="Millares 6 2 3 4 2 2 2 2" xfId="19930" xr:uid="{00000000-0005-0000-0000-0000D1320000}"/>
    <cellStyle name="Millares 6 2 3 4 2 2 3" xfId="15554" xr:uid="{00000000-0005-0000-0000-0000D2320000}"/>
    <cellStyle name="Millares 6 2 3 4 2 3" xfId="8989" xr:uid="{00000000-0005-0000-0000-0000D3320000}"/>
    <cellStyle name="Millares 6 2 3 4 2 3 2" xfId="17742" xr:uid="{00000000-0005-0000-0000-0000D4320000}"/>
    <cellStyle name="Millares 6 2 3 4 2 4" xfId="13366" xr:uid="{00000000-0005-0000-0000-0000D5320000}"/>
    <cellStyle name="Millares 6 2 3 4 3" xfId="5706" xr:uid="{00000000-0005-0000-0000-0000D6320000}"/>
    <cellStyle name="Millares 6 2 3 4 3 2" xfId="10083" xr:uid="{00000000-0005-0000-0000-0000D7320000}"/>
    <cellStyle name="Millares 6 2 3 4 3 2 2" xfId="18836" xr:uid="{00000000-0005-0000-0000-0000D8320000}"/>
    <cellStyle name="Millares 6 2 3 4 3 3" xfId="14460" xr:uid="{00000000-0005-0000-0000-0000D9320000}"/>
    <cellStyle name="Millares 6 2 3 4 4" xfId="7895" xr:uid="{00000000-0005-0000-0000-0000DA320000}"/>
    <cellStyle name="Millares 6 2 3 4 4 2" xfId="16648" xr:uid="{00000000-0005-0000-0000-0000DB320000}"/>
    <cellStyle name="Millares 6 2 3 4 5" xfId="12272" xr:uid="{00000000-0005-0000-0000-0000DC320000}"/>
    <cellStyle name="Millares 6 2 3 5" xfId="4063" xr:uid="{00000000-0005-0000-0000-0000DD320000}"/>
    <cellStyle name="Millares 6 2 3 5 2" xfId="6252" xr:uid="{00000000-0005-0000-0000-0000DE320000}"/>
    <cellStyle name="Millares 6 2 3 5 2 2" xfId="10629" xr:uid="{00000000-0005-0000-0000-0000DF320000}"/>
    <cellStyle name="Millares 6 2 3 5 2 2 2" xfId="19382" xr:uid="{00000000-0005-0000-0000-0000E0320000}"/>
    <cellStyle name="Millares 6 2 3 5 2 3" xfId="15006" xr:uid="{00000000-0005-0000-0000-0000E1320000}"/>
    <cellStyle name="Millares 6 2 3 5 3" xfId="8441" xr:uid="{00000000-0005-0000-0000-0000E2320000}"/>
    <cellStyle name="Millares 6 2 3 5 3 2" xfId="17194" xr:uid="{00000000-0005-0000-0000-0000E3320000}"/>
    <cellStyle name="Millares 6 2 3 5 4" xfId="12818" xr:uid="{00000000-0005-0000-0000-0000E4320000}"/>
    <cellStyle name="Millares 6 2 3 6" xfId="5158" xr:uid="{00000000-0005-0000-0000-0000E5320000}"/>
    <cellStyle name="Millares 6 2 3 6 2" xfId="9535" xr:uid="{00000000-0005-0000-0000-0000E6320000}"/>
    <cellStyle name="Millares 6 2 3 6 2 2" xfId="18288" xr:uid="{00000000-0005-0000-0000-0000E7320000}"/>
    <cellStyle name="Millares 6 2 3 6 3" xfId="13912" xr:uid="{00000000-0005-0000-0000-0000E8320000}"/>
    <cellStyle name="Millares 6 2 3 7" xfId="7347" xr:uid="{00000000-0005-0000-0000-0000E9320000}"/>
    <cellStyle name="Millares 6 2 3 7 2" xfId="16100" xr:uid="{00000000-0005-0000-0000-0000EA320000}"/>
    <cellStyle name="Millares 6 2 3 8" xfId="11724" xr:uid="{00000000-0005-0000-0000-0000EB320000}"/>
    <cellStyle name="Millares 6 2 4" xfId="3015" xr:uid="{00000000-0005-0000-0000-0000EC320000}"/>
    <cellStyle name="Millares 6 2 4 2" xfId="3291" xr:uid="{00000000-0005-0000-0000-0000ED320000}"/>
    <cellStyle name="Millares 6 2 4 2 2" xfId="3844" xr:uid="{00000000-0005-0000-0000-0000EE320000}"/>
    <cellStyle name="Millares 6 2 4 2 2 2" xfId="4940" xr:uid="{00000000-0005-0000-0000-0000EF320000}"/>
    <cellStyle name="Millares 6 2 4 2 2 2 2" xfId="7129" xr:uid="{00000000-0005-0000-0000-0000F0320000}"/>
    <cellStyle name="Millares 6 2 4 2 2 2 2 2" xfId="11506" xr:uid="{00000000-0005-0000-0000-0000F1320000}"/>
    <cellStyle name="Millares 6 2 4 2 2 2 2 2 2" xfId="20259" xr:uid="{00000000-0005-0000-0000-0000F2320000}"/>
    <cellStyle name="Millares 6 2 4 2 2 2 2 3" xfId="15883" xr:uid="{00000000-0005-0000-0000-0000F3320000}"/>
    <cellStyle name="Millares 6 2 4 2 2 2 3" xfId="9318" xr:uid="{00000000-0005-0000-0000-0000F4320000}"/>
    <cellStyle name="Millares 6 2 4 2 2 2 3 2" xfId="18071" xr:uid="{00000000-0005-0000-0000-0000F5320000}"/>
    <cellStyle name="Millares 6 2 4 2 2 2 4" xfId="13695" xr:uid="{00000000-0005-0000-0000-0000F6320000}"/>
    <cellStyle name="Millares 6 2 4 2 2 3" xfId="6035" xr:uid="{00000000-0005-0000-0000-0000F7320000}"/>
    <cellStyle name="Millares 6 2 4 2 2 3 2" xfId="10412" xr:uid="{00000000-0005-0000-0000-0000F8320000}"/>
    <cellStyle name="Millares 6 2 4 2 2 3 2 2" xfId="19165" xr:uid="{00000000-0005-0000-0000-0000F9320000}"/>
    <cellStyle name="Millares 6 2 4 2 2 3 3" xfId="14789" xr:uid="{00000000-0005-0000-0000-0000FA320000}"/>
    <cellStyle name="Millares 6 2 4 2 2 4" xfId="8224" xr:uid="{00000000-0005-0000-0000-0000FB320000}"/>
    <cellStyle name="Millares 6 2 4 2 2 4 2" xfId="16977" xr:uid="{00000000-0005-0000-0000-0000FC320000}"/>
    <cellStyle name="Millares 6 2 4 2 2 5" xfId="12601" xr:uid="{00000000-0005-0000-0000-0000FD320000}"/>
    <cellStyle name="Millares 6 2 4 2 3" xfId="4392" xr:uid="{00000000-0005-0000-0000-0000FE320000}"/>
    <cellStyle name="Millares 6 2 4 2 3 2" xfId="6581" xr:uid="{00000000-0005-0000-0000-0000FF320000}"/>
    <cellStyle name="Millares 6 2 4 2 3 2 2" xfId="10958" xr:uid="{00000000-0005-0000-0000-000000330000}"/>
    <cellStyle name="Millares 6 2 4 2 3 2 2 2" xfId="19711" xr:uid="{00000000-0005-0000-0000-000001330000}"/>
    <cellStyle name="Millares 6 2 4 2 3 2 3" xfId="15335" xr:uid="{00000000-0005-0000-0000-000002330000}"/>
    <cellStyle name="Millares 6 2 4 2 3 3" xfId="8770" xr:uid="{00000000-0005-0000-0000-000003330000}"/>
    <cellStyle name="Millares 6 2 4 2 3 3 2" xfId="17523" xr:uid="{00000000-0005-0000-0000-000004330000}"/>
    <cellStyle name="Millares 6 2 4 2 3 4" xfId="13147" xr:uid="{00000000-0005-0000-0000-000005330000}"/>
    <cellStyle name="Millares 6 2 4 2 4" xfId="5487" xr:uid="{00000000-0005-0000-0000-000006330000}"/>
    <cellStyle name="Millares 6 2 4 2 4 2" xfId="9864" xr:uid="{00000000-0005-0000-0000-000007330000}"/>
    <cellStyle name="Millares 6 2 4 2 4 2 2" xfId="18617" xr:uid="{00000000-0005-0000-0000-000008330000}"/>
    <cellStyle name="Millares 6 2 4 2 4 3" xfId="14241" xr:uid="{00000000-0005-0000-0000-000009330000}"/>
    <cellStyle name="Millares 6 2 4 2 5" xfId="7676" xr:uid="{00000000-0005-0000-0000-00000A330000}"/>
    <cellStyle name="Millares 6 2 4 2 5 2" xfId="16429" xr:uid="{00000000-0005-0000-0000-00000B330000}"/>
    <cellStyle name="Millares 6 2 4 2 6" xfId="12053" xr:uid="{00000000-0005-0000-0000-00000C330000}"/>
    <cellStyle name="Millares 6 2 4 3" xfId="3570" xr:uid="{00000000-0005-0000-0000-00000D330000}"/>
    <cellStyle name="Millares 6 2 4 3 2" xfId="4666" xr:uid="{00000000-0005-0000-0000-00000E330000}"/>
    <cellStyle name="Millares 6 2 4 3 2 2" xfId="6855" xr:uid="{00000000-0005-0000-0000-00000F330000}"/>
    <cellStyle name="Millares 6 2 4 3 2 2 2" xfId="11232" xr:uid="{00000000-0005-0000-0000-000010330000}"/>
    <cellStyle name="Millares 6 2 4 3 2 2 2 2" xfId="19985" xr:uid="{00000000-0005-0000-0000-000011330000}"/>
    <cellStyle name="Millares 6 2 4 3 2 2 3" xfId="15609" xr:uid="{00000000-0005-0000-0000-000012330000}"/>
    <cellStyle name="Millares 6 2 4 3 2 3" xfId="9044" xr:uid="{00000000-0005-0000-0000-000013330000}"/>
    <cellStyle name="Millares 6 2 4 3 2 3 2" xfId="17797" xr:uid="{00000000-0005-0000-0000-000014330000}"/>
    <cellStyle name="Millares 6 2 4 3 2 4" xfId="13421" xr:uid="{00000000-0005-0000-0000-000015330000}"/>
    <cellStyle name="Millares 6 2 4 3 3" xfId="5761" xr:uid="{00000000-0005-0000-0000-000016330000}"/>
    <cellStyle name="Millares 6 2 4 3 3 2" xfId="10138" xr:uid="{00000000-0005-0000-0000-000017330000}"/>
    <cellStyle name="Millares 6 2 4 3 3 2 2" xfId="18891" xr:uid="{00000000-0005-0000-0000-000018330000}"/>
    <cellStyle name="Millares 6 2 4 3 3 3" xfId="14515" xr:uid="{00000000-0005-0000-0000-000019330000}"/>
    <cellStyle name="Millares 6 2 4 3 4" xfId="7950" xr:uid="{00000000-0005-0000-0000-00001A330000}"/>
    <cellStyle name="Millares 6 2 4 3 4 2" xfId="16703" xr:uid="{00000000-0005-0000-0000-00001B330000}"/>
    <cellStyle name="Millares 6 2 4 3 5" xfId="12327" xr:uid="{00000000-0005-0000-0000-00001C330000}"/>
    <cellStyle name="Millares 6 2 4 4" xfId="4118" xr:uid="{00000000-0005-0000-0000-00001D330000}"/>
    <cellStyle name="Millares 6 2 4 4 2" xfId="6307" xr:uid="{00000000-0005-0000-0000-00001E330000}"/>
    <cellStyle name="Millares 6 2 4 4 2 2" xfId="10684" xr:uid="{00000000-0005-0000-0000-00001F330000}"/>
    <cellStyle name="Millares 6 2 4 4 2 2 2" xfId="19437" xr:uid="{00000000-0005-0000-0000-000020330000}"/>
    <cellStyle name="Millares 6 2 4 4 2 3" xfId="15061" xr:uid="{00000000-0005-0000-0000-000021330000}"/>
    <cellStyle name="Millares 6 2 4 4 3" xfId="8496" xr:uid="{00000000-0005-0000-0000-000022330000}"/>
    <cellStyle name="Millares 6 2 4 4 3 2" xfId="17249" xr:uid="{00000000-0005-0000-0000-000023330000}"/>
    <cellStyle name="Millares 6 2 4 4 4" xfId="12873" xr:uid="{00000000-0005-0000-0000-000024330000}"/>
    <cellStyle name="Millares 6 2 4 5" xfId="5213" xr:uid="{00000000-0005-0000-0000-000025330000}"/>
    <cellStyle name="Millares 6 2 4 5 2" xfId="9590" xr:uid="{00000000-0005-0000-0000-000026330000}"/>
    <cellStyle name="Millares 6 2 4 5 2 2" xfId="18343" xr:uid="{00000000-0005-0000-0000-000027330000}"/>
    <cellStyle name="Millares 6 2 4 5 3" xfId="13967" xr:uid="{00000000-0005-0000-0000-000028330000}"/>
    <cellStyle name="Millares 6 2 4 6" xfId="7402" xr:uid="{00000000-0005-0000-0000-000029330000}"/>
    <cellStyle name="Millares 6 2 4 6 2" xfId="16155" xr:uid="{00000000-0005-0000-0000-00002A330000}"/>
    <cellStyle name="Millares 6 2 4 7" xfId="11779" xr:uid="{00000000-0005-0000-0000-00002B330000}"/>
    <cellStyle name="Millares 6 2 5" xfId="2902" xr:uid="{00000000-0005-0000-0000-00002C330000}"/>
    <cellStyle name="Millares 6 2 5 2" xfId="3181" xr:uid="{00000000-0005-0000-0000-00002D330000}"/>
    <cellStyle name="Millares 6 2 5 2 2" xfId="3734" xr:uid="{00000000-0005-0000-0000-00002E330000}"/>
    <cellStyle name="Millares 6 2 5 2 2 2" xfId="4830" xr:uid="{00000000-0005-0000-0000-00002F330000}"/>
    <cellStyle name="Millares 6 2 5 2 2 2 2" xfId="7019" xr:uid="{00000000-0005-0000-0000-000030330000}"/>
    <cellStyle name="Millares 6 2 5 2 2 2 2 2" xfId="11396" xr:uid="{00000000-0005-0000-0000-000031330000}"/>
    <cellStyle name="Millares 6 2 5 2 2 2 2 2 2" xfId="20149" xr:uid="{00000000-0005-0000-0000-000032330000}"/>
    <cellStyle name="Millares 6 2 5 2 2 2 2 3" xfId="15773" xr:uid="{00000000-0005-0000-0000-000033330000}"/>
    <cellStyle name="Millares 6 2 5 2 2 2 3" xfId="9208" xr:uid="{00000000-0005-0000-0000-000034330000}"/>
    <cellStyle name="Millares 6 2 5 2 2 2 3 2" xfId="17961" xr:uid="{00000000-0005-0000-0000-000035330000}"/>
    <cellStyle name="Millares 6 2 5 2 2 2 4" xfId="13585" xr:uid="{00000000-0005-0000-0000-000036330000}"/>
    <cellStyle name="Millares 6 2 5 2 2 3" xfId="5925" xr:uid="{00000000-0005-0000-0000-000037330000}"/>
    <cellStyle name="Millares 6 2 5 2 2 3 2" xfId="10302" xr:uid="{00000000-0005-0000-0000-000038330000}"/>
    <cellStyle name="Millares 6 2 5 2 2 3 2 2" xfId="19055" xr:uid="{00000000-0005-0000-0000-000039330000}"/>
    <cellStyle name="Millares 6 2 5 2 2 3 3" xfId="14679" xr:uid="{00000000-0005-0000-0000-00003A330000}"/>
    <cellStyle name="Millares 6 2 5 2 2 4" xfId="8114" xr:uid="{00000000-0005-0000-0000-00003B330000}"/>
    <cellStyle name="Millares 6 2 5 2 2 4 2" xfId="16867" xr:uid="{00000000-0005-0000-0000-00003C330000}"/>
    <cellStyle name="Millares 6 2 5 2 2 5" xfId="12491" xr:uid="{00000000-0005-0000-0000-00003D330000}"/>
    <cellStyle name="Millares 6 2 5 2 3" xfId="4282" xr:uid="{00000000-0005-0000-0000-00003E330000}"/>
    <cellStyle name="Millares 6 2 5 2 3 2" xfId="6471" xr:uid="{00000000-0005-0000-0000-00003F330000}"/>
    <cellStyle name="Millares 6 2 5 2 3 2 2" xfId="10848" xr:uid="{00000000-0005-0000-0000-000040330000}"/>
    <cellStyle name="Millares 6 2 5 2 3 2 2 2" xfId="19601" xr:uid="{00000000-0005-0000-0000-000041330000}"/>
    <cellStyle name="Millares 6 2 5 2 3 2 3" xfId="15225" xr:uid="{00000000-0005-0000-0000-000042330000}"/>
    <cellStyle name="Millares 6 2 5 2 3 3" xfId="8660" xr:uid="{00000000-0005-0000-0000-000043330000}"/>
    <cellStyle name="Millares 6 2 5 2 3 3 2" xfId="17413" xr:uid="{00000000-0005-0000-0000-000044330000}"/>
    <cellStyle name="Millares 6 2 5 2 3 4" xfId="13037" xr:uid="{00000000-0005-0000-0000-000045330000}"/>
    <cellStyle name="Millares 6 2 5 2 4" xfId="5377" xr:uid="{00000000-0005-0000-0000-000046330000}"/>
    <cellStyle name="Millares 6 2 5 2 4 2" xfId="9754" xr:uid="{00000000-0005-0000-0000-000047330000}"/>
    <cellStyle name="Millares 6 2 5 2 4 2 2" xfId="18507" xr:uid="{00000000-0005-0000-0000-000048330000}"/>
    <cellStyle name="Millares 6 2 5 2 4 3" xfId="14131" xr:uid="{00000000-0005-0000-0000-000049330000}"/>
    <cellStyle name="Millares 6 2 5 2 5" xfId="7566" xr:uid="{00000000-0005-0000-0000-00004A330000}"/>
    <cellStyle name="Millares 6 2 5 2 5 2" xfId="16319" xr:uid="{00000000-0005-0000-0000-00004B330000}"/>
    <cellStyle name="Millares 6 2 5 2 6" xfId="11943" xr:uid="{00000000-0005-0000-0000-00004C330000}"/>
    <cellStyle name="Millares 6 2 5 3" xfId="3460" xr:uid="{00000000-0005-0000-0000-00004D330000}"/>
    <cellStyle name="Millares 6 2 5 3 2" xfId="4556" xr:uid="{00000000-0005-0000-0000-00004E330000}"/>
    <cellStyle name="Millares 6 2 5 3 2 2" xfId="6745" xr:uid="{00000000-0005-0000-0000-00004F330000}"/>
    <cellStyle name="Millares 6 2 5 3 2 2 2" xfId="11122" xr:uid="{00000000-0005-0000-0000-000050330000}"/>
    <cellStyle name="Millares 6 2 5 3 2 2 2 2" xfId="19875" xr:uid="{00000000-0005-0000-0000-000051330000}"/>
    <cellStyle name="Millares 6 2 5 3 2 2 3" xfId="15499" xr:uid="{00000000-0005-0000-0000-000052330000}"/>
    <cellStyle name="Millares 6 2 5 3 2 3" xfId="8934" xr:uid="{00000000-0005-0000-0000-000053330000}"/>
    <cellStyle name="Millares 6 2 5 3 2 3 2" xfId="17687" xr:uid="{00000000-0005-0000-0000-000054330000}"/>
    <cellStyle name="Millares 6 2 5 3 2 4" xfId="13311" xr:uid="{00000000-0005-0000-0000-000055330000}"/>
    <cellStyle name="Millares 6 2 5 3 3" xfId="5651" xr:uid="{00000000-0005-0000-0000-000056330000}"/>
    <cellStyle name="Millares 6 2 5 3 3 2" xfId="10028" xr:uid="{00000000-0005-0000-0000-000057330000}"/>
    <cellStyle name="Millares 6 2 5 3 3 2 2" xfId="18781" xr:uid="{00000000-0005-0000-0000-000058330000}"/>
    <cellStyle name="Millares 6 2 5 3 3 3" xfId="14405" xr:uid="{00000000-0005-0000-0000-000059330000}"/>
    <cellStyle name="Millares 6 2 5 3 4" xfId="7840" xr:uid="{00000000-0005-0000-0000-00005A330000}"/>
    <cellStyle name="Millares 6 2 5 3 4 2" xfId="16593" xr:uid="{00000000-0005-0000-0000-00005B330000}"/>
    <cellStyle name="Millares 6 2 5 3 5" xfId="12217" xr:uid="{00000000-0005-0000-0000-00005C330000}"/>
    <cellStyle name="Millares 6 2 5 4" xfId="4008" xr:uid="{00000000-0005-0000-0000-00005D330000}"/>
    <cellStyle name="Millares 6 2 5 4 2" xfId="6197" xr:uid="{00000000-0005-0000-0000-00005E330000}"/>
    <cellStyle name="Millares 6 2 5 4 2 2" xfId="10574" xr:uid="{00000000-0005-0000-0000-00005F330000}"/>
    <cellStyle name="Millares 6 2 5 4 2 2 2" xfId="19327" xr:uid="{00000000-0005-0000-0000-000060330000}"/>
    <cellStyle name="Millares 6 2 5 4 2 3" xfId="14951" xr:uid="{00000000-0005-0000-0000-000061330000}"/>
    <cellStyle name="Millares 6 2 5 4 3" xfId="8386" xr:uid="{00000000-0005-0000-0000-000062330000}"/>
    <cellStyle name="Millares 6 2 5 4 3 2" xfId="17139" xr:uid="{00000000-0005-0000-0000-000063330000}"/>
    <cellStyle name="Millares 6 2 5 4 4" xfId="12763" xr:uid="{00000000-0005-0000-0000-000064330000}"/>
    <cellStyle name="Millares 6 2 5 5" xfId="5103" xr:uid="{00000000-0005-0000-0000-000065330000}"/>
    <cellStyle name="Millares 6 2 5 5 2" xfId="9480" xr:uid="{00000000-0005-0000-0000-000066330000}"/>
    <cellStyle name="Millares 6 2 5 5 2 2" xfId="18233" xr:uid="{00000000-0005-0000-0000-000067330000}"/>
    <cellStyle name="Millares 6 2 5 5 3" xfId="13857" xr:uid="{00000000-0005-0000-0000-000068330000}"/>
    <cellStyle name="Millares 6 2 5 6" xfId="7292" xr:uid="{00000000-0005-0000-0000-000069330000}"/>
    <cellStyle name="Millares 6 2 5 6 2" xfId="16045" xr:uid="{00000000-0005-0000-0000-00006A330000}"/>
    <cellStyle name="Millares 6 2 5 7" xfId="11669" xr:uid="{00000000-0005-0000-0000-00006B330000}"/>
    <cellStyle name="Millares 6 2 6" xfId="3131" xr:uid="{00000000-0005-0000-0000-00006C330000}"/>
    <cellStyle name="Millares 6 2 6 2" xfId="3685" xr:uid="{00000000-0005-0000-0000-00006D330000}"/>
    <cellStyle name="Millares 6 2 6 2 2" xfId="4781" xr:uid="{00000000-0005-0000-0000-00006E330000}"/>
    <cellStyle name="Millares 6 2 6 2 2 2" xfId="6970" xr:uid="{00000000-0005-0000-0000-00006F330000}"/>
    <cellStyle name="Millares 6 2 6 2 2 2 2" xfId="11347" xr:uid="{00000000-0005-0000-0000-000070330000}"/>
    <cellStyle name="Millares 6 2 6 2 2 2 2 2" xfId="20100" xr:uid="{00000000-0005-0000-0000-000071330000}"/>
    <cellStyle name="Millares 6 2 6 2 2 2 3" xfId="15724" xr:uid="{00000000-0005-0000-0000-000072330000}"/>
    <cellStyle name="Millares 6 2 6 2 2 3" xfId="9159" xr:uid="{00000000-0005-0000-0000-000073330000}"/>
    <cellStyle name="Millares 6 2 6 2 2 3 2" xfId="17912" xr:uid="{00000000-0005-0000-0000-000074330000}"/>
    <cellStyle name="Millares 6 2 6 2 2 4" xfId="13536" xr:uid="{00000000-0005-0000-0000-000075330000}"/>
    <cellStyle name="Millares 6 2 6 2 3" xfId="5876" xr:uid="{00000000-0005-0000-0000-000076330000}"/>
    <cellStyle name="Millares 6 2 6 2 3 2" xfId="10253" xr:uid="{00000000-0005-0000-0000-000077330000}"/>
    <cellStyle name="Millares 6 2 6 2 3 2 2" xfId="19006" xr:uid="{00000000-0005-0000-0000-000078330000}"/>
    <cellStyle name="Millares 6 2 6 2 3 3" xfId="14630" xr:uid="{00000000-0005-0000-0000-000079330000}"/>
    <cellStyle name="Millares 6 2 6 2 4" xfId="8065" xr:uid="{00000000-0005-0000-0000-00007A330000}"/>
    <cellStyle name="Millares 6 2 6 2 4 2" xfId="16818" xr:uid="{00000000-0005-0000-0000-00007B330000}"/>
    <cellStyle name="Millares 6 2 6 2 5" xfId="12442" xr:uid="{00000000-0005-0000-0000-00007C330000}"/>
    <cellStyle name="Millares 6 2 6 3" xfId="4233" xr:uid="{00000000-0005-0000-0000-00007D330000}"/>
    <cellStyle name="Millares 6 2 6 3 2" xfId="6422" xr:uid="{00000000-0005-0000-0000-00007E330000}"/>
    <cellStyle name="Millares 6 2 6 3 2 2" xfId="10799" xr:uid="{00000000-0005-0000-0000-00007F330000}"/>
    <cellStyle name="Millares 6 2 6 3 2 2 2" xfId="19552" xr:uid="{00000000-0005-0000-0000-000080330000}"/>
    <cellStyle name="Millares 6 2 6 3 2 3" xfId="15176" xr:uid="{00000000-0005-0000-0000-000081330000}"/>
    <cellStyle name="Millares 6 2 6 3 3" xfId="8611" xr:uid="{00000000-0005-0000-0000-000082330000}"/>
    <cellStyle name="Millares 6 2 6 3 3 2" xfId="17364" xr:uid="{00000000-0005-0000-0000-000083330000}"/>
    <cellStyle name="Millares 6 2 6 3 4" xfId="12988" xr:uid="{00000000-0005-0000-0000-000084330000}"/>
    <cellStyle name="Millares 6 2 6 4" xfId="5328" xr:uid="{00000000-0005-0000-0000-000085330000}"/>
    <cellStyle name="Millares 6 2 6 4 2" xfId="9705" xr:uid="{00000000-0005-0000-0000-000086330000}"/>
    <cellStyle name="Millares 6 2 6 4 2 2" xfId="18458" xr:uid="{00000000-0005-0000-0000-000087330000}"/>
    <cellStyle name="Millares 6 2 6 4 3" xfId="14082" xr:uid="{00000000-0005-0000-0000-000088330000}"/>
    <cellStyle name="Millares 6 2 6 5" xfId="7517" xr:uid="{00000000-0005-0000-0000-000089330000}"/>
    <cellStyle name="Millares 6 2 6 5 2" xfId="16270" xr:uid="{00000000-0005-0000-0000-00008A330000}"/>
    <cellStyle name="Millares 6 2 6 6" xfId="11894" xr:uid="{00000000-0005-0000-0000-00008B330000}"/>
    <cellStyle name="Millares 6 2 7" xfId="3410" xr:uid="{00000000-0005-0000-0000-00008C330000}"/>
    <cellStyle name="Millares 6 2 7 2" xfId="4507" xr:uid="{00000000-0005-0000-0000-00008D330000}"/>
    <cellStyle name="Millares 6 2 7 2 2" xfId="6696" xr:uid="{00000000-0005-0000-0000-00008E330000}"/>
    <cellStyle name="Millares 6 2 7 2 2 2" xfId="11073" xr:uid="{00000000-0005-0000-0000-00008F330000}"/>
    <cellStyle name="Millares 6 2 7 2 2 2 2" xfId="19826" xr:uid="{00000000-0005-0000-0000-000090330000}"/>
    <cellStyle name="Millares 6 2 7 2 2 3" xfId="15450" xr:uid="{00000000-0005-0000-0000-000091330000}"/>
    <cellStyle name="Millares 6 2 7 2 3" xfId="8885" xr:uid="{00000000-0005-0000-0000-000092330000}"/>
    <cellStyle name="Millares 6 2 7 2 3 2" xfId="17638" xr:uid="{00000000-0005-0000-0000-000093330000}"/>
    <cellStyle name="Millares 6 2 7 2 4" xfId="13262" xr:uid="{00000000-0005-0000-0000-000094330000}"/>
    <cellStyle name="Millares 6 2 7 3" xfId="5602" xr:uid="{00000000-0005-0000-0000-000095330000}"/>
    <cellStyle name="Millares 6 2 7 3 2" xfId="9979" xr:uid="{00000000-0005-0000-0000-000096330000}"/>
    <cellStyle name="Millares 6 2 7 3 2 2" xfId="18732" xr:uid="{00000000-0005-0000-0000-000097330000}"/>
    <cellStyle name="Millares 6 2 7 3 3" xfId="14356" xr:uid="{00000000-0005-0000-0000-000098330000}"/>
    <cellStyle name="Millares 6 2 7 4" xfId="7791" xr:uid="{00000000-0005-0000-0000-000099330000}"/>
    <cellStyle name="Millares 6 2 7 4 2" xfId="16544" xr:uid="{00000000-0005-0000-0000-00009A330000}"/>
    <cellStyle name="Millares 6 2 7 5" xfId="12168" xr:uid="{00000000-0005-0000-0000-00009B330000}"/>
    <cellStyle name="Millares 6 2 8" xfId="3960" xr:uid="{00000000-0005-0000-0000-00009C330000}"/>
    <cellStyle name="Millares 6 2 8 2" xfId="6149" xr:uid="{00000000-0005-0000-0000-00009D330000}"/>
    <cellStyle name="Millares 6 2 8 2 2" xfId="10526" xr:uid="{00000000-0005-0000-0000-00009E330000}"/>
    <cellStyle name="Millares 6 2 8 2 2 2" xfId="19279" xr:uid="{00000000-0005-0000-0000-00009F330000}"/>
    <cellStyle name="Millares 6 2 8 2 3" xfId="14903" xr:uid="{00000000-0005-0000-0000-0000A0330000}"/>
    <cellStyle name="Millares 6 2 8 3" xfId="8338" xr:uid="{00000000-0005-0000-0000-0000A1330000}"/>
    <cellStyle name="Millares 6 2 8 3 2" xfId="17091" xr:uid="{00000000-0005-0000-0000-0000A2330000}"/>
    <cellStyle name="Millares 6 2 8 4" xfId="12715" xr:uid="{00000000-0005-0000-0000-0000A3330000}"/>
    <cellStyle name="Millares 6 2 9" xfId="5055" xr:uid="{00000000-0005-0000-0000-0000A4330000}"/>
    <cellStyle name="Millares 6 2 9 2" xfId="9432" xr:uid="{00000000-0005-0000-0000-0000A5330000}"/>
    <cellStyle name="Millares 6 2 9 2 2" xfId="18185" xr:uid="{00000000-0005-0000-0000-0000A6330000}"/>
    <cellStyle name="Millares 6 2 9 3" xfId="13809" xr:uid="{00000000-0005-0000-0000-0000A7330000}"/>
    <cellStyle name="Millares 6 3" xfId="237" xr:uid="{00000000-0005-0000-0000-0000A8330000}"/>
    <cellStyle name="Millares 6 3 10" xfId="7246" xr:uid="{00000000-0005-0000-0000-0000A9330000}"/>
    <cellStyle name="Millares 6 3 10 2" xfId="15999" xr:uid="{00000000-0005-0000-0000-0000AA330000}"/>
    <cellStyle name="Millares 6 3 11" xfId="11623" xr:uid="{00000000-0005-0000-0000-0000AB330000}"/>
    <cellStyle name="Millares 6 3 2" xfId="238" xr:uid="{00000000-0005-0000-0000-0000AC330000}"/>
    <cellStyle name="Millares 6 3 2 10" xfId="11624" xr:uid="{00000000-0005-0000-0000-0000AD330000}"/>
    <cellStyle name="Millares 6 3 2 2" xfId="2963" xr:uid="{00000000-0005-0000-0000-0000AE330000}"/>
    <cellStyle name="Millares 6 3 2 2 2" xfId="3075" xr:uid="{00000000-0005-0000-0000-0000AF330000}"/>
    <cellStyle name="Millares 6 3 2 2 2 2" xfId="3351" xr:uid="{00000000-0005-0000-0000-0000B0330000}"/>
    <cellStyle name="Millares 6 3 2 2 2 2 2" xfId="3904" xr:uid="{00000000-0005-0000-0000-0000B1330000}"/>
    <cellStyle name="Millares 6 3 2 2 2 2 2 2" xfId="5000" xr:uid="{00000000-0005-0000-0000-0000B2330000}"/>
    <cellStyle name="Millares 6 3 2 2 2 2 2 2 2" xfId="7189" xr:uid="{00000000-0005-0000-0000-0000B3330000}"/>
    <cellStyle name="Millares 6 3 2 2 2 2 2 2 2 2" xfId="11566" xr:uid="{00000000-0005-0000-0000-0000B4330000}"/>
    <cellStyle name="Millares 6 3 2 2 2 2 2 2 2 2 2" xfId="20319" xr:uid="{00000000-0005-0000-0000-0000B5330000}"/>
    <cellStyle name="Millares 6 3 2 2 2 2 2 2 2 3" xfId="15943" xr:uid="{00000000-0005-0000-0000-0000B6330000}"/>
    <cellStyle name="Millares 6 3 2 2 2 2 2 2 3" xfId="9378" xr:uid="{00000000-0005-0000-0000-0000B7330000}"/>
    <cellStyle name="Millares 6 3 2 2 2 2 2 2 3 2" xfId="18131" xr:uid="{00000000-0005-0000-0000-0000B8330000}"/>
    <cellStyle name="Millares 6 3 2 2 2 2 2 2 4" xfId="13755" xr:uid="{00000000-0005-0000-0000-0000B9330000}"/>
    <cellStyle name="Millares 6 3 2 2 2 2 2 3" xfId="6095" xr:uid="{00000000-0005-0000-0000-0000BA330000}"/>
    <cellStyle name="Millares 6 3 2 2 2 2 2 3 2" xfId="10472" xr:uid="{00000000-0005-0000-0000-0000BB330000}"/>
    <cellStyle name="Millares 6 3 2 2 2 2 2 3 2 2" xfId="19225" xr:uid="{00000000-0005-0000-0000-0000BC330000}"/>
    <cellStyle name="Millares 6 3 2 2 2 2 2 3 3" xfId="14849" xr:uid="{00000000-0005-0000-0000-0000BD330000}"/>
    <cellStyle name="Millares 6 3 2 2 2 2 2 4" xfId="8284" xr:uid="{00000000-0005-0000-0000-0000BE330000}"/>
    <cellStyle name="Millares 6 3 2 2 2 2 2 4 2" xfId="17037" xr:uid="{00000000-0005-0000-0000-0000BF330000}"/>
    <cellStyle name="Millares 6 3 2 2 2 2 2 5" xfId="12661" xr:uid="{00000000-0005-0000-0000-0000C0330000}"/>
    <cellStyle name="Millares 6 3 2 2 2 2 3" xfId="4452" xr:uid="{00000000-0005-0000-0000-0000C1330000}"/>
    <cellStyle name="Millares 6 3 2 2 2 2 3 2" xfId="6641" xr:uid="{00000000-0005-0000-0000-0000C2330000}"/>
    <cellStyle name="Millares 6 3 2 2 2 2 3 2 2" xfId="11018" xr:uid="{00000000-0005-0000-0000-0000C3330000}"/>
    <cellStyle name="Millares 6 3 2 2 2 2 3 2 2 2" xfId="19771" xr:uid="{00000000-0005-0000-0000-0000C4330000}"/>
    <cellStyle name="Millares 6 3 2 2 2 2 3 2 3" xfId="15395" xr:uid="{00000000-0005-0000-0000-0000C5330000}"/>
    <cellStyle name="Millares 6 3 2 2 2 2 3 3" xfId="8830" xr:uid="{00000000-0005-0000-0000-0000C6330000}"/>
    <cellStyle name="Millares 6 3 2 2 2 2 3 3 2" xfId="17583" xr:uid="{00000000-0005-0000-0000-0000C7330000}"/>
    <cellStyle name="Millares 6 3 2 2 2 2 3 4" xfId="13207" xr:uid="{00000000-0005-0000-0000-0000C8330000}"/>
    <cellStyle name="Millares 6 3 2 2 2 2 4" xfId="5547" xr:uid="{00000000-0005-0000-0000-0000C9330000}"/>
    <cellStyle name="Millares 6 3 2 2 2 2 4 2" xfId="9924" xr:uid="{00000000-0005-0000-0000-0000CA330000}"/>
    <cellStyle name="Millares 6 3 2 2 2 2 4 2 2" xfId="18677" xr:uid="{00000000-0005-0000-0000-0000CB330000}"/>
    <cellStyle name="Millares 6 3 2 2 2 2 4 3" xfId="14301" xr:uid="{00000000-0005-0000-0000-0000CC330000}"/>
    <cellStyle name="Millares 6 3 2 2 2 2 5" xfId="7736" xr:uid="{00000000-0005-0000-0000-0000CD330000}"/>
    <cellStyle name="Millares 6 3 2 2 2 2 5 2" xfId="16489" xr:uid="{00000000-0005-0000-0000-0000CE330000}"/>
    <cellStyle name="Millares 6 3 2 2 2 2 6" xfId="12113" xr:uid="{00000000-0005-0000-0000-0000CF330000}"/>
    <cellStyle name="Millares 6 3 2 2 2 3" xfId="3630" xr:uid="{00000000-0005-0000-0000-0000D0330000}"/>
    <cellStyle name="Millares 6 3 2 2 2 3 2" xfId="4726" xr:uid="{00000000-0005-0000-0000-0000D1330000}"/>
    <cellStyle name="Millares 6 3 2 2 2 3 2 2" xfId="6915" xr:uid="{00000000-0005-0000-0000-0000D2330000}"/>
    <cellStyle name="Millares 6 3 2 2 2 3 2 2 2" xfId="11292" xr:uid="{00000000-0005-0000-0000-0000D3330000}"/>
    <cellStyle name="Millares 6 3 2 2 2 3 2 2 2 2" xfId="20045" xr:uid="{00000000-0005-0000-0000-0000D4330000}"/>
    <cellStyle name="Millares 6 3 2 2 2 3 2 2 3" xfId="15669" xr:uid="{00000000-0005-0000-0000-0000D5330000}"/>
    <cellStyle name="Millares 6 3 2 2 2 3 2 3" xfId="9104" xr:uid="{00000000-0005-0000-0000-0000D6330000}"/>
    <cellStyle name="Millares 6 3 2 2 2 3 2 3 2" xfId="17857" xr:uid="{00000000-0005-0000-0000-0000D7330000}"/>
    <cellStyle name="Millares 6 3 2 2 2 3 2 4" xfId="13481" xr:uid="{00000000-0005-0000-0000-0000D8330000}"/>
    <cellStyle name="Millares 6 3 2 2 2 3 3" xfId="5821" xr:uid="{00000000-0005-0000-0000-0000D9330000}"/>
    <cellStyle name="Millares 6 3 2 2 2 3 3 2" xfId="10198" xr:uid="{00000000-0005-0000-0000-0000DA330000}"/>
    <cellStyle name="Millares 6 3 2 2 2 3 3 2 2" xfId="18951" xr:uid="{00000000-0005-0000-0000-0000DB330000}"/>
    <cellStyle name="Millares 6 3 2 2 2 3 3 3" xfId="14575" xr:uid="{00000000-0005-0000-0000-0000DC330000}"/>
    <cellStyle name="Millares 6 3 2 2 2 3 4" xfId="8010" xr:uid="{00000000-0005-0000-0000-0000DD330000}"/>
    <cellStyle name="Millares 6 3 2 2 2 3 4 2" xfId="16763" xr:uid="{00000000-0005-0000-0000-0000DE330000}"/>
    <cellStyle name="Millares 6 3 2 2 2 3 5" xfId="12387" xr:uid="{00000000-0005-0000-0000-0000DF330000}"/>
    <cellStyle name="Millares 6 3 2 2 2 4" xfId="4178" xr:uid="{00000000-0005-0000-0000-0000E0330000}"/>
    <cellStyle name="Millares 6 3 2 2 2 4 2" xfId="6367" xr:uid="{00000000-0005-0000-0000-0000E1330000}"/>
    <cellStyle name="Millares 6 3 2 2 2 4 2 2" xfId="10744" xr:uid="{00000000-0005-0000-0000-0000E2330000}"/>
    <cellStyle name="Millares 6 3 2 2 2 4 2 2 2" xfId="19497" xr:uid="{00000000-0005-0000-0000-0000E3330000}"/>
    <cellStyle name="Millares 6 3 2 2 2 4 2 3" xfId="15121" xr:uid="{00000000-0005-0000-0000-0000E4330000}"/>
    <cellStyle name="Millares 6 3 2 2 2 4 3" xfId="8556" xr:uid="{00000000-0005-0000-0000-0000E5330000}"/>
    <cellStyle name="Millares 6 3 2 2 2 4 3 2" xfId="17309" xr:uid="{00000000-0005-0000-0000-0000E6330000}"/>
    <cellStyle name="Millares 6 3 2 2 2 4 4" xfId="12933" xr:uid="{00000000-0005-0000-0000-0000E7330000}"/>
    <cellStyle name="Millares 6 3 2 2 2 5" xfId="5273" xr:uid="{00000000-0005-0000-0000-0000E8330000}"/>
    <cellStyle name="Millares 6 3 2 2 2 5 2" xfId="9650" xr:uid="{00000000-0005-0000-0000-0000E9330000}"/>
    <cellStyle name="Millares 6 3 2 2 2 5 2 2" xfId="18403" xr:uid="{00000000-0005-0000-0000-0000EA330000}"/>
    <cellStyle name="Millares 6 3 2 2 2 5 3" xfId="14027" xr:uid="{00000000-0005-0000-0000-0000EB330000}"/>
    <cellStyle name="Millares 6 3 2 2 2 6" xfId="7462" xr:uid="{00000000-0005-0000-0000-0000EC330000}"/>
    <cellStyle name="Millares 6 3 2 2 2 6 2" xfId="16215" xr:uid="{00000000-0005-0000-0000-0000ED330000}"/>
    <cellStyle name="Millares 6 3 2 2 2 7" xfId="11839" xr:uid="{00000000-0005-0000-0000-0000EE330000}"/>
    <cellStyle name="Millares 6 3 2 2 3" xfId="3239" xr:uid="{00000000-0005-0000-0000-0000EF330000}"/>
    <cellStyle name="Millares 6 3 2 2 3 2" xfId="3792" xr:uid="{00000000-0005-0000-0000-0000F0330000}"/>
    <cellStyle name="Millares 6 3 2 2 3 2 2" xfId="4888" xr:uid="{00000000-0005-0000-0000-0000F1330000}"/>
    <cellStyle name="Millares 6 3 2 2 3 2 2 2" xfId="7077" xr:uid="{00000000-0005-0000-0000-0000F2330000}"/>
    <cellStyle name="Millares 6 3 2 2 3 2 2 2 2" xfId="11454" xr:uid="{00000000-0005-0000-0000-0000F3330000}"/>
    <cellStyle name="Millares 6 3 2 2 3 2 2 2 2 2" xfId="20207" xr:uid="{00000000-0005-0000-0000-0000F4330000}"/>
    <cellStyle name="Millares 6 3 2 2 3 2 2 2 3" xfId="15831" xr:uid="{00000000-0005-0000-0000-0000F5330000}"/>
    <cellStyle name="Millares 6 3 2 2 3 2 2 3" xfId="9266" xr:uid="{00000000-0005-0000-0000-0000F6330000}"/>
    <cellStyle name="Millares 6 3 2 2 3 2 2 3 2" xfId="18019" xr:uid="{00000000-0005-0000-0000-0000F7330000}"/>
    <cellStyle name="Millares 6 3 2 2 3 2 2 4" xfId="13643" xr:uid="{00000000-0005-0000-0000-0000F8330000}"/>
    <cellStyle name="Millares 6 3 2 2 3 2 3" xfId="5983" xr:uid="{00000000-0005-0000-0000-0000F9330000}"/>
    <cellStyle name="Millares 6 3 2 2 3 2 3 2" xfId="10360" xr:uid="{00000000-0005-0000-0000-0000FA330000}"/>
    <cellStyle name="Millares 6 3 2 2 3 2 3 2 2" xfId="19113" xr:uid="{00000000-0005-0000-0000-0000FB330000}"/>
    <cellStyle name="Millares 6 3 2 2 3 2 3 3" xfId="14737" xr:uid="{00000000-0005-0000-0000-0000FC330000}"/>
    <cellStyle name="Millares 6 3 2 2 3 2 4" xfId="8172" xr:uid="{00000000-0005-0000-0000-0000FD330000}"/>
    <cellStyle name="Millares 6 3 2 2 3 2 4 2" xfId="16925" xr:uid="{00000000-0005-0000-0000-0000FE330000}"/>
    <cellStyle name="Millares 6 3 2 2 3 2 5" xfId="12549" xr:uid="{00000000-0005-0000-0000-0000FF330000}"/>
    <cellStyle name="Millares 6 3 2 2 3 3" xfId="4340" xr:uid="{00000000-0005-0000-0000-000000340000}"/>
    <cellStyle name="Millares 6 3 2 2 3 3 2" xfId="6529" xr:uid="{00000000-0005-0000-0000-000001340000}"/>
    <cellStyle name="Millares 6 3 2 2 3 3 2 2" xfId="10906" xr:uid="{00000000-0005-0000-0000-000002340000}"/>
    <cellStyle name="Millares 6 3 2 2 3 3 2 2 2" xfId="19659" xr:uid="{00000000-0005-0000-0000-000003340000}"/>
    <cellStyle name="Millares 6 3 2 2 3 3 2 3" xfId="15283" xr:uid="{00000000-0005-0000-0000-000004340000}"/>
    <cellStyle name="Millares 6 3 2 2 3 3 3" xfId="8718" xr:uid="{00000000-0005-0000-0000-000005340000}"/>
    <cellStyle name="Millares 6 3 2 2 3 3 3 2" xfId="17471" xr:uid="{00000000-0005-0000-0000-000006340000}"/>
    <cellStyle name="Millares 6 3 2 2 3 3 4" xfId="13095" xr:uid="{00000000-0005-0000-0000-000007340000}"/>
    <cellStyle name="Millares 6 3 2 2 3 4" xfId="5435" xr:uid="{00000000-0005-0000-0000-000008340000}"/>
    <cellStyle name="Millares 6 3 2 2 3 4 2" xfId="9812" xr:uid="{00000000-0005-0000-0000-000009340000}"/>
    <cellStyle name="Millares 6 3 2 2 3 4 2 2" xfId="18565" xr:uid="{00000000-0005-0000-0000-00000A340000}"/>
    <cellStyle name="Millares 6 3 2 2 3 4 3" xfId="14189" xr:uid="{00000000-0005-0000-0000-00000B340000}"/>
    <cellStyle name="Millares 6 3 2 2 3 5" xfId="7624" xr:uid="{00000000-0005-0000-0000-00000C340000}"/>
    <cellStyle name="Millares 6 3 2 2 3 5 2" xfId="16377" xr:uid="{00000000-0005-0000-0000-00000D340000}"/>
    <cellStyle name="Millares 6 3 2 2 3 6" xfId="12001" xr:uid="{00000000-0005-0000-0000-00000E340000}"/>
    <cellStyle name="Millares 6 3 2 2 4" xfId="3518" xr:uid="{00000000-0005-0000-0000-00000F340000}"/>
    <cellStyle name="Millares 6 3 2 2 4 2" xfId="4614" xr:uid="{00000000-0005-0000-0000-000010340000}"/>
    <cellStyle name="Millares 6 3 2 2 4 2 2" xfId="6803" xr:uid="{00000000-0005-0000-0000-000011340000}"/>
    <cellStyle name="Millares 6 3 2 2 4 2 2 2" xfId="11180" xr:uid="{00000000-0005-0000-0000-000012340000}"/>
    <cellStyle name="Millares 6 3 2 2 4 2 2 2 2" xfId="19933" xr:uid="{00000000-0005-0000-0000-000013340000}"/>
    <cellStyle name="Millares 6 3 2 2 4 2 2 3" xfId="15557" xr:uid="{00000000-0005-0000-0000-000014340000}"/>
    <cellStyle name="Millares 6 3 2 2 4 2 3" xfId="8992" xr:uid="{00000000-0005-0000-0000-000015340000}"/>
    <cellStyle name="Millares 6 3 2 2 4 2 3 2" xfId="17745" xr:uid="{00000000-0005-0000-0000-000016340000}"/>
    <cellStyle name="Millares 6 3 2 2 4 2 4" xfId="13369" xr:uid="{00000000-0005-0000-0000-000017340000}"/>
    <cellStyle name="Millares 6 3 2 2 4 3" xfId="5709" xr:uid="{00000000-0005-0000-0000-000018340000}"/>
    <cellStyle name="Millares 6 3 2 2 4 3 2" xfId="10086" xr:uid="{00000000-0005-0000-0000-000019340000}"/>
    <cellStyle name="Millares 6 3 2 2 4 3 2 2" xfId="18839" xr:uid="{00000000-0005-0000-0000-00001A340000}"/>
    <cellStyle name="Millares 6 3 2 2 4 3 3" xfId="14463" xr:uid="{00000000-0005-0000-0000-00001B340000}"/>
    <cellStyle name="Millares 6 3 2 2 4 4" xfId="7898" xr:uid="{00000000-0005-0000-0000-00001C340000}"/>
    <cellStyle name="Millares 6 3 2 2 4 4 2" xfId="16651" xr:uid="{00000000-0005-0000-0000-00001D340000}"/>
    <cellStyle name="Millares 6 3 2 2 4 5" xfId="12275" xr:uid="{00000000-0005-0000-0000-00001E340000}"/>
    <cellStyle name="Millares 6 3 2 2 5" xfId="4066" xr:uid="{00000000-0005-0000-0000-00001F340000}"/>
    <cellStyle name="Millares 6 3 2 2 5 2" xfId="6255" xr:uid="{00000000-0005-0000-0000-000020340000}"/>
    <cellStyle name="Millares 6 3 2 2 5 2 2" xfId="10632" xr:uid="{00000000-0005-0000-0000-000021340000}"/>
    <cellStyle name="Millares 6 3 2 2 5 2 2 2" xfId="19385" xr:uid="{00000000-0005-0000-0000-000022340000}"/>
    <cellStyle name="Millares 6 3 2 2 5 2 3" xfId="15009" xr:uid="{00000000-0005-0000-0000-000023340000}"/>
    <cellStyle name="Millares 6 3 2 2 5 3" xfId="8444" xr:uid="{00000000-0005-0000-0000-000024340000}"/>
    <cellStyle name="Millares 6 3 2 2 5 3 2" xfId="17197" xr:uid="{00000000-0005-0000-0000-000025340000}"/>
    <cellStyle name="Millares 6 3 2 2 5 4" xfId="12821" xr:uid="{00000000-0005-0000-0000-000026340000}"/>
    <cellStyle name="Millares 6 3 2 2 6" xfId="5161" xr:uid="{00000000-0005-0000-0000-000027340000}"/>
    <cellStyle name="Millares 6 3 2 2 6 2" xfId="9538" xr:uid="{00000000-0005-0000-0000-000028340000}"/>
    <cellStyle name="Millares 6 3 2 2 6 2 2" xfId="18291" xr:uid="{00000000-0005-0000-0000-000029340000}"/>
    <cellStyle name="Millares 6 3 2 2 6 3" xfId="13915" xr:uid="{00000000-0005-0000-0000-00002A340000}"/>
    <cellStyle name="Millares 6 3 2 2 7" xfId="7350" xr:uid="{00000000-0005-0000-0000-00002B340000}"/>
    <cellStyle name="Millares 6 3 2 2 7 2" xfId="16103" xr:uid="{00000000-0005-0000-0000-00002C340000}"/>
    <cellStyle name="Millares 6 3 2 2 8" xfId="11727" xr:uid="{00000000-0005-0000-0000-00002D340000}"/>
    <cellStyle name="Millares 6 3 2 3" xfId="3018" xr:uid="{00000000-0005-0000-0000-00002E340000}"/>
    <cellStyle name="Millares 6 3 2 3 2" xfId="3294" xr:uid="{00000000-0005-0000-0000-00002F340000}"/>
    <cellStyle name="Millares 6 3 2 3 2 2" xfId="3847" xr:uid="{00000000-0005-0000-0000-000030340000}"/>
    <cellStyle name="Millares 6 3 2 3 2 2 2" xfId="4943" xr:uid="{00000000-0005-0000-0000-000031340000}"/>
    <cellStyle name="Millares 6 3 2 3 2 2 2 2" xfId="7132" xr:uid="{00000000-0005-0000-0000-000032340000}"/>
    <cellStyle name="Millares 6 3 2 3 2 2 2 2 2" xfId="11509" xr:uid="{00000000-0005-0000-0000-000033340000}"/>
    <cellStyle name="Millares 6 3 2 3 2 2 2 2 2 2" xfId="20262" xr:uid="{00000000-0005-0000-0000-000034340000}"/>
    <cellStyle name="Millares 6 3 2 3 2 2 2 2 3" xfId="15886" xr:uid="{00000000-0005-0000-0000-000035340000}"/>
    <cellStyle name="Millares 6 3 2 3 2 2 2 3" xfId="9321" xr:uid="{00000000-0005-0000-0000-000036340000}"/>
    <cellStyle name="Millares 6 3 2 3 2 2 2 3 2" xfId="18074" xr:uid="{00000000-0005-0000-0000-000037340000}"/>
    <cellStyle name="Millares 6 3 2 3 2 2 2 4" xfId="13698" xr:uid="{00000000-0005-0000-0000-000038340000}"/>
    <cellStyle name="Millares 6 3 2 3 2 2 3" xfId="6038" xr:uid="{00000000-0005-0000-0000-000039340000}"/>
    <cellStyle name="Millares 6 3 2 3 2 2 3 2" xfId="10415" xr:uid="{00000000-0005-0000-0000-00003A340000}"/>
    <cellStyle name="Millares 6 3 2 3 2 2 3 2 2" xfId="19168" xr:uid="{00000000-0005-0000-0000-00003B340000}"/>
    <cellStyle name="Millares 6 3 2 3 2 2 3 3" xfId="14792" xr:uid="{00000000-0005-0000-0000-00003C340000}"/>
    <cellStyle name="Millares 6 3 2 3 2 2 4" xfId="8227" xr:uid="{00000000-0005-0000-0000-00003D340000}"/>
    <cellStyle name="Millares 6 3 2 3 2 2 4 2" xfId="16980" xr:uid="{00000000-0005-0000-0000-00003E340000}"/>
    <cellStyle name="Millares 6 3 2 3 2 2 5" xfId="12604" xr:uid="{00000000-0005-0000-0000-00003F340000}"/>
    <cellStyle name="Millares 6 3 2 3 2 3" xfId="4395" xr:uid="{00000000-0005-0000-0000-000040340000}"/>
    <cellStyle name="Millares 6 3 2 3 2 3 2" xfId="6584" xr:uid="{00000000-0005-0000-0000-000041340000}"/>
    <cellStyle name="Millares 6 3 2 3 2 3 2 2" xfId="10961" xr:uid="{00000000-0005-0000-0000-000042340000}"/>
    <cellStyle name="Millares 6 3 2 3 2 3 2 2 2" xfId="19714" xr:uid="{00000000-0005-0000-0000-000043340000}"/>
    <cellStyle name="Millares 6 3 2 3 2 3 2 3" xfId="15338" xr:uid="{00000000-0005-0000-0000-000044340000}"/>
    <cellStyle name="Millares 6 3 2 3 2 3 3" xfId="8773" xr:uid="{00000000-0005-0000-0000-000045340000}"/>
    <cellStyle name="Millares 6 3 2 3 2 3 3 2" xfId="17526" xr:uid="{00000000-0005-0000-0000-000046340000}"/>
    <cellStyle name="Millares 6 3 2 3 2 3 4" xfId="13150" xr:uid="{00000000-0005-0000-0000-000047340000}"/>
    <cellStyle name="Millares 6 3 2 3 2 4" xfId="5490" xr:uid="{00000000-0005-0000-0000-000048340000}"/>
    <cellStyle name="Millares 6 3 2 3 2 4 2" xfId="9867" xr:uid="{00000000-0005-0000-0000-000049340000}"/>
    <cellStyle name="Millares 6 3 2 3 2 4 2 2" xfId="18620" xr:uid="{00000000-0005-0000-0000-00004A340000}"/>
    <cellStyle name="Millares 6 3 2 3 2 4 3" xfId="14244" xr:uid="{00000000-0005-0000-0000-00004B340000}"/>
    <cellStyle name="Millares 6 3 2 3 2 5" xfId="7679" xr:uid="{00000000-0005-0000-0000-00004C340000}"/>
    <cellStyle name="Millares 6 3 2 3 2 5 2" xfId="16432" xr:uid="{00000000-0005-0000-0000-00004D340000}"/>
    <cellStyle name="Millares 6 3 2 3 2 6" xfId="12056" xr:uid="{00000000-0005-0000-0000-00004E340000}"/>
    <cellStyle name="Millares 6 3 2 3 3" xfId="3573" xr:uid="{00000000-0005-0000-0000-00004F340000}"/>
    <cellStyle name="Millares 6 3 2 3 3 2" xfId="4669" xr:uid="{00000000-0005-0000-0000-000050340000}"/>
    <cellStyle name="Millares 6 3 2 3 3 2 2" xfId="6858" xr:uid="{00000000-0005-0000-0000-000051340000}"/>
    <cellStyle name="Millares 6 3 2 3 3 2 2 2" xfId="11235" xr:uid="{00000000-0005-0000-0000-000052340000}"/>
    <cellStyle name="Millares 6 3 2 3 3 2 2 2 2" xfId="19988" xr:uid="{00000000-0005-0000-0000-000053340000}"/>
    <cellStyle name="Millares 6 3 2 3 3 2 2 3" xfId="15612" xr:uid="{00000000-0005-0000-0000-000054340000}"/>
    <cellStyle name="Millares 6 3 2 3 3 2 3" xfId="9047" xr:uid="{00000000-0005-0000-0000-000055340000}"/>
    <cellStyle name="Millares 6 3 2 3 3 2 3 2" xfId="17800" xr:uid="{00000000-0005-0000-0000-000056340000}"/>
    <cellStyle name="Millares 6 3 2 3 3 2 4" xfId="13424" xr:uid="{00000000-0005-0000-0000-000057340000}"/>
    <cellStyle name="Millares 6 3 2 3 3 3" xfId="5764" xr:uid="{00000000-0005-0000-0000-000058340000}"/>
    <cellStyle name="Millares 6 3 2 3 3 3 2" xfId="10141" xr:uid="{00000000-0005-0000-0000-000059340000}"/>
    <cellStyle name="Millares 6 3 2 3 3 3 2 2" xfId="18894" xr:uid="{00000000-0005-0000-0000-00005A340000}"/>
    <cellStyle name="Millares 6 3 2 3 3 3 3" xfId="14518" xr:uid="{00000000-0005-0000-0000-00005B340000}"/>
    <cellStyle name="Millares 6 3 2 3 3 4" xfId="7953" xr:uid="{00000000-0005-0000-0000-00005C340000}"/>
    <cellStyle name="Millares 6 3 2 3 3 4 2" xfId="16706" xr:uid="{00000000-0005-0000-0000-00005D340000}"/>
    <cellStyle name="Millares 6 3 2 3 3 5" xfId="12330" xr:uid="{00000000-0005-0000-0000-00005E340000}"/>
    <cellStyle name="Millares 6 3 2 3 4" xfId="4121" xr:uid="{00000000-0005-0000-0000-00005F340000}"/>
    <cellStyle name="Millares 6 3 2 3 4 2" xfId="6310" xr:uid="{00000000-0005-0000-0000-000060340000}"/>
    <cellStyle name="Millares 6 3 2 3 4 2 2" xfId="10687" xr:uid="{00000000-0005-0000-0000-000061340000}"/>
    <cellStyle name="Millares 6 3 2 3 4 2 2 2" xfId="19440" xr:uid="{00000000-0005-0000-0000-000062340000}"/>
    <cellStyle name="Millares 6 3 2 3 4 2 3" xfId="15064" xr:uid="{00000000-0005-0000-0000-000063340000}"/>
    <cellStyle name="Millares 6 3 2 3 4 3" xfId="8499" xr:uid="{00000000-0005-0000-0000-000064340000}"/>
    <cellStyle name="Millares 6 3 2 3 4 3 2" xfId="17252" xr:uid="{00000000-0005-0000-0000-000065340000}"/>
    <cellStyle name="Millares 6 3 2 3 4 4" xfId="12876" xr:uid="{00000000-0005-0000-0000-000066340000}"/>
    <cellStyle name="Millares 6 3 2 3 5" xfId="5216" xr:uid="{00000000-0005-0000-0000-000067340000}"/>
    <cellStyle name="Millares 6 3 2 3 5 2" xfId="9593" xr:uid="{00000000-0005-0000-0000-000068340000}"/>
    <cellStyle name="Millares 6 3 2 3 5 2 2" xfId="18346" xr:uid="{00000000-0005-0000-0000-000069340000}"/>
    <cellStyle name="Millares 6 3 2 3 5 3" xfId="13970" xr:uid="{00000000-0005-0000-0000-00006A340000}"/>
    <cellStyle name="Millares 6 3 2 3 6" xfId="7405" xr:uid="{00000000-0005-0000-0000-00006B340000}"/>
    <cellStyle name="Millares 6 3 2 3 6 2" xfId="16158" xr:uid="{00000000-0005-0000-0000-00006C340000}"/>
    <cellStyle name="Millares 6 3 2 3 7" xfId="11782" xr:uid="{00000000-0005-0000-0000-00006D340000}"/>
    <cellStyle name="Millares 6 3 2 4" xfId="2905" xr:uid="{00000000-0005-0000-0000-00006E340000}"/>
    <cellStyle name="Millares 6 3 2 4 2" xfId="3184" xr:uid="{00000000-0005-0000-0000-00006F340000}"/>
    <cellStyle name="Millares 6 3 2 4 2 2" xfId="3737" xr:uid="{00000000-0005-0000-0000-000070340000}"/>
    <cellStyle name="Millares 6 3 2 4 2 2 2" xfId="4833" xr:uid="{00000000-0005-0000-0000-000071340000}"/>
    <cellStyle name="Millares 6 3 2 4 2 2 2 2" xfId="7022" xr:uid="{00000000-0005-0000-0000-000072340000}"/>
    <cellStyle name="Millares 6 3 2 4 2 2 2 2 2" xfId="11399" xr:uid="{00000000-0005-0000-0000-000073340000}"/>
    <cellStyle name="Millares 6 3 2 4 2 2 2 2 2 2" xfId="20152" xr:uid="{00000000-0005-0000-0000-000074340000}"/>
    <cellStyle name="Millares 6 3 2 4 2 2 2 2 3" xfId="15776" xr:uid="{00000000-0005-0000-0000-000075340000}"/>
    <cellStyle name="Millares 6 3 2 4 2 2 2 3" xfId="9211" xr:uid="{00000000-0005-0000-0000-000076340000}"/>
    <cellStyle name="Millares 6 3 2 4 2 2 2 3 2" xfId="17964" xr:uid="{00000000-0005-0000-0000-000077340000}"/>
    <cellStyle name="Millares 6 3 2 4 2 2 2 4" xfId="13588" xr:uid="{00000000-0005-0000-0000-000078340000}"/>
    <cellStyle name="Millares 6 3 2 4 2 2 3" xfId="5928" xr:uid="{00000000-0005-0000-0000-000079340000}"/>
    <cellStyle name="Millares 6 3 2 4 2 2 3 2" xfId="10305" xr:uid="{00000000-0005-0000-0000-00007A340000}"/>
    <cellStyle name="Millares 6 3 2 4 2 2 3 2 2" xfId="19058" xr:uid="{00000000-0005-0000-0000-00007B340000}"/>
    <cellStyle name="Millares 6 3 2 4 2 2 3 3" xfId="14682" xr:uid="{00000000-0005-0000-0000-00007C340000}"/>
    <cellStyle name="Millares 6 3 2 4 2 2 4" xfId="8117" xr:uid="{00000000-0005-0000-0000-00007D340000}"/>
    <cellStyle name="Millares 6 3 2 4 2 2 4 2" xfId="16870" xr:uid="{00000000-0005-0000-0000-00007E340000}"/>
    <cellStyle name="Millares 6 3 2 4 2 2 5" xfId="12494" xr:uid="{00000000-0005-0000-0000-00007F340000}"/>
    <cellStyle name="Millares 6 3 2 4 2 3" xfId="4285" xr:uid="{00000000-0005-0000-0000-000080340000}"/>
    <cellStyle name="Millares 6 3 2 4 2 3 2" xfId="6474" xr:uid="{00000000-0005-0000-0000-000081340000}"/>
    <cellStyle name="Millares 6 3 2 4 2 3 2 2" xfId="10851" xr:uid="{00000000-0005-0000-0000-000082340000}"/>
    <cellStyle name="Millares 6 3 2 4 2 3 2 2 2" xfId="19604" xr:uid="{00000000-0005-0000-0000-000083340000}"/>
    <cellStyle name="Millares 6 3 2 4 2 3 2 3" xfId="15228" xr:uid="{00000000-0005-0000-0000-000084340000}"/>
    <cellStyle name="Millares 6 3 2 4 2 3 3" xfId="8663" xr:uid="{00000000-0005-0000-0000-000085340000}"/>
    <cellStyle name="Millares 6 3 2 4 2 3 3 2" xfId="17416" xr:uid="{00000000-0005-0000-0000-000086340000}"/>
    <cellStyle name="Millares 6 3 2 4 2 3 4" xfId="13040" xr:uid="{00000000-0005-0000-0000-000087340000}"/>
    <cellStyle name="Millares 6 3 2 4 2 4" xfId="5380" xr:uid="{00000000-0005-0000-0000-000088340000}"/>
    <cellStyle name="Millares 6 3 2 4 2 4 2" xfId="9757" xr:uid="{00000000-0005-0000-0000-000089340000}"/>
    <cellStyle name="Millares 6 3 2 4 2 4 2 2" xfId="18510" xr:uid="{00000000-0005-0000-0000-00008A340000}"/>
    <cellStyle name="Millares 6 3 2 4 2 4 3" xfId="14134" xr:uid="{00000000-0005-0000-0000-00008B340000}"/>
    <cellStyle name="Millares 6 3 2 4 2 5" xfId="7569" xr:uid="{00000000-0005-0000-0000-00008C340000}"/>
    <cellStyle name="Millares 6 3 2 4 2 5 2" xfId="16322" xr:uid="{00000000-0005-0000-0000-00008D340000}"/>
    <cellStyle name="Millares 6 3 2 4 2 6" xfId="11946" xr:uid="{00000000-0005-0000-0000-00008E340000}"/>
    <cellStyle name="Millares 6 3 2 4 3" xfId="3463" xr:uid="{00000000-0005-0000-0000-00008F340000}"/>
    <cellStyle name="Millares 6 3 2 4 3 2" xfId="4559" xr:uid="{00000000-0005-0000-0000-000090340000}"/>
    <cellStyle name="Millares 6 3 2 4 3 2 2" xfId="6748" xr:uid="{00000000-0005-0000-0000-000091340000}"/>
    <cellStyle name="Millares 6 3 2 4 3 2 2 2" xfId="11125" xr:uid="{00000000-0005-0000-0000-000092340000}"/>
    <cellStyle name="Millares 6 3 2 4 3 2 2 2 2" xfId="19878" xr:uid="{00000000-0005-0000-0000-000093340000}"/>
    <cellStyle name="Millares 6 3 2 4 3 2 2 3" xfId="15502" xr:uid="{00000000-0005-0000-0000-000094340000}"/>
    <cellStyle name="Millares 6 3 2 4 3 2 3" xfId="8937" xr:uid="{00000000-0005-0000-0000-000095340000}"/>
    <cellStyle name="Millares 6 3 2 4 3 2 3 2" xfId="17690" xr:uid="{00000000-0005-0000-0000-000096340000}"/>
    <cellStyle name="Millares 6 3 2 4 3 2 4" xfId="13314" xr:uid="{00000000-0005-0000-0000-000097340000}"/>
    <cellStyle name="Millares 6 3 2 4 3 3" xfId="5654" xr:uid="{00000000-0005-0000-0000-000098340000}"/>
    <cellStyle name="Millares 6 3 2 4 3 3 2" xfId="10031" xr:uid="{00000000-0005-0000-0000-000099340000}"/>
    <cellStyle name="Millares 6 3 2 4 3 3 2 2" xfId="18784" xr:uid="{00000000-0005-0000-0000-00009A340000}"/>
    <cellStyle name="Millares 6 3 2 4 3 3 3" xfId="14408" xr:uid="{00000000-0005-0000-0000-00009B340000}"/>
    <cellStyle name="Millares 6 3 2 4 3 4" xfId="7843" xr:uid="{00000000-0005-0000-0000-00009C340000}"/>
    <cellStyle name="Millares 6 3 2 4 3 4 2" xfId="16596" xr:uid="{00000000-0005-0000-0000-00009D340000}"/>
    <cellStyle name="Millares 6 3 2 4 3 5" xfId="12220" xr:uid="{00000000-0005-0000-0000-00009E340000}"/>
    <cellStyle name="Millares 6 3 2 4 4" xfId="4011" xr:uid="{00000000-0005-0000-0000-00009F340000}"/>
    <cellStyle name="Millares 6 3 2 4 4 2" xfId="6200" xr:uid="{00000000-0005-0000-0000-0000A0340000}"/>
    <cellStyle name="Millares 6 3 2 4 4 2 2" xfId="10577" xr:uid="{00000000-0005-0000-0000-0000A1340000}"/>
    <cellStyle name="Millares 6 3 2 4 4 2 2 2" xfId="19330" xr:uid="{00000000-0005-0000-0000-0000A2340000}"/>
    <cellStyle name="Millares 6 3 2 4 4 2 3" xfId="14954" xr:uid="{00000000-0005-0000-0000-0000A3340000}"/>
    <cellStyle name="Millares 6 3 2 4 4 3" xfId="8389" xr:uid="{00000000-0005-0000-0000-0000A4340000}"/>
    <cellStyle name="Millares 6 3 2 4 4 3 2" xfId="17142" xr:uid="{00000000-0005-0000-0000-0000A5340000}"/>
    <cellStyle name="Millares 6 3 2 4 4 4" xfId="12766" xr:uid="{00000000-0005-0000-0000-0000A6340000}"/>
    <cellStyle name="Millares 6 3 2 4 5" xfId="5106" xr:uid="{00000000-0005-0000-0000-0000A7340000}"/>
    <cellStyle name="Millares 6 3 2 4 5 2" xfId="9483" xr:uid="{00000000-0005-0000-0000-0000A8340000}"/>
    <cellStyle name="Millares 6 3 2 4 5 2 2" xfId="18236" xr:uid="{00000000-0005-0000-0000-0000A9340000}"/>
    <cellStyle name="Millares 6 3 2 4 5 3" xfId="13860" xr:uid="{00000000-0005-0000-0000-0000AA340000}"/>
    <cellStyle name="Millares 6 3 2 4 6" xfId="7295" xr:uid="{00000000-0005-0000-0000-0000AB340000}"/>
    <cellStyle name="Millares 6 3 2 4 6 2" xfId="16048" xr:uid="{00000000-0005-0000-0000-0000AC340000}"/>
    <cellStyle name="Millares 6 3 2 4 7" xfId="11672" xr:uid="{00000000-0005-0000-0000-0000AD340000}"/>
    <cellStyle name="Millares 6 3 2 5" xfId="3134" xr:uid="{00000000-0005-0000-0000-0000AE340000}"/>
    <cellStyle name="Millares 6 3 2 5 2" xfId="3688" xr:uid="{00000000-0005-0000-0000-0000AF340000}"/>
    <cellStyle name="Millares 6 3 2 5 2 2" xfId="4784" xr:uid="{00000000-0005-0000-0000-0000B0340000}"/>
    <cellStyle name="Millares 6 3 2 5 2 2 2" xfId="6973" xr:uid="{00000000-0005-0000-0000-0000B1340000}"/>
    <cellStyle name="Millares 6 3 2 5 2 2 2 2" xfId="11350" xr:uid="{00000000-0005-0000-0000-0000B2340000}"/>
    <cellStyle name="Millares 6 3 2 5 2 2 2 2 2" xfId="20103" xr:uid="{00000000-0005-0000-0000-0000B3340000}"/>
    <cellStyle name="Millares 6 3 2 5 2 2 2 3" xfId="15727" xr:uid="{00000000-0005-0000-0000-0000B4340000}"/>
    <cellStyle name="Millares 6 3 2 5 2 2 3" xfId="9162" xr:uid="{00000000-0005-0000-0000-0000B5340000}"/>
    <cellStyle name="Millares 6 3 2 5 2 2 3 2" xfId="17915" xr:uid="{00000000-0005-0000-0000-0000B6340000}"/>
    <cellStyle name="Millares 6 3 2 5 2 2 4" xfId="13539" xr:uid="{00000000-0005-0000-0000-0000B7340000}"/>
    <cellStyle name="Millares 6 3 2 5 2 3" xfId="5879" xr:uid="{00000000-0005-0000-0000-0000B8340000}"/>
    <cellStyle name="Millares 6 3 2 5 2 3 2" xfId="10256" xr:uid="{00000000-0005-0000-0000-0000B9340000}"/>
    <cellStyle name="Millares 6 3 2 5 2 3 2 2" xfId="19009" xr:uid="{00000000-0005-0000-0000-0000BA340000}"/>
    <cellStyle name="Millares 6 3 2 5 2 3 3" xfId="14633" xr:uid="{00000000-0005-0000-0000-0000BB340000}"/>
    <cellStyle name="Millares 6 3 2 5 2 4" xfId="8068" xr:uid="{00000000-0005-0000-0000-0000BC340000}"/>
    <cellStyle name="Millares 6 3 2 5 2 4 2" xfId="16821" xr:uid="{00000000-0005-0000-0000-0000BD340000}"/>
    <cellStyle name="Millares 6 3 2 5 2 5" xfId="12445" xr:uid="{00000000-0005-0000-0000-0000BE340000}"/>
    <cellStyle name="Millares 6 3 2 5 3" xfId="4236" xr:uid="{00000000-0005-0000-0000-0000BF340000}"/>
    <cellStyle name="Millares 6 3 2 5 3 2" xfId="6425" xr:uid="{00000000-0005-0000-0000-0000C0340000}"/>
    <cellStyle name="Millares 6 3 2 5 3 2 2" xfId="10802" xr:uid="{00000000-0005-0000-0000-0000C1340000}"/>
    <cellStyle name="Millares 6 3 2 5 3 2 2 2" xfId="19555" xr:uid="{00000000-0005-0000-0000-0000C2340000}"/>
    <cellStyle name="Millares 6 3 2 5 3 2 3" xfId="15179" xr:uid="{00000000-0005-0000-0000-0000C3340000}"/>
    <cellStyle name="Millares 6 3 2 5 3 3" xfId="8614" xr:uid="{00000000-0005-0000-0000-0000C4340000}"/>
    <cellStyle name="Millares 6 3 2 5 3 3 2" xfId="17367" xr:uid="{00000000-0005-0000-0000-0000C5340000}"/>
    <cellStyle name="Millares 6 3 2 5 3 4" xfId="12991" xr:uid="{00000000-0005-0000-0000-0000C6340000}"/>
    <cellStyle name="Millares 6 3 2 5 4" xfId="5331" xr:uid="{00000000-0005-0000-0000-0000C7340000}"/>
    <cellStyle name="Millares 6 3 2 5 4 2" xfId="9708" xr:uid="{00000000-0005-0000-0000-0000C8340000}"/>
    <cellStyle name="Millares 6 3 2 5 4 2 2" xfId="18461" xr:uid="{00000000-0005-0000-0000-0000C9340000}"/>
    <cellStyle name="Millares 6 3 2 5 4 3" xfId="14085" xr:uid="{00000000-0005-0000-0000-0000CA340000}"/>
    <cellStyle name="Millares 6 3 2 5 5" xfId="7520" xr:uid="{00000000-0005-0000-0000-0000CB340000}"/>
    <cellStyle name="Millares 6 3 2 5 5 2" xfId="16273" xr:uid="{00000000-0005-0000-0000-0000CC340000}"/>
    <cellStyle name="Millares 6 3 2 5 6" xfId="11897" xr:uid="{00000000-0005-0000-0000-0000CD340000}"/>
    <cellStyle name="Millares 6 3 2 6" xfId="3413" xr:uid="{00000000-0005-0000-0000-0000CE340000}"/>
    <cellStyle name="Millares 6 3 2 6 2" xfId="4510" xr:uid="{00000000-0005-0000-0000-0000CF340000}"/>
    <cellStyle name="Millares 6 3 2 6 2 2" xfId="6699" xr:uid="{00000000-0005-0000-0000-0000D0340000}"/>
    <cellStyle name="Millares 6 3 2 6 2 2 2" xfId="11076" xr:uid="{00000000-0005-0000-0000-0000D1340000}"/>
    <cellStyle name="Millares 6 3 2 6 2 2 2 2" xfId="19829" xr:uid="{00000000-0005-0000-0000-0000D2340000}"/>
    <cellStyle name="Millares 6 3 2 6 2 2 3" xfId="15453" xr:uid="{00000000-0005-0000-0000-0000D3340000}"/>
    <cellStyle name="Millares 6 3 2 6 2 3" xfId="8888" xr:uid="{00000000-0005-0000-0000-0000D4340000}"/>
    <cellStyle name="Millares 6 3 2 6 2 3 2" xfId="17641" xr:uid="{00000000-0005-0000-0000-0000D5340000}"/>
    <cellStyle name="Millares 6 3 2 6 2 4" xfId="13265" xr:uid="{00000000-0005-0000-0000-0000D6340000}"/>
    <cellStyle name="Millares 6 3 2 6 3" xfId="5605" xr:uid="{00000000-0005-0000-0000-0000D7340000}"/>
    <cellStyle name="Millares 6 3 2 6 3 2" xfId="9982" xr:uid="{00000000-0005-0000-0000-0000D8340000}"/>
    <cellStyle name="Millares 6 3 2 6 3 2 2" xfId="18735" xr:uid="{00000000-0005-0000-0000-0000D9340000}"/>
    <cellStyle name="Millares 6 3 2 6 3 3" xfId="14359" xr:uid="{00000000-0005-0000-0000-0000DA340000}"/>
    <cellStyle name="Millares 6 3 2 6 4" xfId="7794" xr:uid="{00000000-0005-0000-0000-0000DB340000}"/>
    <cellStyle name="Millares 6 3 2 6 4 2" xfId="16547" xr:uid="{00000000-0005-0000-0000-0000DC340000}"/>
    <cellStyle name="Millares 6 3 2 6 5" xfId="12171" xr:uid="{00000000-0005-0000-0000-0000DD340000}"/>
    <cellStyle name="Millares 6 3 2 7" xfId="3963" xr:uid="{00000000-0005-0000-0000-0000DE340000}"/>
    <cellStyle name="Millares 6 3 2 7 2" xfId="6152" xr:uid="{00000000-0005-0000-0000-0000DF340000}"/>
    <cellStyle name="Millares 6 3 2 7 2 2" xfId="10529" xr:uid="{00000000-0005-0000-0000-0000E0340000}"/>
    <cellStyle name="Millares 6 3 2 7 2 2 2" xfId="19282" xr:uid="{00000000-0005-0000-0000-0000E1340000}"/>
    <cellStyle name="Millares 6 3 2 7 2 3" xfId="14906" xr:uid="{00000000-0005-0000-0000-0000E2340000}"/>
    <cellStyle name="Millares 6 3 2 7 3" xfId="8341" xr:uid="{00000000-0005-0000-0000-0000E3340000}"/>
    <cellStyle name="Millares 6 3 2 7 3 2" xfId="17094" xr:uid="{00000000-0005-0000-0000-0000E4340000}"/>
    <cellStyle name="Millares 6 3 2 7 4" xfId="12718" xr:uid="{00000000-0005-0000-0000-0000E5340000}"/>
    <cellStyle name="Millares 6 3 2 8" xfId="5058" xr:uid="{00000000-0005-0000-0000-0000E6340000}"/>
    <cellStyle name="Millares 6 3 2 8 2" xfId="9435" xr:uid="{00000000-0005-0000-0000-0000E7340000}"/>
    <cellStyle name="Millares 6 3 2 8 2 2" xfId="18188" xr:uid="{00000000-0005-0000-0000-0000E8340000}"/>
    <cellStyle name="Millares 6 3 2 8 3" xfId="13812" xr:uid="{00000000-0005-0000-0000-0000E9340000}"/>
    <cellStyle name="Millares 6 3 2 9" xfId="7247" xr:uid="{00000000-0005-0000-0000-0000EA340000}"/>
    <cellStyle name="Millares 6 3 2 9 2" xfId="16000" xr:uid="{00000000-0005-0000-0000-0000EB340000}"/>
    <cellStyle name="Millares 6 3 3" xfId="2962" xr:uid="{00000000-0005-0000-0000-0000EC340000}"/>
    <cellStyle name="Millares 6 3 3 2" xfId="3074" xr:uid="{00000000-0005-0000-0000-0000ED340000}"/>
    <cellStyle name="Millares 6 3 3 2 2" xfId="3350" xr:uid="{00000000-0005-0000-0000-0000EE340000}"/>
    <cellStyle name="Millares 6 3 3 2 2 2" xfId="3903" xr:uid="{00000000-0005-0000-0000-0000EF340000}"/>
    <cellStyle name="Millares 6 3 3 2 2 2 2" xfId="4999" xr:uid="{00000000-0005-0000-0000-0000F0340000}"/>
    <cellStyle name="Millares 6 3 3 2 2 2 2 2" xfId="7188" xr:uid="{00000000-0005-0000-0000-0000F1340000}"/>
    <cellStyle name="Millares 6 3 3 2 2 2 2 2 2" xfId="11565" xr:uid="{00000000-0005-0000-0000-0000F2340000}"/>
    <cellStyle name="Millares 6 3 3 2 2 2 2 2 2 2" xfId="20318" xr:uid="{00000000-0005-0000-0000-0000F3340000}"/>
    <cellStyle name="Millares 6 3 3 2 2 2 2 2 3" xfId="15942" xr:uid="{00000000-0005-0000-0000-0000F4340000}"/>
    <cellStyle name="Millares 6 3 3 2 2 2 2 3" xfId="9377" xr:uid="{00000000-0005-0000-0000-0000F5340000}"/>
    <cellStyle name="Millares 6 3 3 2 2 2 2 3 2" xfId="18130" xr:uid="{00000000-0005-0000-0000-0000F6340000}"/>
    <cellStyle name="Millares 6 3 3 2 2 2 2 4" xfId="13754" xr:uid="{00000000-0005-0000-0000-0000F7340000}"/>
    <cellStyle name="Millares 6 3 3 2 2 2 3" xfId="6094" xr:uid="{00000000-0005-0000-0000-0000F8340000}"/>
    <cellStyle name="Millares 6 3 3 2 2 2 3 2" xfId="10471" xr:uid="{00000000-0005-0000-0000-0000F9340000}"/>
    <cellStyle name="Millares 6 3 3 2 2 2 3 2 2" xfId="19224" xr:uid="{00000000-0005-0000-0000-0000FA340000}"/>
    <cellStyle name="Millares 6 3 3 2 2 2 3 3" xfId="14848" xr:uid="{00000000-0005-0000-0000-0000FB340000}"/>
    <cellStyle name="Millares 6 3 3 2 2 2 4" xfId="8283" xr:uid="{00000000-0005-0000-0000-0000FC340000}"/>
    <cellStyle name="Millares 6 3 3 2 2 2 4 2" xfId="17036" xr:uid="{00000000-0005-0000-0000-0000FD340000}"/>
    <cellStyle name="Millares 6 3 3 2 2 2 5" xfId="12660" xr:uid="{00000000-0005-0000-0000-0000FE340000}"/>
    <cellStyle name="Millares 6 3 3 2 2 3" xfId="4451" xr:uid="{00000000-0005-0000-0000-0000FF340000}"/>
    <cellStyle name="Millares 6 3 3 2 2 3 2" xfId="6640" xr:uid="{00000000-0005-0000-0000-000000350000}"/>
    <cellStyle name="Millares 6 3 3 2 2 3 2 2" xfId="11017" xr:uid="{00000000-0005-0000-0000-000001350000}"/>
    <cellStyle name="Millares 6 3 3 2 2 3 2 2 2" xfId="19770" xr:uid="{00000000-0005-0000-0000-000002350000}"/>
    <cellStyle name="Millares 6 3 3 2 2 3 2 3" xfId="15394" xr:uid="{00000000-0005-0000-0000-000003350000}"/>
    <cellStyle name="Millares 6 3 3 2 2 3 3" xfId="8829" xr:uid="{00000000-0005-0000-0000-000004350000}"/>
    <cellStyle name="Millares 6 3 3 2 2 3 3 2" xfId="17582" xr:uid="{00000000-0005-0000-0000-000005350000}"/>
    <cellStyle name="Millares 6 3 3 2 2 3 4" xfId="13206" xr:uid="{00000000-0005-0000-0000-000006350000}"/>
    <cellStyle name="Millares 6 3 3 2 2 4" xfId="5546" xr:uid="{00000000-0005-0000-0000-000007350000}"/>
    <cellStyle name="Millares 6 3 3 2 2 4 2" xfId="9923" xr:uid="{00000000-0005-0000-0000-000008350000}"/>
    <cellStyle name="Millares 6 3 3 2 2 4 2 2" xfId="18676" xr:uid="{00000000-0005-0000-0000-000009350000}"/>
    <cellStyle name="Millares 6 3 3 2 2 4 3" xfId="14300" xr:uid="{00000000-0005-0000-0000-00000A350000}"/>
    <cellStyle name="Millares 6 3 3 2 2 5" xfId="7735" xr:uid="{00000000-0005-0000-0000-00000B350000}"/>
    <cellStyle name="Millares 6 3 3 2 2 5 2" xfId="16488" xr:uid="{00000000-0005-0000-0000-00000C350000}"/>
    <cellStyle name="Millares 6 3 3 2 2 6" xfId="12112" xr:uid="{00000000-0005-0000-0000-00000D350000}"/>
    <cellStyle name="Millares 6 3 3 2 3" xfId="3629" xr:uid="{00000000-0005-0000-0000-00000E350000}"/>
    <cellStyle name="Millares 6 3 3 2 3 2" xfId="4725" xr:uid="{00000000-0005-0000-0000-00000F350000}"/>
    <cellStyle name="Millares 6 3 3 2 3 2 2" xfId="6914" xr:uid="{00000000-0005-0000-0000-000010350000}"/>
    <cellStyle name="Millares 6 3 3 2 3 2 2 2" xfId="11291" xr:uid="{00000000-0005-0000-0000-000011350000}"/>
    <cellStyle name="Millares 6 3 3 2 3 2 2 2 2" xfId="20044" xr:uid="{00000000-0005-0000-0000-000012350000}"/>
    <cellStyle name="Millares 6 3 3 2 3 2 2 3" xfId="15668" xr:uid="{00000000-0005-0000-0000-000013350000}"/>
    <cellStyle name="Millares 6 3 3 2 3 2 3" xfId="9103" xr:uid="{00000000-0005-0000-0000-000014350000}"/>
    <cellStyle name="Millares 6 3 3 2 3 2 3 2" xfId="17856" xr:uid="{00000000-0005-0000-0000-000015350000}"/>
    <cellStyle name="Millares 6 3 3 2 3 2 4" xfId="13480" xr:uid="{00000000-0005-0000-0000-000016350000}"/>
    <cellStyle name="Millares 6 3 3 2 3 3" xfId="5820" xr:uid="{00000000-0005-0000-0000-000017350000}"/>
    <cellStyle name="Millares 6 3 3 2 3 3 2" xfId="10197" xr:uid="{00000000-0005-0000-0000-000018350000}"/>
    <cellStyle name="Millares 6 3 3 2 3 3 2 2" xfId="18950" xr:uid="{00000000-0005-0000-0000-000019350000}"/>
    <cellStyle name="Millares 6 3 3 2 3 3 3" xfId="14574" xr:uid="{00000000-0005-0000-0000-00001A350000}"/>
    <cellStyle name="Millares 6 3 3 2 3 4" xfId="8009" xr:uid="{00000000-0005-0000-0000-00001B350000}"/>
    <cellStyle name="Millares 6 3 3 2 3 4 2" xfId="16762" xr:uid="{00000000-0005-0000-0000-00001C350000}"/>
    <cellStyle name="Millares 6 3 3 2 3 5" xfId="12386" xr:uid="{00000000-0005-0000-0000-00001D350000}"/>
    <cellStyle name="Millares 6 3 3 2 4" xfId="4177" xr:uid="{00000000-0005-0000-0000-00001E350000}"/>
    <cellStyle name="Millares 6 3 3 2 4 2" xfId="6366" xr:uid="{00000000-0005-0000-0000-00001F350000}"/>
    <cellStyle name="Millares 6 3 3 2 4 2 2" xfId="10743" xr:uid="{00000000-0005-0000-0000-000020350000}"/>
    <cellStyle name="Millares 6 3 3 2 4 2 2 2" xfId="19496" xr:uid="{00000000-0005-0000-0000-000021350000}"/>
    <cellStyle name="Millares 6 3 3 2 4 2 3" xfId="15120" xr:uid="{00000000-0005-0000-0000-000022350000}"/>
    <cellStyle name="Millares 6 3 3 2 4 3" xfId="8555" xr:uid="{00000000-0005-0000-0000-000023350000}"/>
    <cellStyle name="Millares 6 3 3 2 4 3 2" xfId="17308" xr:uid="{00000000-0005-0000-0000-000024350000}"/>
    <cellStyle name="Millares 6 3 3 2 4 4" xfId="12932" xr:uid="{00000000-0005-0000-0000-000025350000}"/>
    <cellStyle name="Millares 6 3 3 2 5" xfId="5272" xr:uid="{00000000-0005-0000-0000-000026350000}"/>
    <cellStyle name="Millares 6 3 3 2 5 2" xfId="9649" xr:uid="{00000000-0005-0000-0000-000027350000}"/>
    <cellStyle name="Millares 6 3 3 2 5 2 2" xfId="18402" xr:uid="{00000000-0005-0000-0000-000028350000}"/>
    <cellStyle name="Millares 6 3 3 2 5 3" xfId="14026" xr:uid="{00000000-0005-0000-0000-000029350000}"/>
    <cellStyle name="Millares 6 3 3 2 6" xfId="7461" xr:uid="{00000000-0005-0000-0000-00002A350000}"/>
    <cellStyle name="Millares 6 3 3 2 6 2" xfId="16214" xr:uid="{00000000-0005-0000-0000-00002B350000}"/>
    <cellStyle name="Millares 6 3 3 2 7" xfId="11838" xr:uid="{00000000-0005-0000-0000-00002C350000}"/>
    <cellStyle name="Millares 6 3 3 3" xfId="3238" xr:uid="{00000000-0005-0000-0000-00002D350000}"/>
    <cellStyle name="Millares 6 3 3 3 2" xfId="3791" xr:uid="{00000000-0005-0000-0000-00002E350000}"/>
    <cellStyle name="Millares 6 3 3 3 2 2" xfId="4887" xr:uid="{00000000-0005-0000-0000-00002F350000}"/>
    <cellStyle name="Millares 6 3 3 3 2 2 2" xfId="7076" xr:uid="{00000000-0005-0000-0000-000030350000}"/>
    <cellStyle name="Millares 6 3 3 3 2 2 2 2" xfId="11453" xr:uid="{00000000-0005-0000-0000-000031350000}"/>
    <cellStyle name="Millares 6 3 3 3 2 2 2 2 2" xfId="20206" xr:uid="{00000000-0005-0000-0000-000032350000}"/>
    <cellStyle name="Millares 6 3 3 3 2 2 2 3" xfId="15830" xr:uid="{00000000-0005-0000-0000-000033350000}"/>
    <cellStyle name="Millares 6 3 3 3 2 2 3" xfId="9265" xr:uid="{00000000-0005-0000-0000-000034350000}"/>
    <cellStyle name="Millares 6 3 3 3 2 2 3 2" xfId="18018" xr:uid="{00000000-0005-0000-0000-000035350000}"/>
    <cellStyle name="Millares 6 3 3 3 2 2 4" xfId="13642" xr:uid="{00000000-0005-0000-0000-000036350000}"/>
    <cellStyle name="Millares 6 3 3 3 2 3" xfId="5982" xr:uid="{00000000-0005-0000-0000-000037350000}"/>
    <cellStyle name="Millares 6 3 3 3 2 3 2" xfId="10359" xr:uid="{00000000-0005-0000-0000-000038350000}"/>
    <cellStyle name="Millares 6 3 3 3 2 3 2 2" xfId="19112" xr:uid="{00000000-0005-0000-0000-000039350000}"/>
    <cellStyle name="Millares 6 3 3 3 2 3 3" xfId="14736" xr:uid="{00000000-0005-0000-0000-00003A350000}"/>
    <cellStyle name="Millares 6 3 3 3 2 4" xfId="8171" xr:uid="{00000000-0005-0000-0000-00003B350000}"/>
    <cellStyle name="Millares 6 3 3 3 2 4 2" xfId="16924" xr:uid="{00000000-0005-0000-0000-00003C350000}"/>
    <cellStyle name="Millares 6 3 3 3 2 5" xfId="12548" xr:uid="{00000000-0005-0000-0000-00003D350000}"/>
    <cellStyle name="Millares 6 3 3 3 3" xfId="4339" xr:uid="{00000000-0005-0000-0000-00003E350000}"/>
    <cellStyle name="Millares 6 3 3 3 3 2" xfId="6528" xr:uid="{00000000-0005-0000-0000-00003F350000}"/>
    <cellStyle name="Millares 6 3 3 3 3 2 2" xfId="10905" xr:uid="{00000000-0005-0000-0000-000040350000}"/>
    <cellStyle name="Millares 6 3 3 3 3 2 2 2" xfId="19658" xr:uid="{00000000-0005-0000-0000-000041350000}"/>
    <cellStyle name="Millares 6 3 3 3 3 2 3" xfId="15282" xr:uid="{00000000-0005-0000-0000-000042350000}"/>
    <cellStyle name="Millares 6 3 3 3 3 3" xfId="8717" xr:uid="{00000000-0005-0000-0000-000043350000}"/>
    <cellStyle name="Millares 6 3 3 3 3 3 2" xfId="17470" xr:uid="{00000000-0005-0000-0000-000044350000}"/>
    <cellStyle name="Millares 6 3 3 3 3 4" xfId="13094" xr:uid="{00000000-0005-0000-0000-000045350000}"/>
    <cellStyle name="Millares 6 3 3 3 4" xfId="5434" xr:uid="{00000000-0005-0000-0000-000046350000}"/>
    <cellStyle name="Millares 6 3 3 3 4 2" xfId="9811" xr:uid="{00000000-0005-0000-0000-000047350000}"/>
    <cellStyle name="Millares 6 3 3 3 4 2 2" xfId="18564" xr:uid="{00000000-0005-0000-0000-000048350000}"/>
    <cellStyle name="Millares 6 3 3 3 4 3" xfId="14188" xr:uid="{00000000-0005-0000-0000-000049350000}"/>
    <cellStyle name="Millares 6 3 3 3 5" xfId="7623" xr:uid="{00000000-0005-0000-0000-00004A350000}"/>
    <cellStyle name="Millares 6 3 3 3 5 2" xfId="16376" xr:uid="{00000000-0005-0000-0000-00004B350000}"/>
    <cellStyle name="Millares 6 3 3 3 6" xfId="12000" xr:uid="{00000000-0005-0000-0000-00004C350000}"/>
    <cellStyle name="Millares 6 3 3 4" xfId="3517" xr:uid="{00000000-0005-0000-0000-00004D350000}"/>
    <cellStyle name="Millares 6 3 3 4 2" xfId="4613" xr:uid="{00000000-0005-0000-0000-00004E350000}"/>
    <cellStyle name="Millares 6 3 3 4 2 2" xfId="6802" xr:uid="{00000000-0005-0000-0000-00004F350000}"/>
    <cellStyle name="Millares 6 3 3 4 2 2 2" xfId="11179" xr:uid="{00000000-0005-0000-0000-000050350000}"/>
    <cellStyle name="Millares 6 3 3 4 2 2 2 2" xfId="19932" xr:uid="{00000000-0005-0000-0000-000051350000}"/>
    <cellStyle name="Millares 6 3 3 4 2 2 3" xfId="15556" xr:uid="{00000000-0005-0000-0000-000052350000}"/>
    <cellStyle name="Millares 6 3 3 4 2 3" xfId="8991" xr:uid="{00000000-0005-0000-0000-000053350000}"/>
    <cellStyle name="Millares 6 3 3 4 2 3 2" xfId="17744" xr:uid="{00000000-0005-0000-0000-000054350000}"/>
    <cellStyle name="Millares 6 3 3 4 2 4" xfId="13368" xr:uid="{00000000-0005-0000-0000-000055350000}"/>
    <cellStyle name="Millares 6 3 3 4 3" xfId="5708" xr:uid="{00000000-0005-0000-0000-000056350000}"/>
    <cellStyle name="Millares 6 3 3 4 3 2" xfId="10085" xr:uid="{00000000-0005-0000-0000-000057350000}"/>
    <cellStyle name="Millares 6 3 3 4 3 2 2" xfId="18838" xr:uid="{00000000-0005-0000-0000-000058350000}"/>
    <cellStyle name="Millares 6 3 3 4 3 3" xfId="14462" xr:uid="{00000000-0005-0000-0000-000059350000}"/>
    <cellStyle name="Millares 6 3 3 4 4" xfId="7897" xr:uid="{00000000-0005-0000-0000-00005A350000}"/>
    <cellStyle name="Millares 6 3 3 4 4 2" xfId="16650" xr:uid="{00000000-0005-0000-0000-00005B350000}"/>
    <cellStyle name="Millares 6 3 3 4 5" xfId="12274" xr:uid="{00000000-0005-0000-0000-00005C350000}"/>
    <cellStyle name="Millares 6 3 3 5" xfId="4065" xr:uid="{00000000-0005-0000-0000-00005D350000}"/>
    <cellStyle name="Millares 6 3 3 5 2" xfId="6254" xr:uid="{00000000-0005-0000-0000-00005E350000}"/>
    <cellStyle name="Millares 6 3 3 5 2 2" xfId="10631" xr:uid="{00000000-0005-0000-0000-00005F350000}"/>
    <cellStyle name="Millares 6 3 3 5 2 2 2" xfId="19384" xr:uid="{00000000-0005-0000-0000-000060350000}"/>
    <cellStyle name="Millares 6 3 3 5 2 3" xfId="15008" xr:uid="{00000000-0005-0000-0000-000061350000}"/>
    <cellStyle name="Millares 6 3 3 5 3" xfId="8443" xr:uid="{00000000-0005-0000-0000-000062350000}"/>
    <cellStyle name="Millares 6 3 3 5 3 2" xfId="17196" xr:uid="{00000000-0005-0000-0000-000063350000}"/>
    <cellStyle name="Millares 6 3 3 5 4" xfId="12820" xr:uid="{00000000-0005-0000-0000-000064350000}"/>
    <cellStyle name="Millares 6 3 3 6" xfId="5160" xr:uid="{00000000-0005-0000-0000-000065350000}"/>
    <cellStyle name="Millares 6 3 3 6 2" xfId="9537" xr:uid="{00000000-0005-0000-0000-000066350000}"/>
    <cellStyle name="Millares 6 3 3 6 2 2" xfId="18290" xr:uid="{00000000-0005-0000-0000-000067350000}"/>
    <cellStyle name="Millares 6 3 3 6 3" xfId="13914" xr:uid="{00000000-0005-0000-0000-000068350000}"/>
    <cellStyle name="Millares 6 3 3 7" xfId="7349" xr:uid="{00000000-0005-0000-0000-000069350000}"/>
    <cellStyle name="Millares 6 3 3 7 2" xfId="16102" xr:uid="{00000000-0005-0000-0000-00006A350000}"/>
    <cellStyle name="Millares 6 3 3 8" xfId="11726" xr:uid="{00000000-0005-0000-0000-00006B350000}"/>
    <cellStyle name="Millares 6 3 4" xfId="3017" xr:uid="{00000000-0005-0000-0000-00006C350000}"/>
    <cellStyle name="Millares 6 3 4 2" xfId="3293" xr:uid="{00000000-0005-0000-0000-00006D350000}"/>
    <cellStyle name="Millares 6 3 4 2 2" xfId="3846" xr:uid="{00000000-0005-0000-0000-00006E350000}"/>
    <cellStyle name="Millares 6 3 4 2 2 2" xfId="4942" xr:uid="{00000000-0005-0000-0000-00006F350000}"/>
    <cellStyle name="Millares 6 3 4 2 2 2 2" xfId="7131" xr:uid="{00000000-0005-0000-0000-000070350000}"/>
    <cellStyle name="Millares 6 3 4 2 2 2 2 2" xfId="11508" xr:uid="{00000000-0005-0000-0000-000071350000}"/>
    <cellStyle name="Millares 6 3 4 2 2 2 2 2 2" xfId="20261" xr:uid="{00000000-0005-0000-0000-000072350000}"/>
    <cellStyle name="Millares 6 3 4 2 2 2 2 3" xfId="15885" xr:uid="{00000000-0005-0000-0000-000073350000}"/>
    <cellStyle name="Millares 6 3 4 2 2 2 3" xfId="9320" xr:uid="{00000000-0005-0000-0000-000074350000}"/>
    <cellStyle name="Millares 6 3 4 2 2 2 3 2" xfId="18073" xr:uid="{00000000-0005-0000-0000-000075350000}"/>
    <cellStyle name="Millares 6 3 4 2 2 2 4" xfId="13697" xr:uid="{00000000-0005-0000-0000-000076350000}"/>
    <cellStyle name="Millares 6 3 4 2 2 3" xfId="6037" xr:uid="{00000000-0005-0000-0000-000077350000}"/>
    <cellStyle name="Millares 6 3 4 2 2 3 2" xfId="10414" xr:uid="{00000000-0005-0000-0000-000078350000}"/>
    <cellStyle name="Millares 6 3 4 2 2 3 2 2" xfId="19167" xr:uid="{00000000-0005-0000-0000-000079350000}"/>
    <cellStyle name="Millares 6 3 4 2 2 3 3" xfId="14791" xr:uid="{00000000-0005-0000-0000-00007A350000}"/>
    <cellStyle name="Millares 6 3 4 2 2 4" xfId="8226" xr:uid="{00000000-0005-0000-0000-00007B350000}"/>
    <cellStyle name="Millares 6 3 4 2 2 4 2" xfId="16979" xr:uid="{00000000-0005-0000-0000-00007C350000}"/>
    <cellStyle name="Millares 6 3 4 2 2 5" xfId="12603" xr:uid="{00000000-0005-0000-0000-00007D350000}"/>
    <cellStyle name="Millares 6 3 4 2 3" xfId="4394" xr:uid="{00000000-0005-0000-0000-00007E350000}"/>
    <cellStyle name="Millares 6 3 4 2 3 2" xfId="6583" xr:uid="{00000000-0005-0000-0000-00007F350000}"/>
    <cellStyle name="Millares 6 3 4 2 3 2 2" xfId="10960" xr:uid="{00000000-0005-0000-0000-000080350000}"/>
    <cellStyle name="Millares 6 3 4 2 3 2 2 2" xfId="19713" xr:uid="{00000000-0005-0000-0000-000081350000}"/>
    <cellStyle name="Millares 6 3 4 2 3 2 3" xfId="15337" xr:uid="{00000000-0005-0000-0000-000082350000}"/>
    <cellStyle name="Millares 6 3 4 2 3 3" xfId="8772" xr:uid="{00000000-0005-0000-0000-000083350000}"/>
    <cellStyle name="Millares 6 3 4 2 3 3 2" xfId="17525" xr:uid="{00000000-0005-0000-0000-000084350000}"/>
    <cellStyle name="Millares 6 3 4 2 3 4" xfId="13149" xr:uid="{00000000-0005-0000-0000-000085350000}"/>
    <cellStyle name="Millares 6 3 4 2 4" xfId="5489" xr:uid="{00000000-0005-0000-0000-000086350000}"/>
    <cellStyle name="Millares 6 3 4 2 4 2" xfId="9866" xr:uid="{00000000-0005-0000-0000-000087350000}"/>
    <cellStyle name="Millares 6 3 4 2 4 2 2" xfId="18619" xr:uid="{00000000-0005-0000-0000-000088350000}"/>
    <cellStyle name="Millares 6 3 4 2 4 3" xfId="14243" xr:uid="{00000000-0005-0000-0000-000089350000}"/>
    <cellStyle name="Millares 6 3 4 2 5" xfId="7678" xr:uid="{00000000-0005-0000-0000-00008A350000}"/>
    <cellStyle name="Millares 6 3 4 2 5 2" xfId="16431" xr:uid="{00000000-0005-0000-0000-00008B350000}"/>
    <cellStyle name="Millares 6 3 4 2 6" xfId="12055" xr:uid="{00000000-0005-0000-0000-00008C350000}"/>
    <cellStyle name="Millares 6 3 4 3" xfId="3572" xr:uid="{00000000-0005-0000-0000-00008D350000}"/>
    <cellStyle name="Millares 6 3 4 3 2" xfId="4668" xr:uid="{00000000-0005-0000-0000-00008E350000}"/>
    <cellStyle name="Millares 6 3 4 3 2 2" xfId="6857" xr:uid="{00000000-0005-0000-0000-00008F350000}"/>
    <cellStyle name="Millares 6 3 4 3 2 2 2" xfId="11234" xr:uid="{00000000-0005-0000-0000-000090350000}"/>
    <cellStyle name="Millares 6 3 4 3 2 2 2 2" xfId="19987" xr:uid="{00000000-0005-0000-0000-000091350000}"/>
    <cellStyle name="Millares 6 3 4 3 2 2 3" xfId="15611" xr:uid="{00000000-0005-0000-0000-000092350000}"/>
    <cellStyle name="Millares 6 3 4 3 2 3" xfId="9046" xr:uid="{00000000-0005-0000-0000-000093350000}"/>
    <cellStyle name="Millares 6 3 4 3 2 3 2" xfId="17799" xr:uid="{00000000-0005-0000-0000-000094350000}"/>
    <cellStyle name="Millares 6 3 4 3 2 4" xfId="13423" xr:uid="{00000000-0005-0000-0000-000095350000}"/>
    <cellStyle name="Millares 6 3 4 3 3" xfId="5763" xr:uid="{00000000-0005-0000-0000-000096350000}"/>
    <cellStyle name="Millares 6 3 4 3 3 2" xfId="10140" xr:uid="{00000000-0005-0000-0000-000097350000}"/>
    <cellStyle name="Millares 6 3 4 3 3 2 2" xfId="18893" xr:uid="{00000000-0005-0000-0000-000098350000}"/>
    <cellStyle name="Millares 6 3 4 3 3 3" xfId="14517" xr:uid="{00000000-0005-0000-0000-000099350000}"/>
    <cellStyle name="Millares 6 3 4 3 4" xfId="7952" xr:uid="{00000000-0005-0000-0000-00009A350000}"/>
    <cellStyle name="Millares 6 3 4 3 4 2" xfId="16705" xr:uid="{00000000-0005-0000-0000-00009B350000}"/>
    <cellStyle name="Millares 6 3 4 3 5" xfId="12329" xr:uid="{00000000-0005-0000-0000-00009C350000}"/>
    <cellStyle name="Millares 6 3 4 4" xfId="4120" xr:uid="{00000000-0005-0000-0000-00009D350000}"/>
    <cellStyle name="Millares 6 3 4 4 2" xfId="6309" xr:uid="{00000000-0005-0000-0000-00009E350000}"/>
    <cellStyle name="Millares 6 3 4 4 2 2" xfId="10686" xr:uid="{00000000-0005-0000-0000-00009F350000}"/>
    <cellStyle name="Millares 6 3 4 4 2 2 2" xfId="19439" xr:uid="{00000000-0005-0000-0000-0000A0350000}"/>
    <cellStyle name="Millares 6 3 4 4 2 3" xfId="15063" xr:uid="{00000000-0005-0000-0000-0000A1350000}"/>
    <cellStyle name="Millares 6 3 4 4 3" xfId="8498" xr:uid="{00000000-0005-0000-0000-0000A2350000}"/>
    <cellStyle name="Millares 6 3 4 4 3 2" xfId="17251" xr:uid="{00000000-0005-0000-0000-0000A3350000}"/>
    <cellStyle name="Millares 6 3 4 4 4" xfId="12875" xr:uid="{00000000-0005-0000-0000-0000A4350000}"/>
    <cellStyle name="Millares 6 3 4 5" xfId="5215" xr:uid="{00000000-0005-0000-0000-0000A5350000}"/>
    <cellStyle name="Millares 6 3 4 5 2" xfId="9592" xr:uid="{00000000-0005-0000-0000-0000A6350000}"/>
    <cellStyle name="Millares 6 3 4 5 2 2" xfId="18345" xr:uid="{00000000-0005-0000-0000-0000A7350000}"/>
    <cellStyle name="Millares 6 3 4 5 3" xfId="13969" xr:uid="{00000000-0005-0000-0000-0000A8350000}"/>
    <cellStyle name="Millares 6 3 4 6" xfId="7404" xr:uid="{00000000-0005-0000-0000-0000A9350000}"/>
    <cellStyle name="Millares 6 3 4 6 2" xfId="16157" xr:uid="{00000000-0005-0000-0000-0000AA350000}"/>
    <cellStyle name="Millares 6 3 4 7" xfId="11781" xr:uid="{00000000-0005-0000-0000-0000AB350000}"/>
    <cellStyle name="Millares 6 3 5" xfId="2904" xr:uid="{00000000-0005-0000-0000-0000AC350000}"/>
    <cellStyle name="Millares 6 3 5 2" xfId="3183" xr:uid="{00000000-0005-0000-0000-0000AD350000}"/>
    <cellStyle name="Millares 6 3 5 2 2" xfId="3736" xr:uid="{00000000-0005-0000-0000-0000AE350000}"/>
    <cellStyle name="Millares 6 3 5 2 2 2" xfId="4832" xr:uid="{00000000-0005-0000-0000-0000AF350000}"/>
    <cellStyle name="Millares 6 3 5 2 2 2 2" xfId="7021" xr:uid="{00000000-0005-0000-0000-0000B0350000}"/>
    <cellStyle name="Millares 6 3 5 2 2 2 2 2" xfId="11398" xr:uid="{00000000-0005-0000-0000-0000B1350000}"/>
    <cellStyle name="Millares 6 3 5 2 2 2 2 2 2" xfId="20151" xr:uid="{00000000-0005-0000-0000-0000B2350000}"/>
    <cellStyle name="Millares 6 3 5 2 2 2 2 3" xfId="15775" xr:uid="{00000000-0005-0000-0000-0000B3350000}"/>
    <cellStyle name="Millares 6 3 5 2 2 2 3" xfId="9210" xr:uid="{00000000-0005-0000-0000-0000B4350000}"/>
    <cellStyle name="Millares 6 3 5 2 2 2 3 2" xfId="17963" xr:uid="{00000000-0005-0000-0000-0000B5350000}"/>
    <cellStyle name="Millares 6 3 5 2 2 2 4" xfId="13587" xr:uid="{00000000-0005-0000-0000-0000B6350000}"/>
    <cellStyle name="Millares 6 3 5 2 2 3" xfId="5927" xr:uid="{00000000-0005-0000-0000-0000B7350000}"/>
    <cellStyle name="Millares 6 3 5 2 2 3 2" xfId="10304" xr:uid="{00000000-0005-0000-0000-0000B8350000}"/>
    <cellStyle name="Millares 6 3 5 2 2 3 2 2" xfId="19057" xr:uid="{00000000-0005-0000-0000-0000B9350000}"/>
    <cellStyle name="Millares 6 3 5 2 2 3 3" xfId="14681" xr:uid="{00000000-0005-0000-0000-0000BA350000}"/>
    <cellStyle name="Millares 6 3 5 2 2 4" xfId="8116" xr:uid="{00000000-0005-0000-0000-0000BB350000}"/>
    <cellStyle name="Millares 6 3 5 2 2 4 2" xfId="16869" xr:uid="{00000000-0005-0000-0000-0000BC350000}"/>
    <cellStyle name="Millares 6 3 5 2 2 5" xfId="12493" xr:uid="{00000000-0005-0000-0000-0000BD350000}"/>
    <cellStyle name="Millares 6 3 5 2 3" xfId="4284" xr:uid="{00000000-0005-0000-0000-0000BE350000}"/>
    <cellStyle name="Millares 6 3 5 2 3 2" xfId="6473" xr:uid="{00000000-0005-0000-0000-0000BF350000}"/>
    <cellStyle name="Millares 6 3 5 2 3 2 2" xfId="10850" xr:uid="{00000000-0005-0000-0000-0000C0350000}"/>
    <cellStyle name="Millares 6 3 5 2 3 2 2 2" xfId="19603" xr:uid="{00000000-0005-0000-0000-0000C1350000}"/>
    <cellStyle name="Millares 6 3 5 2 3 2 3" xfId="15227" xr:uid="{00000000-0005-0000-0000-0000C2350000}"/>
    <cellStyle name="Millares 6 3 5 2 3 3" xfId="8662" xr:uid="{00000000-0005-0000-0000-0000C3350000}"/>
    <cellStyle name="Millares 6 3 5 2 3 3 2" xfId="17415" xr:uid="{00000000-0005-0000-0000-0000C4350000}"/>
    <cellStyle name="Millares 6 3 5 2 3 4" xfId="13039" xr:uid="{00000000-0005-0000-0000-0000C5350000}"/>
    <cellStyle name="Millares 6 3 5 2 4" xfId="5379" xr:uid="{00000000-0005-0000-0000-0000C6350000}"/>
    <cellStyle name="Millares 6 3 5 2 4 2" xfId="9756" xr:uid="{00000000-0005-0000-0000-0000C7350000}"/>
    <cellStyle name="Millares 6 3 5 2 4 2 2" xfId="18509" xr:uid="{00000000-0005-0000-0000-0000C8350000}"/>
    <cellStyle name="Millares 6 3 5 2 4 3" xfId="14133" xr:uid="{00000000-0005-0000-0000-0000C9350000}"/>
    <cellStyle name="Millares 6 3 5 2 5" xfId="7568" xr:uid="{00000000-0005-0000-0000-0000CA350000}"/>
    <cellStyle name="Millares 6 3 5 2 5 2" xfId="16321" xr:uid="{00000000-0005-0000-0000-0000CB350000}"/>
    <cellStyle name="Millares 6 3 5 2 6" xfId="11945" xr:uid="{00000000-0005-0000-0000-0000CC350000}"/>
    <cellStyle name="Millares 6 3 5 3" xfId="3462" xr:uid="{00000000-0005-0000-0000-0000CD350000}"/>
    <cellStyle name="Millares 6 3 5 3 2" xfId="4558" xr:uid="{00000000-0005-0000-0000-0000CE350000}"/>
    <cellStyle name="Millares 6 3 5 3 2 2" xfId="6747" xr:uid="{00000000-0005-0000-0000-0000CF350000}"/>
    <cellStyle name="Millares 6 3 5 3 2 2 2" xfId="11124" xr:uid="{00000000-0005-0000-0000-0000D0350000}"/>
    <cellStyle name="Millares 6 3 5 3 2 2 2 2" xfId="19877" xr:uid="{00000000-0005-0000-0000-0000D1350000}"/>
    <cellStyle name="Millares 6 3 5 3 2 2 3" xfId="15501" xr:uid="{00000000-0005-0000-0000-0000D2350000}"/>
    <cellStyle name="Millares 6 3 5 3 2 3" xfId="8936" xr:uid="{00000000-0005-0000-0000-0000D3350000}"/>
    <cellStyle name="Millares 6 3 5 3 2 3 2" xfId="17689" xr:uid="{00000000-0005-0000-0000-0000D4350000}"/>
    <cellStyle name="Millares 6 3 5 3 2 4" xfId="13313" xr:uid="{00000000-0005-0000-0000-0000D5350000}"/>
    <cellStyle name="Millares 6 3 5 3 3" xfId="5653" xr:uid="{00000000-0005-0000-0000-0000D6350000}"/>
    <cellStyle name="Millares 6 3 5 3 3 2" xfId="10030" xr:uid="{00000000-0005-0000-0000-0000D7350000}"/>
    <cellStyle name="Millares 6 3 5 3 3 2 2" xfId="18783" xr:uid="{00000000-0005-0000-0000-0000D8350000}"/>
    <cellStyle name="Millares 6 3 5 3 3 3" xfId="14407" xr:uid="{00000000-0005-0000-0000-0000D9350000}"/>
    <cellStyle name="Millares 6 3 5 3 4" xfId="7842" xr:uid="{00000000-0005-0000-0000-0000DA350000}"/>
    <cellStyle name="Millares 6 3 5 3 4 2" xfId="16595" xr:uid="{00000000-0005-0000-0000-0000DB350000}"/>
    <cellStyle name="Millares 6 3 5 3 5" xfId="12219" xr:uid="{00000000-0005-0000-0000-0000DC350000}"/>
    <cellStyle name="Millares 6 3 5 4" xfId="4010" xr:uid="{00000000-0005-0000-0000-0000DD350000}"/>
    <cellStyle name="Millares 6 3 5 4 2" xfId="6199" xr:uid="{00000000-0005-0000-0000-0000DE350000}"/>
    <cellStyle name="Millares 6 3 5 4 2 2" xfId="10576" xr:uid="{00000000-0005-0000-0000-0000DF350000}"/>
    <cellStyle name="Millares 6 3 5 4 2 2 2" xfId="19329" xr:uid="{00000000-0005-0000-0000-0000E0350000}"/>
    <cellStyle name="Millares 6 3 5 4 2 3" xfId="14953" xr:uid="{00000000-0005-0000-0000-0000E1350000}"/>
    <cellStyle name="Millares 6 3 5 4 3" xfId="8388" xr:uid="{00000000-0005-0000-0000-0000E2350000}"/>
    <cellStyle name="Millares 6 3 5 4 3 2" xfId="17141" xr:uid="{00000000-0005-0000-0000-0000E3350000}"/>
    <cellStyle name="Millares 6 3 5 4 4" xfId="12765" xr:uid="{00000000-0005-0000-0000-0000E4350000}"/>
    <cellStyle name="Millares 6 3 5 5" xfId="5105" xr:uid="{00000000-0005-0000-0000-0000E5350000}"/>
    <cellStyle name="Millares 6 3 5 5 2" xfId="9482" xr:uid="{00000000-0005-0000-0000-0000E6350000}"/>
    <cellStyle name="Millares 6 3 5 5 2 2" xfId="18235" xr:uid="{00000000-0005-0000-0000-0000E7350000}"/>
    <cellStyle name="Millares 6 3 5 5 3" xfId="13859" xr:uid="{00000000-0005-0000-0000-0000E8350000}"/>
    <cellStyle name="Millares 6 3 5 6" xfId="7294" xr:uid="{00000000-0005-0000-0000-0000E9350000}"/>
    <cellStyle name="Millares 6 3 5 6 2" xfId="16047" xr:uid="{00000000-0005-0000-0000-0000EA350000}"/>
    <cellStyle name="Millares 6 3 5 7" xfId="11671" xr:uid="{00000000-0005-0000-0000-0000EB350000}"/>
    <cellStyle name="Millares 6 3 6" xfId="3133" xr:uid="{00000000-0005-0000-0000-0000EC350000}"/>
    <cellStyle name="Millares 6 3 6 2" xfId="3687" xr:uid="{00000000-0005-0000-0000-0000ED350000}"/>
    <cellStyle name="Millares 6 3 6 2 2" xfId="4783" xr:uid="{00000000-0005-0000-0000-0000EE350000}"/>
    <cellStyle name="Millares 6 3 6 2 2 2" xfId="6972" xr:uid="{00000000-0005-0000-0000-0000EF350000}"/>
    <cellStyle name="Millares 6 3 6 2 2 2 2" xfId="11349" xr:uid="{00000000-0005-0000-0000-0000F0350000}"/>
    <cellStyle name="Millares 6 3 6 2 2 2 2 2" xfId="20102" xr:uid="{00000000-0005-0000-0000-0000F1350000}"/>
    <cellStyle name="Millares 6 3 6 2 2 2 3" xfId="15726" xr:uid="{00000000-0005-0000-0000-0000F2350000}"/>
    <cellStyle name="Millares 6 3 6 2 2 3" xfId="9161" xr:uid="{00000000-0005-0000-0000-0000F3350000}"/>
    <cellStyle name="Millares 6 3 6 2 2 3 2" xfId="17914" xr:uid="{00000000-0005-0000-0000-0000F4350000}"/>
    <cellStyle name="Millares 6 3 6 2 2 4" xfId="13538" xr:uid="{00000000-0005-0000-0000-0000F5350000}"/>
    <cellStyle name="Millares 6 3 6 2 3" xfId="5878" xr:uid="{00000000-0005-0000-0000-0000F6350000}"/>
    <cellStyle name="Millares 6 3 6 2 3 2" xfId="10255" xr:uid="{00000000-0005-0000-0000-0000F7350000}"/>
    <cellStyle name="Millares 6 3 6 2 3 2 2" xfId="19008" xr:uid="{00000000-0005-0000-0000-0000F8350000}"/>
    <cellStyle name="Millares 6 3 6 2 3 3" xfId="14632" xr:uid="{00000000-0005-0000-0000-0000F9350000}"/>
    <cellStyle name="Millares 6 3 6 2 4" xfId="8067" xr:uid="{00000000-0005-0000-0000-0000FA350000}"/>
    <cellStyle name="Millares 6 3 6 2 4 2" xfId="16820" xr:uid="{00000000-0005-0000-0000-0000FB350000}"/>
    <cellStyle name="Millares 6 3 6 2 5" xfId="12444" xr:uid="{00000000-0005-0000-0000-0000FC350000}"/>
    <cellStyle name="Millares 6 3 6 3" xfId="4235" xr:uid="{00000000-0005-0000-0000-0000FD350000}"/>
    <cellStyle name="Millares 6 3 6 3 2" xfId="6424" xr:uid="{00000000-0005-0000-0000-0000FE350000}"/>
    <cellStyle name="Millares 6 3 6 3 2 2" xfId="10801" xr:uid="{00000000-0005-0000-0000-0000FF350000}"/>
    <cellStyle name="Millares 6 3 6 3 2 2 2" xfId="19554" xr:uid="{00000000-0005-0000-0000-000000360000}"/>
    <cellStyle name="Millares 6 3 6 3 2 3" xfId="15178" xr:uid="{00000000-0005-0000-0000-000001360000}"/>
    <cellStyle name="Millares 6 3 6 3 3" xfId="8613" xr:uid="{00000000-0005-0000-0000-000002360000}"/>
    <cellStyle name="Millares 6 3 6 3 3 2" xfId="17366" xr:uid="{00000000-0005-0000-0000-000003360000}"/>
    <cellStyle name="Millares 6 3 6 3 4" xfId="12990" xr:uid="{00000000-0005-0000-0000-000004360000}"/>
    <cellStyle name="Millares 6 3 6 4" xfId="5330" xr:uid="{00000000-0005-0000-0000-000005360000}"/>
    <cellStyle name="Millares 6 3 6 4 2" xfId="9707" xr:uid="{00000000-0005-0000-0000-000006360000}"/>
    <cellStyle name="Millares 6 3 6 4 2 2" xfId="18460" xr:uid="{00000000-0005-0000-0000-000007360000}"/>
    <cellStyle name="Millares 6 3 6 4 3" xfId="14084" xr:uid="{00000000-0005-0000-0000-000008360000}"/>
    <cellStyle name="Millares 6 3 6 5" xfId="7519" xr:uid="{00000000-0005-0000-0000-000009360000}"/>
    <cellStyle name="Millares 6 3 6 5 2" xfId="16272" xr:uid="{00000000-0005-0000-0000-00000A360000}"/>
    <cellStyle name="Millares 6 3 6 6" xfId="11896" xr:uid="{00000000-0005-0000-0000-00000B360000}"/>
    <cellStyle name="Millares 6 3 7" xfId="3412" xr:uid="{00000000-0005-0000-0000-00000C360000}"/>
    <cellStyle name="Millares 6 3 7 2" xfId="4509" xr:uid="{00000000-0005-0000-0000-00000D360000}"/>
    <cellStyle name="Millares 6 3 7 2 2" xfId="6698" xr:uid="{00000000-0005-0000-0000-00000E360000}"/>
    <cellStyle name="Millares 6 3 7 2 2 2" xfId="11075" xr:uid="{00000000-0005-0000-0000-00000F360000}"/>
    <cellStyle name="Millares 6 3 7 2 2 2 2" xfId="19828" xr:uid="{00000000-0005-0000-0000-000010360000}"/>
    <cellStyle name="Millares 6 3 7 2 2 3" xfId="15452" xr:uid="{00000000-0005-0000-0000-000011360000}"/>
    <cellStyle name="Millares 6 3 7 2 3" xfId="8887" xr:uid="{00000000-0005-0000-0000-000012360000}"/>
    <cellStyle name="Millares 6 3 7 2 3 2" xfId="17640" xr:uid="{00000000-0005-0000-0000-000013360000}"/>
    <cellStyle name="Millares 6 3 7 2 4" xfId="13264" xr:uid="{00000000-0005-0000-0000-000014360000}"/>
    <cellStyle name="Millares 6 3 7 3" xfId="5604" xr:uid="{00000000-0005-0000-0000-000015360000}"/>
    <cellStyle name="Millares 6 3 7 3 2" xfId="9981" xr:uid="{00000000-0005-0000-0000-000016360000}"/>
    <cellStyle name="Millares 6 3 7 3 2 2" xfId="18734" xr:uid="{00000000-0005-0000-0000-000017360000}"/>
    <cellStyle name="Millares 6 3 7 3 3" xfId="14358" xr:uid="{00000000-0005-0000-0000-000018360000}"/>
    <cellStyle name="Millares 6 3 7 4" xfId="7793" xr:uid="{00000000-0005-0000-0000-000019360000}"/>
    <cellStyle name="Millares 6 3 7 4 2" xfId="16546" xr:uid="{00000000-0005-0000-0000-00001A360000}"/>
    <cellStyle name="Millares 6 3 7 5" xfId="12170" xr:uid="{00000000-0005-0000-0000-00001B360000}"/>
    <cellStyle name="Millares 6 3 8" xfId="3962" xr:uid="{00000000-0005-0000-0000-00001C360000}"/>
    <cellStyle name="Millares 6 3 8 2" xfId="6151" xr:uid="{00000000-0005-0000-0000-00001D360000}"/>
    <cellStyle name="Millares 6 3 8 2 2" xfId="10528" xr:uid="{00000000-0005-0000-0000-00001E360000}"/>
    <cellStyle name="Millares 6 3 8 2 2 2" xfId="19281" xr:uid="{00000000-0005-0000-0000-00001F360000}"/>
    <cellStyle name="Millares 6 3 8 2 3" xfId="14905" xr:uid="{00000000-0005-0000-0000-000020360000}"/>
    <cellStyle name="Millares 6 3 8 3" xfId="8340" xr:uid="{00000000-0005-0000-0000-000021360000}"/>
    <cellStyle name="Millares 6 3 8 3 2" xfId="17093" xr:uid="{00000000-0005-0000-0000-000022360000}"/>
    <cellStyle name="Millares 6 3 8 4" xfId="12717" xr:uid="{00000000-0005-0000-0000-000023360000}"/>
    <cellStyle name="Millares 6 3 9" xfId="5057" xr:uid="{00000000-0005-0000-0000-000024360000}"/>
    <cellStyle name="Millares 6 3 9 2" xfId="9434" xr:uid="{00000000-0005-0000-0000-000025360000}"/>
    <cellStyle name="Millares 6 3 9 2 2" xfId="18187" xr:uid="{00000000-0005-0000-0000-000026360000}"/>
    <cellStyle name="Millares 6 3 9 3" xfId="13811" xr:uid="{00000000-0005-0000-0000-000027360000}"/>
    <cellStyle name="Millares 6 4" xfId="239" xr:uid="{00000000-0005-0000-0000-000028360000}"/>
    <cellStyle name="Millares 6 5" xfId="2959" xr:uid="{00000000-0005-0000-0000-000029360000}"/>
    <cellStyle name="Millares 6 5 2" xfId="3071" xr:uid="{00000000-0005-0000-0000-00002A360000}"/>
    <cellStyle name="Millares 6 5 2 2" xfId="3347" xr:uid="{00000000-0005-0000-0000-00002B360000}"/>
    <cellStyle name="Millares 6 5 2 2 2" xfId="3900" xr:uid="{00000000-0005-0000-0000-00002C360000}"/>
    <cellStyle name="Millares 6 5 2 2 2 2" xfId="4996" xr:uid="{00000000-0005-0000-0000-00002D360000}"/>
    <cellStyle name="Millares 6 5 2 2 2 2 2" xfId="7185" xr:uid="{00000000-0005-0000-0000-00002E360000}"/>
    <cellStyle name="Millares 6 5 2 2 2 2 2 2" xfId="11562" xr:uid="{00000000-0005-0000-0000-00002F360000}"/>
    <cellStyle name="Millares 6 5 2 2 2 2 2 2 2" xfId="20315" xr:uid="{00000000-0005-0000-0000-000030360000}"/>
    <cellStyle name="Millares 6 5 2 2 2 2 2 3" xfId="15939" xr:uid="{00000000-0005-0000-0000-000031360000}"/>
    <cellStyle name="Millares 6 5 2 2 2 2 3" xfId="9374" xr:uid="{00000000-0005-0000-0000-000032360000}"/>
    <cellStyle name="Millares 6 5 2 2 2 2 3 2" xfId="18127" xr:uid="{00000000-0005-0000-0000-000033360000}"/>
    <cellStyle name="Millares 6 5 2 2 2 2 4" xfId="13751" xr:uid="{00000000-0005-0000-0000-000034360000}"/>
    <cellStyle name="Millares 6 5 2 2 2 3" xfId="6091" xr:uid="{00000000-0005-0000-0000-000035360000}"/>
    <cellStyle name="Millares 6 5 2 2 2 3 2" xfId="10468" xr:uid="{00000000-0005-0000-0000-000036360000}"/>
    <cellStyle name="Millares 6 5 2 2 2 3 2 2" xfId="19221" xr:uid="{00000000-0005-0000-0000-000037360000}"/>
    <cellStyle name="Millares 6 5 2 2 2 3 3" xfId="14845" xr:uid="{00000000-0005-0000-0000-000038360000}"/>
    <cellStyle name="Millares 6 5 2 2 2 4" xfId="8280" xr:uid="{00000000-0005-0000-0000-000039360000}"/>
    <cellStyle name="Millares 6 5 2 2 2 4 2" xfId="17033" xr:uid="{00000000-0005-0000-0000-00003A360000}"/>
    <cellStyle name="Millares 6 5 2 2 2 5" xfId="12657" xr:uid="{00000000-0005-0000-0000-00003B360000}"/>
    <cellStyle name="Millares 6 5 2 2 3" xfId="4448" xr:uid="{00000000-0005-0000-0000-00003C360000}"/>
    <cellStyle name="Millares 6 5 2 2 3 2" xfId="6637" xr:uid="{00000000-0005-0000-0000-00003D360000}"/>
    <cellStyle name="Millares 6 5 2 2 3 2 2" xfId="11014" xr:uid="{00000000-0005-0000-0000-00003E360000}"/>
    <cellStyle name="Millares 6 5 2 2 3 2 2 2" xfId="19767" xr:uid="{00000000-0005-0000-0000-00003F360000}"/>
    <cellStyle name="Millares 6 5 2 2 3 2 3" xfId="15391" xr:uid="{00000000-0005-0000-0000-000040360000}"/>
    <cellStyle name="Millares 6 5 2 2 3 3" xfId="8826" xr:uid="{00000000-0005-0000-0000-000041360000}"/>
    <cellStyle name="Millares 6 5 2 2 3 3 2" xfId="17579" xr:uid="{00000000-0005-0000-0000-000042360000}"/>
    <cellStyle name="Millares 6 5 2 2 3 4" xfId="13203" xr:uid="{00000000-0005-0000-0000-000043360000}"/>
    <cellStyle name="Millares 6 5 2 2 4" xfId="5543" xr:uid="{00000000-0005-0000-0000-000044360000}"/>
    <cellStyle name="Millares 6 5 2 2 4 2" xfId="9920" xr:uid="{00000000-0005-0000-0000-000045360000}"/>
    <cellStyle name="Millares 6 5 2 2 4 2 2" xfId="18673" xr:uid="{00000000-0005-0000-0000-000046360000}"/>
    <cellStyle name="Millares 6 5 2 2 4 3" xfId="14297" xr:uid="{00000000-0005-0000-0000-000047360000}"/>
    <cellStyle name="Millares 6 5 2 2 5" xfId="7732" xr:uid="{00000000-0005-0000-0000-000048360000}"/>
    <cellStyle name="Millares 6 5 2 2 5 2" xfId="16485" xr:uid="{00000000-0005-0000-0000-000049360000}"/>
    <cellStyle name="Millares 6 5 2 2 6" xfId="12109" xr:uid="{00000000-0005-0000-0000-00004A360000}"/>
    <cellStyle name="Millares 6 5 2 3" xfId="3626" xr:uid="{00000000-0005-0000-0000-00004B360000}"/>
    <cellStyle name="Millares 6 5 2 3 2" xfId="4722" xr:uid="{00000000-0005-0000-0000-00004C360000}"/>
    <cellStyle name="Millares 6 5 2 3 2 2" xfId="6911" xr:uid="{00000000-0005-0000-0000-00004D360000}"/>
    <cellStyle name="Millares 6 5 2 3 2 2 2" xfId="11288" xr:uid="{00000000-0005-0000-0000-00004E360000}"/>
    <cellStyle name="Millares 6 5 2 3 2 2 2 2" xfId="20041" xr:uid="{00000000-0005-0000-0000-00004F360000}"/>
    <cellStyle name="Millares 6 5 2 3 2 2 3" xfId="15665" xr:uid="{00000000-0005-0000-0000-000050360000}"/>
    <cellStyle name="Millares 6 5 2 3 2 3" xfId="9100" xr:uid="{00000000-0005-0000-0000-000051360000}"/>
    <cellStyle name="Millares 6 5 2 3 2 3 2" xfId="17853" xr:uid="{00000000-0005-0000-0000-000052360000}"/>
    <cellStyle name="Millares 6 5 2 3 2 4" xfId="13477" xr:uid="{00000000-0005-0000-0000-000053360000}"/>
    <cellStyle name="Millares 6 5 2 3 3" xfId="5817" xr:uid="{00000000-0005-0000-0000-000054360000}"/>
    <cellStyle name="Millares 6 5 2 3 3 2" xfId="10194" xr:uid="{00000000-0005-0000-0000-000055360000}"/>
    <cellStyle name="Millares 6 5 2 3 3 2 2" xfId="18947" xr:uid="{00000000-0005-0000-0000-000056360000}"/>
    <cellStyle name="Millares 6 5 2 3 3 3" xfId="14571" xr:uid="{00000000-0005-0000-0000-000057360000}"/>
    <cellStyle name="Millares 6 5 2 3 4" xfId="8006" xr:uid="{00000000-0005-0000-0000-000058360000}"/>
    <cellStyle name="Millares 6 5 2 3 4 2" xfId="16759" xr:uid="{00000000-0005-0000-0000-000059360000}"/>
    <cellStyle name="Millares 6 5 2 3 5" xfId="12383" xr:uid="{00000000-0005-0000-0000-00005A360000}"/>
    <cellStyle name="Millares 6 5 2 4" xfId="4174" xr:uid="{00000000-0005-0000-0000-00005B360000}"/>
    <cellStyle name="Millares 6 5 2 4 2" xfId="6363" xr:uid="{00000000-0005-0000-0000-00005C360000}"/>
    <cellStyle name="Millares 6 5 2 4 2 2" xfId="10740" xr:uid="{00000000-0005-0000-0000-00005D360000}"/>
    <cellStyle name="Millares 6 5 2 4 2 2 2" xfId="19493" xr:uid="{00000000-0005-0000-0000-00005E360000}"/>
    <cellStyle name="Millares 6 5 2 4 2 3" xfId="15117" xr:uid="{00000000-0005-0000-0000-00005F360000}"/>
    <cellStyle name="Millares 6 5 2 4 3" xfId="8552" xr:uid="{00000000-0005-0000-0000-000060360000}"/>
    <cellStyle name="Millares 6 5 2 4 3 2" xfId="17305" xr:uid="{00000000-0005-0000-0000-000061360000}"/>
    <cellStyle name="Millares 6 5 2 4 4" xfId="12929" xr:uid="{00000000-0005-0000-0000-000062360000}"/>
    <cellStyle name="Millares 6 5 2 5" xfId="5269" xr:uid="{00000000-0005-0000-0000-000063360000}"/>
    <cellStyle name="Millares 6 5 2 5 2" xfId="9646" xr:uid="{00000000-0005-0000-0000-000064360000}"/>
    <cellStyle name="Millares 6 5 2 5 2 2" xfId="18399" xr:uid="{00000000-0005-0000-0000-000065360000}"/>
    <cellStyle name="Millares 6 5 2 5 3" xfId="14023" xr:uid="{00000000-0005-0000-0000-000066360000}"/>
    <cellStyle name="Millares 6 5 2 6" xfId="7458" xr:uid="{00000000-0005-0000-0000-000067360000}"/>
    <cellStyle name="Millares 6 5 2 6 2" xfId="16211" xr:uid="{00000000-0005-0000-0000-000068360000}"/>
    <cellStyle name="Millares 6 5 2 7" xfId="11835" xr:uid="{00000000-0005-0000-0000-000069360000}"/>
    <cellStyle name="Millares 6 5 3" xfId="3235" xr:uid="{00000000-0005-0000-0000-00006A360000}"/>
    <cellStyle name="Millares 6 5 3 2" xfId="3788" xr:uid="{00000000-0005-0000-0000-00006B360000}"/>
    <cellStyle name="Millares 6 5 3 2 2" xfId="4884" xr:uid="{00000000-0005-0000-0000-00006C360000}"/>
    <cellStyle name="Millares 6 5 3 2 2 2" xfId="7073" xr:uid="{00000000-0005-0000-0000-00006D360000}"/>
    <cellStyle name="Millares 6 5 3 2 2 2 2" xfId="11450" xr:uid="{00000000-0005-0000-0000-00006E360000}"/>
    <cellStyle name="Millares 6 5 3 2 2 2 2 2" xfId="20203" xr:uid="{00000000-0005-0000-0000-00006F360000}"/>
    <cellStyle name="Millares 6 5 3 2 2 2 3" xfId="15827" xr:uid="{00000000-0005-0000-0000-000070360000}"/>
    <cellStyle name="Millares 6 5 3 2 2 3" xfId="9262" xr:uid="{00000000-0005-0000-0000-000071360000}"/>
    <cellStyle name="Millares 6 5 3 2 2 3 2" xfId="18015" xr:uid="{00000000-0005-0000-0000-000072360000}"/>
    <cellStyle name="Millares 6 5 3 2 2 4" xfId="13639" xr:uid="{00000000-0005-0000-0000-000073360000}"/>
    <cellStyle name="Millares 6 5 3 2 3" xfId="5979" xr:uid="{00000000-0005-0000-0000-000074360000}"/>
    <cellStyle name="Millares 6 5 3 2 3 2" xfId="10356" xr:uid="{00000000-0005-0000-0000-000075360000}"/>
    <cellStyle name="Millares 6 5 3 2 3 2 2" xfId="19109" xr:uid="{00000000-0005-0000-0000-000076360000}"/>
    <cellStyle name="Millares 6 5 3 2 3 3" xfId="14733" xr:uid="{00000000-0005-0000-0000-000077360000}"/>
    <cellStyle name="Millares 6 5 3 2 4" xfId="8168" xr:uid="{00000000-0005-0000-0000-000078360000}"/>
    <cellStyle name="Millares 6 5 3 2 4 2" xfId="16921" xr:uid="{00000000-0005-0000-0000-000079360000}"/>
    <cellStyle name="Millares 6 5 3 2 5" xfId="12545" xr:uid="{00000000-0005-0000-0000-00007A360000}"/>
    <cellStyle name="Millares 6 5 3 3" xfId="4336" xr:uid="{00000000-0005-0000-0000-00007B360000}"/>
    <cellStyle name="Millares 6 5 3 3 2" xfId="6525" xr:uid="{00000000-0005-0000-0000-00007C360000}"/>
    <cellStyle name="Millares 6 5 3 3 2 2" xfId="10902" xr:uid="{00000000-0005-0000-0000-00007D360000}"/>
    <cellStyle name="Millares 6 5 3 3 2 2 2" xfId="19655" xr:uid="{00000000-0005-0000-0000-00007E360000}"/>
    <cellStyle name="Millares 6 5 3 3 2 3" xfId="15279" xr:uid="{00000000-0005-0000-0000-00007F360000}"/>
    <cellStyle name="Millares 6 5 3 3 3" xfId="8714" xr:uid="{00000000-0005-0000-0000-000080360000}"/>
    <cellStyle name="Millares 6 5 3 3 3 2" xfId="17467" xr:uid="{00000000-0005-0000-0000-000081360000}"/>
    <cellStyle name="Millares 6 5 3 3 4" xfId="13091" xr:uid="{00000000-0005-0000-0000-000082360000}"/>
    <cellStyle name="Millares 6 5 3 4" xfId="5431" xr:uid="{00000000-0005-0000-0000-000083360000}"/>
    <cellStyle name="Millares 6 5 3 4 2" xfId="9808" xr:uid="{00000000-0005-0000-0000-000084360000}"/>
    <cellStyle name="Millares 6 5 3 4 2 2" xfId="18561" xr:uid="{00000000-0005-0000-0000-000085360000}"/>
    <cellStyle name="Millares 6 5 3 4 3" xfId="14185" xr:uid="{00000000-0005-0000-0000-000086360000}"/>
    <cellStyle name="Millares 6 5 3 5" xfId="7620" xr:uid="{00000000-0005-0000-0000-000087360000}"/>
    <cellStyle name="Millares 6 5 3 5 2" xfId="16373" xr:uid="{00000000-0005-0000-0000-000088360000}"/>
    <cellStyle name="Millares 6 5 3 6" xfId="11997" xr:uid="{00000000-0005-0000-0000-000089360000}"/>
    <cellStyle name="Millares 6 5 4" xfId="3514" xr:uid="{00000000-0005-0000-0000-00008A360000}"/>
    <cellStyle name="Millares 6 5 4 2" xfId="4610" xr:uid="{00000000-0005-0000-0000-00008B360000}"/>
    <cellStyle name="Millares 6 5 4 2 2" xfId="6799" xr:uid="{00000000-0005-0000-0000-00008C360000}"/>
    <cellStyle name="Millares 6 5 4 2 2 2" xfId="11176" xr:uid="{00000000-0005-0000-0000-00008D360000}"/>
    <cellStyle name="Millares 6 5 4 2 2 2 2" xfId="19929" xr:uid="{00000000-0005-0000-0000-00008E360000}"/>
    <cellStyle name="Millares 6 5 4 2 2 3" xfId="15553" xr:uid="{00000000-0005-0000-0000-00008F360000}"/>
    <cellStyle name="Millares 6 5 4 2 3" xfId="8988" xr:uid="{00000000-0005-0000-0000-000090360000}"/>
    <cellStyle name="Millares 6 5 4 2 3 2" xfId="17741" xr:uid="{00000000-0005-0000-0000-000091360000}"/>
    <cellStyle name="Millares 6 5 4 2 4" xfId="13365" xr:uid="{00000000-0005-0000-0000-000092360000}"/>
    <cellStyle name="Millares 6 5 4 3" xfId="5705" xr:uid="{00000000-0005-0000-0000-000093360000}"/>
    <cellStyle name="Millares 6 5 4 3 2" xfId="10082" xr:uid="{00000000-0005-0000-0000-000094360000}"/>
    <cellStyle name="Millares 6 5 4 3 2 2" xfId="18835" xr:uid="{00000000-0005-0000-0000-000095360000}"/>
    <cellStyle name="Millares 6 5 4 3 3" xfId="14459" xr:uid="{00000000-0005-0000-0000-000096360000}"/>
    <cellStyle name="Millares 6 5 4 4" xfId="7894" xr:uid="{00000000-0005-0000-0000-000097360000}"/>
    <cellStyle name="Millares 6 5 4 4 2" xfId="16647" xr:uid="{00000000-0005-0000-0000-000098360000}"/>
    <cellStyle name="Millares 6 5 4 5" xfId="12271" xr:uid="{00000000-0005-0000-0000-000099360000}"/>
    <cellStyle name="Millares 6 5 5" xfId="4062" xr:uid="{00000000-0005-0000-0000-00009A360000}"/>
    <cellStyle name="Millares 6 5 5 2" xfId="6251" xr:uid="{00000000-0005-0000-0000-00009B360000}"/>
    <cellStyle name="Millares 6 5 5 2 2" xfId="10628" xr:uid="{00000000-0005-0000-0000-00009C360000}"/>
    <cellStyle name="Millares 6 5 5 2 2 2" xfId="19381" xr:uid="{00000000-0005-0000-0000-00009D360000}"/>
    <cellStyle name="Millares 6 5 5 2 3" xfId="15005" xr:uid="{00000000-0005-0000-0000-00009E360000}"/>
    <cellStyle name="Millares 6 5 5 3" xfId="8440" xr:uid="{00000000-0005-0000-0000-00009F360000}"/>
    <cellStyle name="Millares 6 5 5 3 2" xfId="17193" xr:uid="{00000000-0005-0000-0000-0000A0360000}"/>
    <cellStyle name="Millares 6 5 5 4" xfId="12817" xr:uid="{00000000-0005-0000-0000-0000A1360000}"/>
    <cellStyle name="Millares 6 5 6" xfId="5157" xr:uid="{00000000-0005-0000-0000-0000A2360000}"/>
    <cellStyle name="Millares 6 5 6 2" xfId="9534" xr:uid="{00000000-0005-0000-0000-0000A3360000}"/>
    <cellStyle name="Millares 6 5 6 2 2" xfId="18287" xr:uid="{00000000-0005-0000-0000-0000A4360000}"/>
    <cellStyle name="Millares 6 5 6 3" xfId="13911" xr:uid="{00000000-0005-0000-0000-0000A5360000}"/>
    <cellStyle name="Millares 6 5 7" xfId="7346" xr:uid="{00000000-0005-0000-0000-0000A6360000}"/>
    <cellStyle name="Millares 6 5 7 2" xfId="16099" xr:uid="{00000000-0005-0000-0000-0000A7360000}"/>
    <cellStyle name="Millares 6 5 8" xfId="11723" xr:uid="{00000000-0005-0000-0000-0000A8360000}"/>
    <cellStyle name="Millares 6 6" xfId="3014" xr:uid="{00000000-0005-0000-0000-0000A9360000}"/>
    <cellStyle name="Millares 6 6 2" xfId="3290" xr:uid="{00000000-0005-0000-0000-0000AA360000}"/>
    <cellStyle name="Millares 6 6 2 2" xfId="3843" xr:uid="{00000000-0005-0000-0000-0000AB360000}"/>
    <cellStyle name="Millares 6 6 2 2 2" xfId="4939" xr:uid="{00000000-0005-0000-0000-0000AC360000}"/>
    <cellStyle name="Millares 6 6 2 2 2 2" xfId="7128" xr:uid="{00000000-0005-0000-0000-0000AD360000}"/>
    <cellStyle name="Millares 6 6 2 2 2 2 2" xfId="11505" xr:uid="{00000000-0005-0000-0000-0000AE360000}"/>
    <cellStyle name="Millares 6 6 2 2 2 2 2 2" xfId="20258" xr:uid="{00000000-0005-0000-0000-0000AF360000}"/>
    <cellStyle name="Millares 6 6 2 2 2 2 3" xfId="15882" xr:uid="{00000000-0005-0000-0000-0000B0360000}"/>
    <cellStyle name="Millares 6 6 2 2 2 3" xfId="9317" xr:uid="{00000000-0005-0000-0000-0000B1360000}"/>
    <cellStyle name="Millares 6 6 2 2 2 3 2" xfId="18070" xr:uid="{00000000-0005-0000-0000-0000B2360000}"/>
    <cellStyle name="Millares 6 6 2 2 2 4" xfId="13694" xr:uid="{00000000-0005-0000-0000-0000B3360000}"/>
    <cellStyle name="Millares 6 6 2 2 3" xfId="6034" xr:uid="{00000000-0005-0000-0000-0000B4360000}"/>
    <cellStyle name="Millares 6 6 2 2 3 2" xfId="10411" xr:uid="{00000000-0005-0000-0000-0000B5360000}"/>
    <cellStyle name="Millares 6 6 2 2 3 2 2" xfId="19164" xr:uid="{00000000-0005-0000-0000-0000B6360000}"/>
    <cellStyle name="Millares 6 6 2 2 3 3" xfId="14788" xr:uid="{00000000-0005-0000-0000-0000B7360000}"/>
    <cellStyle name="Millares 6 6 2 2 4" xfId="8223" xr:uid="{00000000-0005-0000-0000-0000B8360000}"/>
    <cellStyle name="Millares 6 6 2 2 4 2" xfId="16976" xr:uid="{00000000-0005-0000-0000-0000B9360000}"/>
    <cellStyle name="Millares 6 6 2 2 5" xfId="12600" xr:uid="{00000000-0005-0000-0000-0000BA360000}"/>
    <cellStyle name="Millares 6 6 2 3" xfId="4391" xr:uid="{00000000-0005-0000-0000-0000BB360000}"/>
    <cellStyle name="Millares 6 6 2 3 2" xfId="6580" xr:uid="{00000000-0005-0000-0000-0000BC360000}"/>
    <cellStyle name="Millares 6 6 2 3 2 2" xfId="10957" xr:uid="{00000000-0005-0000-0000-0000BD360000}"/>
    <cellStyle name="Millares 6 6 2 3 2 2 2" xfId="19710" xr:uid="{00000000-0005-0000-0000-0000BE360000}"/>
    <cellStyle name="Millares 6 6 2 3 2 3" xfId="15334" xr:uid="{00000000-0005-0000-0000-0000BF360000}"/>
    <cellStyle name="Millares 6 6 2 3 3" xfId="8769" xr:uid="{00000000-0005-0000-0000-0000C0360000}"/>
    <cellStyle name="Millares 6 6 2 3 3 2" xfId="17522" xr:uid="{00000000-0005-0000-0000-0000C1360000}"/>
    <cellStyle name="Millares 6 6 2 3 4" xfId="13146" xr:uid="{00000000-0005-0000-0000-0000C2360000}"/>
    <cellStyle name="Millares 6 6 2 4" xfId="5486" xr:uid="{00000000-0005-0000-0000-0000C3360000}"/>
    <cellStyle name="Millares 6 6 2 4 2" xfId="9863" xr:uid="{00000000-0005-0000-0000-0000C4360000}"/>
    <cellStyle name="Millares 6 6 2 4 2 2" xfId="18616" xr:uid="{00000000-0005-0000-0000-0000C5360000}"/>
    <cellStyle name="Millares 6 6 2 4 3" xfId="14240" xr:uid="{00000000-0005-0000-0000-0000C6360000}"/>
    <cellStyle name="Millares 6 6 2 5" xfId="7675" xr:uid="{00000000-0005-0000-0000-0000C7360000}"/>
    <cellStyle name="Millares 6 6 2 5 2" xfId="16428" xr:uid="{00000000-0005-0000-0000-0000C8360000}"/>
    <cellStyle name="Millares 6 6 2 6" xfId="12052" xr:uid="{00000000-0005-0000-0000-0000C9360000}"/>
    <cellStyle name="Millares 6 6 3" xfId="3569" xr:uid="{00000000-0005-0000-0000-0000CA360000}"/>
    <cellStyle name="Millares 6 6 3 2" xfId="4665" xr:uid="{00000000-0005-0000-0000-0000CB360000}"/>
    <cellStyle name="Millares 6 6 3 2 2" xfId="6854" xr:uid="{00000000-0005-0000-0000-0000CC360000}"/>
    <cellStyle name="Millares 6 6 3 2 2 2" xfId="11231" xr:uid="{00000000-0005-0000-0000-0000CD360000}"/>
    <cellStyle name="Millares 6 6 3 2 2 2 2" xfId="19984" xr:uid="{00000000-0005-0000-0000-0000CE360000}"/>
    <cellStyle name="Millares 6 6 3 2 2 3" xfId="15608" xr:uid="{00000000-0005-0000-0000-0000CF360000}"/>
    <cellStyle name="Millares 6 6 3 2 3" xfId="9043" xr:uid="{00000000-0005-0000-0000-0000D0360000}"/>
    <cellStyle name="Millares 6 6 3 2 3 2" xfId="17796" xr:uid="{00000000-0005-0000-0000-0000D1360000}"/>
    <cellStyle name="Millares 6 6 3 2 4" xfId="13420" xr:uid="{00000000-0005-0000-0000-0000D2360000}"/>
    <cellStyle name="Millares 6 6 3 3" xfId="5760" xr:uid="{00000000-0005-0000-0000-0000D3360000}"/>
    <cellStyle name="Millares 6 6 3 3 2" xfId="10137" xr:uid="{00000000-0005-0000-0000-0000D4360000}"/>
    <cellStyle name="Millares 6 6 3 3 2 2" xfId="18890" xr:uid="{00000000-0005-0000-0000-0000D5360000}"/>
    <cellStyle name="Millares 6 6 3 3 3" xfId="14514" xr:uid="{00000000-0005-0000-0000-0000D6360000}"/>
    <cellStyle name="Millares 6 6 3 4" xfId="7949" xr:uid="{00000000-0005-0000-0000-0000D7360000}"/>
    <cellStyle name="Millares 6 6 3 4 2" xfId="16702" xr:uid="{00000000-0005-0000-0000-0000D8360000}"/>
    <cellStyle name="Millares 6 6 3 5" xfId="12326" xr:uid="{00000000-0005-0000-0000-0000D9360000}"/>
    <cellStyle name="Millares 6 6 4" xfId="4117" xr:uid="{00000000-0005-0000-0000-0000DA360000}"/>
    <cellStyle name="Millares 6 6 4 2" xfId="6306" xr:uid="{00000000-0005-0000-0000-0000DB360000}"/>
    <cellStyle name="Millares 6 6 4 2 2" xfId="10683" xr:uid="{00000000-0005-0000-0000-0000DC360000}"/>
    <cellStyle name="Millares 6 6 4 2 2 2" xfId="19436" xr:uid="{00000000-0005-0000-0000-0000DD360000}"/>
    <cellStyle name="Millares 6 6 4 2 3" xfId="15060" xr:uid="{00000000-0005-0000-0000-0000DE360000}"/>
    <cellStyle name="Millares 6 6 4 3" xfId="8495" xr:uid="{00000000-0005-0000-0000-0000DF360000}"/>
    <cellStyle name="Millares 6 6 4 3 2" xfId="17248" xr:uid="{00000000-0005-0000-0000-0000E0360000}"/>
    <cellStyle name="Millares 6 6 4 4" xfId="12872" xr:uid="{00000000-0005-0000-0000-0000E1360000}"/>
    <cellStyle name="Millares 6 6 5" xfId="5212" xr:uid="{00000000-0005-0000-0000-0000E2360000}"/>
    <cellStyle name="Millares 6 6 5 2" xfId="9589" xr:uid="{00000000-0005-0000-0000-0000E3360000}"/>
    <cellStyle name="Millares 6 6 5 2 2" xfId="18342" xr:uid="{00000000-0005-0000-0000-0000E4360000}"/>
    <cellStyle name="Millares 6 6 5 3" xfId="13966" xr:uid="{00000000-0005-0000-0000-0000E5360000}"/>
    <cellStyle name="Millares 6 6 6" xfId="7401" xr:uid="{00000000-0005-0000-0000-0000E6360000}"/>
    <cellStyle name="Millares 6 6 6 2" xfId="16154" xr:uid="{00000000-0005-0000-0000-0000E7360000}"/>
    <cellStyle name="Millares 6 6 7" xfId="11778" xr:uid="{00000000-0005-0000-0000-0000E8360000}"/>
    <cellStyle name="Millares 6 7" xfId="2901" xr:uid="{00000000-0005-0000-0000-0000E9360000}"/>
    <cellStyle name="Millares 6 7 2" xfId="3180" xr:uid="{00000000-0005-0000-0000-0000EA360000}"/>
    <cellStyle name="Millares 6 7 2 2" xfId="3733" xr:uid="{00000000-0005-0000-0000-0000EB360000}"/>
    <cellStyle name="Millares 6 7 2 2 2" xfId="4829" xr:uid="{00000000-0005-0000-0000-0000EC360000}"/>
    <cellStyle name="Millares 6 7 2 2 2 2" xfId="7018" xr:uid="{00000000-0005-0000-0000-0000ED360000}"/>
    <cellStyle name="Millares 6 7 2 2 2 2 2" xfId="11395" xr:uid="{00000000-0005-0000-0000-0000EE360000}"/>
    <cellStyle name="Millares 6 7 2 2 2 2 2 2" xfId="20148" xr:uid="{00000000-0005-0000-0000-0000EF360000}"/>
    <cellStyle name="Millares 6 7 2 2 2 2 3" xfId="15772" xr:uid="{00000000-0005-0000-0000-0000F0360000}"/>
    <cellStyle name="Millares 6 7 2 2 2 3" xfId="9207" xr:uid="{00000000-0005-0000-0000-0000F1360000}"/>
    <cellStyle name="Millares 6 7 2 2 2 3 2" xfId="17960" xr:uid="{00000000-0005-0000-0000-0000F2360000}"/>
    <cellStyle name="Millares 6 7 2 2 2 4" xfId="13584" xr:uid="{00000000-0005-0000-0000-0000F3360000}"/>
    <cellStyle name="Millares 6 7 2 2 3" xfId="5924" xr:uid="{00000000-0005-0000-0000-0000F4360000}"/>
    <cellStyle name="Millares 6 7 2 2 3 2" xfId="10301" xr:uid="{00000000-0005-0000-0000-0000F5360000}"/>
    <cellStyle name="Millares 6 7 2 2 3 2 2" xfId="19054" xr:uid="{00000000-0005-0000-0000-0000F6360000}"/>
    <cellStyle name="Millares 6 7 2 2 3 3" xfId="14678" xr:uid="{00000000-0005-0000-0000-0000F7360000}"/>
    <cellStyle name="Millares 6 7 2 2 4" xfId="8113" xr:uid="{00000000-0005-0000-0000-0000F8360000}"/>
    <cellStyle name="Millares 6 7 2 2 4 2" xfId="16866" xr:uid="{00000000-0005-0000-0000-0000F9360000}"/>
    <cellStyle name="Millares 6 7 2 2 5" xfId="12490" xr:uid="{00000000-0005-0000-0000-0000FA360000}"/>
    <cellStyle name="Millares 6 7 2 3" xfId="4281" xr:uid="{00000000-0005-0000-0000-0000FB360000}"/>
    <cellStyle name="Millares 6 7 2 3 2" xfId="6470" xr:uid="{00000000-0005-0000-0000-0000FC360000}"/>
    <cellStyle name="Millares 6 7 2 3 2 2" xfId="10847" xr:uid="{00000000-0005-0000-0000-0000FD360000}"/>
    <cellStyle name="Millares 6 7 2 3 2 2 2" xfId="19600" xr:uid="{00000000-0005-0000-0000-0000FE360000}"/>
    <cellStyle name="Millares 6 7 2 3 2 3" xfId="15224" xr:uid="{00000000-0005-0000-0000-0000FF360000}"/>
    <cellStyle name="Millares 6 7 2 3 3" xfId="8659" xr:uid="{00000000-0005-0000-0000-000000370000}"/>
    <cellStyle name="Millares 6 7 2 3 3 2" xfId="17412" xr:uid="{00000000-0005-0000-0000-000001370000}"/>
    <cellStyle name="Millares 6 7 2 3 4" xfId="13036" xr:uid="{00000000-0005-0000-0000-000002370000}"/>
    <cellStyle name="Millares 6 7 2 4" xfId="5376" xr:uid="{00000000-0005-0000-0000-000003370000}"/>
    <cellStyle name="Millares 6 7 2 4 2" xfId="9753" xr:uid="{00000000-0005-0000-0000-000004370000}"/>
    <cellStyle name="Millares 6 7 2 4 2 2" xfId="18506" xr:uid="{00000000-0005-0000-0000-000005370000}"/>
    <cellStyle name="Millares 6 7 2 4 3" xfId="14130" xr:uid="{00000000-0005-0000-0000-000006370000}"/>
    <cellStyle name="Millares 6 7 2 5" xfId="7565" xr:uid="{00000000-0005-0000-0000-000007370000}"/>
    <cellStyle name="Millares 6 7 2 5 2" xfId="16318" xr:uid="{00000000-0005-0000-0000-000008370000}"/>
    <cellStyle name="Millares 6 7 2 6" xfId="11942" xr:uid="{00000000-0005-0000-0000-000009370000}"/>
    <cellStyle name="Millares 6 7 3" xfId="3459" xr:uid="{00000000-0005-0000-0000-00000A370000}"/>
    <cellStyle name="Millares 6 7 3 2" xfId="4555" xr:uid="{00000000-0005-0000-0000-00000B370000}"/>
    <cellStyle name="Millares 6 7 3 2 2" xfId="6744" xr:uid="{00000000-0005-0000-0000-00000C370000}"/>
    <cellStyle name="Millares 6 7 3 2 2 2" xfId="11121" xr:uid="{00000000-0005-0000-0000-00000D370000}"/>
    <cellStyle name="Millares 6 7 3 2 2 2 2" xfId="19874" xr:uid="{00000000-0005-0000-0000-00000E370000}"/>
    <cellStyle name="Millares 6 7 3 2 2 3" xfId="15498" xr:uid="{00000000-0005-0000-0000-00000F370000}"/>
    <cellStyle name="Millares 6 7 3 2 3" xfId="8933" xr:uid="{00000000-0005-0000-0000-000010370000}"/>
    <cellStyle name="Millares 6 7 3 2 3 2" xfId="17686" xr:uid="{00000000-0005-0000-0000-000011370000}"/>
    <cellStyle name="Millares 6 7 3 2 4" xfId="13310" xr:uid="{00000000-0005-0000-0000-000012370000}"/>
    <cellStyle name="Millares 6 7 3 3" xfId="5650" xr:uid="{00000000-0005-0000-0000-000013370000}"/>
    <cellStyle name="Millares 6 7 3 3 2" xfId="10027" xr:uid="{00000000-0005-0000-0000-000014370000}"/>
    <cellStyle name="Millares 6 7 3 3 2 2" xfId="18780" xr:uid="{00000000-0005-0000-0000-000015370000}"/>
    <cellStyle name="Millares 6 7 3 3 3" xfId="14404" xr:uid="{00000000-0005-0000-0000-000016370000}"/>
    <cellStyle name="Millares 6 7 3 4" xfId="7839" xr:uid="{00000000-0005-0000-0000-000017370000}"/>
    <cellStyle name="Millares 6 7 3 4 2" xfId="16592" xr:uid="{00000000-0005-0000-0000-000018370000}"/>
    <cellStyle name="Millares 6 7 3 5" xfId="12216" xr:uid="{00000000-0005-0000-0000-000019370000}"/>
    <cellStyle name="Millares 6 7 4" xfId="4007" xr:uid="{00000000-0005-0000-0000-00001A370000}"/>
    <cellStyle name="Millares 6 7 4 2" xfId="6196" xr:uid="{00000000-0005-0000-0000-00001B370000}"/>
    <cellStyle name="Millares 6 7 4 2 2" xfId="10573" xr:uid="{00000000-0005-0000-0000-00001C370000}"/>
    <cellStyle name="Millares 6 7 4 2 2 2" xfId="19326" xr:uid="{00000000-0005-0000-0000-00001D370000}"/>
    <cellStyle name="Millares 6 7 4 2 3" xfId="14950" xr:uid="{00000000-0005-0000-0000-00001E370000}"/>
    <cellStyle name="Millares 6 7 4 3" xfId="8385" xr:uid="{00000000-0005-0000-0000-00001F370000}"/>
    <cellStyle name="Millares 6 7 4 3 2" xfId="17138" xr:uid="{00000000-0005-0000-0000-000020370000}"/>
    <cellStyle name="Millares 6 7 4 4" xfId="12762" xr:uid="{00000000-0005-0000-0000-000021370000}"/>
    <cellStyle name="Millares 6 7 5" xfId="5102" xr:uid="{00000000-0005-0000-0000-000022370000}"/>
    <cellStyle name="Millares 6 7 5 2" xfId="9479" xr:uid="{00000000-0005-0000-0000-000023370000}"/>
    <cellStyle name="Millares 6 7 5 2 2" xfId="18232" xr:uid="{00000000-0005-0000-0000-000024370000}"/>
    <cellStyle name="Millares 6 7 5 3" xfId="13856" xr:uid="{00000000-0005-0000-0000-000025370000}"/>
    <cellStyle name="Millares 6 7 6" xfId="7291" xr:uid="{00000000-0005-0000-0000-000026370000}"/>
    <cellStyle name="Millares 6 7 6 2" xfId="16044" xr:uid="{00000000-0005-0000-0000-000027370000}"/>
    <cellStyle name="Millares 6 7 7" xfId="11668" xr:uid="{00000000-0005-0000-0000-000028370000}"/>
    <cellStyle name="Millares 6 8" xfId="3130" xr:uid="{00000000-0005-0000-0000-000029370000}"/>
    <cellStyle name="Millares 6 8 2" xfId="3684" xr:uid="{00000000-0005-0000-0000-00002A370000}"/>
    <cellStyle name="Millares 6 8 2 2" xfId="4780" xr:uid="{00000000-0005-0000-0000-00002B370000}"/>
    <cellStyle name="Millares 6 8 2 2 2" xfId="6969" xr:uid="{00000000-0005-0000-0000-00002C370000}"/>
    <cellStyle name="Millares 6 8 2 2 2 2" xfId="11346" xr:uid="{00000000-0005-0000-0000-00002D370000}"/>
    <cellStyle name="Millares 6 8 2 2 2 2 2" xfId="20099" xr:uid="{00000000-0005-0000-0000-00002E370000}"/>
    <cellStyle name="Millares 6 8 2 2 2 3" xfId="15723" xr:uid="{00000000-0005-0000-0000-00002F370000}"/>
    <cellStyle name="Millares 6 8 2 2 3" xfId="9158" xr:uid="{00000000-0005-0000-0000-000030370000}"/>
    <cellStyle name="Millares 6 8 2 2 3 2" xfId="17911" xr:uid="{00000000-0005-0000-0000-000031370000}"/>
    <cellStyle name="Millares 6 8 2 2 4" xfId="13535" xr:uid="{00000000-0005-0000-0000-000032370000}"/>
    <cellStyle name="Millares 6 8 2 3" xfId="5875" xr:uid="{00000000-0005-0000-0000-000033370000}"/>
    <cellStyle name="Millares 6 8 2 3 2" xfId="10252" xr:uid="{00000000-0005-0000-0000-000034370000}"/>
    <cellStyle name="Millares 6 8 2 3 2 2" xfId="19005" xr:uid="{00000000-0005-0000-0000-000035370000}"/>
    <cellStyle name="Millares 6 8 2 3 3" xfId="14629" xr:uid="{00000000-0005-0000-0000-000036370000}"/>
    <cellStyle name="Millares 6 8 2 4" xfId="8064" xr:uid="{00000000-0005-0000-0000-000037370000}"/>
    <cellStyle name="Millares 6 8 2 4 2" xfId="16817" xr:uid="{00000000-0005-0000-0000-000038370000}"/>
    <cellStyle name="Millares 6 8 2 5" xfId="12441" xr:uid="{00000000-0005-0000-0000-000039370000}"/>
    <cellStyle name="Millares 6 8 3" xfId="4232" xr:uid="{00000000-0005-0000-0000-00003A370000}"/>
    <cellStyle name="Millares 6 8 3 2" xfId="6421" xr:uid="{00000000-0005-0000-0000-00003B370000}"/>
    <cellStyle name="Millares 6 8 3 2 2" xfId="10798" xr:uid="{00000000-0005-0000-0000-00003C370000}"/>
    <cellStyle name="Millares 6 8 3 2 2 2" xfId="19551" xr:uid="{00000000-0005-0000-0000-00003D370000}"/>
    <cellStyle name="Millares 6 8 3 2 3" xfId="15175" xr:uid="{00000000-0005-0000-0000-00003E370000}"/>
    <cellStyle name="Millares 6 8 3 3" xfId="8610" xr:uid="{00000000-0005-0000-0000-00003F370000}"/>
    <cellStyle name="Millares 6 8 3 3 2" xfId="17363" xr:uid="{00000000-0005-0000-0000-000040370000}"/>
    <cellStyle name="Millares 6 8 3 4" xfId="12987" xr:uid="{00000000-0005-0000-0000-000041370000}"/>
    <cellStyle name="Millares 6 8 4" xfId="5327" xr:uid="{00000000-0005-0000-0000-000042370000}"/>
    <cellStyle name="Millares 6 8 4 2" xfId="9704" xr:uid="{00000000-0005-0000-0000-000043370000}"/>
    <cellStyle name="Millares 6 8 4 2 2" xfId="18457" xr:uid="{00000000-0005-0000-0000-000044370000}"/>
    <cellStyle name="Millares 6 8 4 3" xfId="14081" xr:uid="{00000000-0005-0000-0000-000045370000}"/>
    <cellStyle name="Millares 6 8 5" xfId="7516" xr:uid="{00000000-0005-0000-0000-000046370000}"/>
    <cellStyle name="Millares 6 8 5 2" xfId="16269" xr:uid="{00000000-0005-0000-0000-000047370000}"/>
    <cellStyle name="Millares 6 8 6" xfId="11893" xr:uid="{00000000-0005-0000-0000-000048370000}"/>
    <cellStyle name="Millares 6 9" xfId="3409" xr:uid="{00000000-0005-0000-0000-000049370000}"/>
    <cellStyle name="Millares 6 9 2" xfId="4506" xr:uid="{00000000-0005-0000-0000-00004A370000}"/>
    <cellStyle name="Millares 6 9 2 2" xfId="6695" xr:uid="{00000000-0005-0000-0000-00004B370000}"/>
    <cellStyle name="Millares 6 9 2 2 2" xfId="11072" xr:uid="{00000000-0005-0000-0000-00004C370000}"/>
    <cellStyle name="Millares 6 9 2 2 2 2" xfId="19825" xr:uid="{00000000-0005-0000-0000-00004D370000}"/>
    <cellStyle name="Millares 6 9 2 2 3" xfId="15449" xr:uid="{00000000-0005-0000-0000-00004E370000}"/>
    <cellStyle name="Millares 6 9 2 3" xfId="8884" xr:uid="{00000000-0005-0000-0000-00004F370000}"/>
    <cellStyle name="Millares 6 9 2 3 2" xfId="17637" xr:uid="{00000000-0005-0000-0000-000050370000}"/>
    <cellStyle name="Millares 6 9 2 4" xfId="13261" xr:uid="{00000000-0005-0000-0000-000051370000}"/>
    <cellStyle name="Millares 6 9 3" xfId="5601" xr:uid="{00000000-0005-0000-0000-000052370000}"/>
    <cellStyle name="Millares 6 9 3 2" xfId="9978" xr:uid="{00000000-0005-0000-0000-000053370000}"/>
    <cellStyle name="Millares 6 9 3 2 2" xfId="18731" xr:uid="{00000000-0005-0000-0000-000054370000}"/>
    <cellStyle name="Millares 6 9 3 3" xfId="14355" xr:uid="{00000000-0005-0000-0000-000055370000}"/>
    <cellStyle name="Millares 6 9 4" xfId="7790" xr:uid="{00000000-0005-0000-0000-000056370000}"/>
    <cellStyle name="Millares 6 9 4 2" xfId="16543" xr:uid="{00000000-0005-0000-0000-000057370000}"/>
    <cellStyle name="Millares 6 9 5" xfId="12167" xr:uid="{00000000-0005-0000-0000-000058370000}"/>
    <cellStyle name="Millares 7" xfId="240" xr:uid="{00000000-0005-0000-0000-000059370000}"/>
    <cellStyle name="Millares 7 10" xfId="7248" xr:uid="{00000000-0005-0000-0000-00005A370000}"/>
    <cellStyle name="Millares 7 10 2" xfId="16001" xr:uid="{00000000-0005-0000-0000-00005B370000}"/>
    <cellStyle name="Millares 7 11" xfId="11625" xr:uid="{00000000-0005-0000-0000-00005C370000}"/>
    <cellStyle name="Millares 7 2" xfId="241" xr:uid="{00000000-0005-0000-0000-00005D370000}"/>
    <cellStyle name="Millares 7 2 10" xfId="11626" xr:uid="{00000000-0005-0000-0000-00005E370000}"/>
    <cellStyle name="Millares 7 2 2" xfId="2965" xr:uid="{00000000-0005-0000-0000-00005F370000}"/>
    <cellStyle name="Millares 7 2 2 2" xfId="3077" xr:uid="{00000000-0005-0000-0000-000060370000}"/>
    <cellStyle name="Millares 7 2 2 2 2" xfId="3353" xr:uid="{00000000-0005-0000-0000-000061370000}"/>
    <cellStyle name="Millares 7 2 2 2 2 2" xfId="3906" xr:uid="{00000000-0005-0000-0000-000062370000}"/>
    <cellStyle name="Millares 7 2 2 2 2 2 2" xfId="5002" xr:uid="{00000000-0005-0000-0000-000063370000}"/>
    <cellStyle name="Millares 7 2 2 2 2 2 2 2" xfId="7191" xr:uid="{00000000-0005-0000-0000-000064370000}"/>
    <cellStyle name="Millares 7 2 2 2 2 2 2 2 2" xfId="11568" xr:uid="{00000000-0005-0000-0000-000065370000}"/>
    <cellStyle name="Millares 7 2 2 2 2 2 2 2 2 2" xfId="20321" xr:uid="{00000000-0005-0000-0000-000066370000}"/>
    <cellStyle name="Millares 7 2 2 2 2 2 2 2 3" xfId="15945" xr:uid="{00000000-0005-0000-0000-000067370000}"/>
    <cellStyle name="Millares 7 2 2 2 2 2 2 3" xfId="9380" xr:uid="{00000000-0005-0000-0000-000068370000}"/>
    <cellStyle name="Millares 7 2 2 2 2 2 2 3 2" xfId="18133" xr:uid="{00000000-0005-0000-0000-000069370000}"/>
    <cellStyle name="Millares 7 2 2 2 2 2 2 4" xfId="13757" xr:uid="{00000000-0005-0000-0000-00006A370000}"/>
    <cellStyle name="Millares 7 2 2 2 2 2 3" xfId="6097" xr:uid="{00000000-0005-0000-0000-00006B370000}"/>
    <cellStyle name="Millares 7 2 2 2 2 2 3 2" xfId="10474" xr:uid="{00000000-0005-0000-0000-00006C370000}"/>
    <cellStyle name="Millares 7 2 2 2 2 2 3 2 2" xfId="19227" xr:uid="{00000000-0005-0000-0000-00006D370000}"/>
    <cellStyle name="Millares 7 2 2 2 2 2 3 3" xfId="14851" xr:uid="{00000000-0005-0000-0000-00006E370000}"/>
    <cellStyle name="Millares 7 2 2 2 2 2 4" xfId="8286" xr:uid="{00000000-0005-0000-0000-00006F370000}"/>
    <cellStyle name="Millares 7 2 2 2 2 2 4 2" xfId="17039" xr:uid="{00000000-0005-0000-0000-000070370000}"/>
    <cellStyle name="Millares 7 2 2 2 2 2 5" xfId="12663" xr:uid="{00000000-0005-0000-0000-000071370000}"/>
    <cellStyle name="Millares 7 2 2 2 2 3" xfId="4454" xr:uid="{00000000-0005-0000-0000-000072370000}"/>
    <cellStyle name="Millares 7 2 2 2 2 3 2" xfId="6643" xr:uid="{00000000-0005-0000-0000-000073370000}"/>
    <cellStyle name="Millares 7 2 2 2 2 3 2 2" xfId="11020" xr:uid="{00000000-0005-0000-0000-000074370000}"/>
    <cellStyle name="Millares 7 2 2 2 2 3 2 2 2" xfId="19773" xr:uid="{00000000-0005-0000-0000-000075370000}"/>
    <cellStyle name="Millares 7 2 2 2 2 3 2 3" xfId="15397" xr:uid="{00000000-0005-0000-0000-000076370000}"/>
    <cellStyle name="Millares 7 2 2 2 2 3 3" xfId="8832" xr:uid="{00000000-0005-0000-0000-000077370000}"/>
    <cellStyle name="Millares 7 2 2 2 2 3 3 2" xfId="17585" xr:uid="{00000000-0005-0000-0000-000078370000}"/>
    <cellStyle name="Millares 7 2 2 2 2 3 4" xfId="13209" xr:uid="{00000000-0005-0000-0000-000079370000}"/>
    <cellStyle name="Millares 7 2 2 2 2 4" xfId="5549" xr:uid="{00000000-0005-0000-0000-00007A370000}"/>
    <cellStyle name="Millares 7 2 2 2 2 4 2" xfId="9926" xr:uid="{00000000-0005-0000-0000-00007B370000}"/>
    <cellStyle name="Millares 7 2 2 2 2 4 2 2" xfId="18679" xr:uid="{00000000-0005-0000-0000-00007C370000}"/>
    <cellStyle name="Millares 7 2 2 2 2 4 3" xfId="14303" xr:uid="{00000000-0005-0000-0000-00007D370000}"/>
    <cellStyle name="Millares 7 2 2 2 2 5" xfId="7738" xr:uid="{00000000-0005-0000-0000-00007E370000}"/>
    <cellStyle name="Millares 7 2 2 2 2 5 2" xfId="16491" xr:uid="{00000000-0005-0000-0000-00007F370000}"/>
    <cellStyle name="Millares 7 2 2 2 2 6" xfId="12115" xr:uid="{00000000-0005-0000-0000-000080370000}"/>
    <cellStyle name="Millares 7 2 2 2 3" xfId="3632" xr:uid="{00000000-0005-0000-0000-000081370000}"/>
    <cellStyle name="Millares 7 2 2 2 3 2" xfId="4728" xr:uid="{00000000-0005-0000-0000-000082370000}"/>
    <cellStyle name="Millares 7 2 2 2 3 2 2" xfId="6917" xr:uid="{00000000-0005-0000-0000-000083370000}"/>
    <cellStyle name="Millares 7 2 2 2 3 2 2 2" xfId="11294" xr:uid="{00000000-0005-0000-0000-000084370000}"/>
    <cellStyle name="Millares 7 2 2 2 3 2 2 2 2" xfId="20047" xr:uid="{00000000-0005-0000-0000-000085370000}"/>
    <cellStyle name="Millares 7 2 2 2 3 2 2 3" xfId="15671" xr:uid="{00000000-0005-0000-0000-000086370000}"/>
    <cellStyle name="Millares 7 2 2 2 3 2 3" xfId="9106" xr:uid="{00000000-0005-0000-0000-000087370000}"/>
    <cellStyle name="Millares 7 2 2 2 3 2 3 2" xfId="17859" xr:uid="{00000000-0005-0000-0000-000088370000}"/>
    <cellStyle name="Millares 7 2 2 2 3 2 4" xfId="13483" xr:uid="{00000000-0005-0000-0000-000089370000}"/>
    <cellStyle name="Millares 7 2 2 2 3 3" xfId="5823" xr:uid="{00000000-0005-0000-0000-00008A370000}"/>
    <cellStyle name="Millares 7 2 2 2 3 3 2" xfId="10200" xr:uid="{00000000-0005-0000-0000-00008B370000}"/>
    <cellStyle name="Millares 7 2 2 2 3 3 2 2" xfId="18953" xr:uid="{00000000-0005-0000-0000-00008C370000}"/>
    <cellStyle name="Millares 7 2 2 2 3 3 3" xfId="14577" xr:uid="{00000000-0005-0000-0000-00008D370000}"/>
    <cellStyle name="Millares 7 2 2 2 3 4" xfId="8012" xr:uid="{00000000-0005-0000-0000-00008E370000}"/>
    <cellStyle name="Millares 7 2 2 2 3 4 2" xfId="16765" xr:uid="{00000000-0005-0000-0000-00008F370000}"/>
    <cellStyle name="Millares 7 2 2 2 3 5" xfId="12389" xr:uid="{00000000-0005-0000-0000-000090370000}"/>
    <cellStyle name="Millares 7 2 2 2 4" xfId="4180" xr:uid="{00000000-0005-0000-0000-000091370000}"/>
    <cellStyle name="Millares 7 2 2 2 4 2" xfId="6369" xr:uid="{00000000-0005-0000-0000-000092370000}"/>
    <cellStyle name="Millares 7 2 2 2 4 2 2" xfId="10746" xr:uid="{00000000-0005-0000-0000-000093370000}"/>
    <cellStyle name="Millares 7 2 2 2 4 2 2 2" xfId="19499" xr:uid="{00000000-0005-0000-0000-000094370000}"/>
    <cellStyle name="Millares 7 2 2 2 4 2 3" xfId="15123" xr:uid="{00000000-0005-0000-0000-000095370000}"/>
    <cellStyle name="Millares 7 2 2 2 4 3" xfId="8558" xr:uid="{00000000-0005-0000-0000-000096370000}"/>
    <cellStyle name="Millares 7 2 2 2 4 3 2" xfId="17311" xr:uid="{00000000-0005-0000-0000-000097370000}"/>
    <cellStyle name="Millares 7 2 2 2 4 4" xfId="12935" xr:uid="{00000000-0005-0000-0000-000098370000}"/>
    <cellStyle name="Millares 7 2 2 2 5" xfId="5275" xr:uid="{00000000-0005-0000-0000-000099370000}"/>
    <cellStyle name="Millares 7 2 2 2 5 2" xfId="9652" xr:uid="{00000000-0005-0000-0000-00009A370000}"/>
    <cellStyle name="Millares 7 2 2 2 5 2 2" xfId="18405" xr:uid="{00000000-0005-0000-0000-00009B370000}"/>
    <cellStyle name="Millares 7 2 2 2 5 3" xfId="14029" xr:uid="{00000000-0005-0000-0000-00009C370000}"/>
    <cellStyle name="Millares 7 2 2 2 6" xfId="7464" xr:uid="{00000000-0005-0000-0000-00009D370000}"/>
    <cellStyle name="Millares 7 2 2 2 6 2" xfId="16217" xr:uid="{00000000-0005-0000-0000-00009E370000}"/>
    <cellStyle name="Millares 7 2 2 2 7" xfId="11841" xr:uid="{00000000-0005-0000-0000-00009F370000}"/>
    <cellStyle name="Millares 7 2 2 3" xfId="3241" xr:uid="{00000000-0005-0000-0000-0000A0370000}"/>
    <cellStyle name="Millares 7 2 2 3 2" xfId="3794" xr:uid="{00000000-0005-0000-0000-0000A1370000}"/>
    <cellStyle name="Millares 7 2 2 3 2 2" xfId="4890" xr:uid="{00000000-0005-0000-0000-0000A2370000}"/>
    <cellStyle name="Millares 7 2 2 3 2 2 2" xfId="7079" xr:uid="{00000000-0005-0000-0000-0000A3370000}"/>
    <cellStyle name="Millares 7 2 2 3 2 2 2 2" xfId="11456" xr:uid="{00000000-0005-0000-0000-0000A4370000}"/>
    <cellStyle name="Millares 7 2 2 3 2 2 2 2 2" xfId="20209" xr:uid="{00000000-0005-0000-0000-0000A5370000}"/>
    <cellStyle name="Millares 7 2 2 3 2 2 2 3" xfId="15833" xr:uid="{00000000-0005-0000-0000-0000A6370000}"/>
    <cellStyle name="Millares 7 2 2 3 2 2 3" xfId="9268" xr:uid="{00000000-0005-0000-0000-0000A7370000}"/>
    <cellStyle name="Millares 7 2 2 3 2 2 3 2" xfId="18021" xr:uid="{00000000-0005-0000-0000-0000A8370000}"/>
    <cellStyle name="Millares 7 2 2 3 2 2 4" xfId="13645" xr:uid="{00000000-0005-0000-0000-0000A9370000}"/>
    <cellStyle name="Millares 7 2 2 3 2 3" xfId="5985" xr:uid="{00000000-0005-0000-0000-0000AA370000}"/>
    <cellStyle name="Millares 7 2 2 3 2 3 2" xfId="10362" xr:uid="{00000000-0005-0000-0000-0000AB370000}"/>
    <cellStyle name="Millares 7 2 2 3 2 3 2 2" xfId="19115" xr:uid="{00000000-0005-0000-0000-0000AC370000}"/>
    <cellStyle name="Millares 7 2 2 3 2 3 3" xfId="14739" xr:uid="{00000000-0005-0000-0000-0000AD370000}"/>
    <cellStyle name="Millares 7 2 2 3 2 4" xfId="8174" xr:uid="{00000000-0005-0000-0000-0000AE370000}"/>
    <cellStyle name="Millares 7 2 2 3 2 4 2" xfId="16927" xr:uid="{00000000-0005-0000-0000-0000AF370000}"/>
    <cellStyle name="Millares 7 2 2 3 2 5" xfId="12551" xr:uid="{00000000-0005-0000-0000-0000B0370000}"/>
    <cellStyle name="Millares 7 2 2 3 3" xfId="4342" xr:uid="{00000000-0005-0000-0000-0000B1370000}"/>
    <cellStyle name="Millares 7 2 2 3 3 2" xfId="6531" xr:uid="{00000000-0005-0000-0000-0000B2370000}"/>
    <cellStyle name="Millares 7 2 2 3 3 2 2" xfId="10908" xr:uid="{00000000-0005-0000-0000-0000B3370000}"/>
    <cellStyle name="Millares 7 2 2 3 3 2 2 2" xfId="19661" xr:uid="{00000000-0005-0000-0000-0000B4370000}"/>
    <cellStyle name="Millares 7 2 2 3 3 2 3" xfId="15285" xr:uid="{00000000-0005-0000-0000-0000B5370000}"/>
    <cellStyle name="Millares 7 2 2 3 3 3" xfId="8720" xr:uid="{00000000-0005-0000-0000-0000B6370000}"/>
    <cellStyle name="Millares 7 2 2 3 3 3 2" xfId="17473" xr:uid="{00000000-0005-0000-0000-0000B7370000}"/>
    <cellStyle name="Millares 7 2 2 3 3 4" xfId="13097" xr:uid="{00000000-0005-0000-0000-0000B8370000}"/>
    <cellStyle name="Millares 7 2 2 3 4" xfId="5437" xr:uid="{00000000-0005-0000-0000-0000B9370000}"/>
    <cellStyle name="Millares 7 2 2 3 4 2" xfId="9814" xr:uid="{00000000-0005-0000-0000-0000BA370000}"/>
    <cellStyle name="Millares 7 2 2 3 4 2 2" xfId="18567" xr:uid="{00000000-0005-0000-0000-0000BB370000}"/>
    <cellStyle name="Millares 7 2 2 3 4 3" xfId="14191" xr:uid="{00000000-0005-0000-0000-0000BC370000}"/>
    <cellStyle name="Millares 7 2 2 3 5" xfId="7626" xr:uid="{00000000-0005-0000-0000-0000BD370000}"/>
    <cellStyle name="Millares 7 2 2 3 5 2" xfId="16379" xr:uid="{00000000-0005-0000-0000-0000BE370000}"/>
    <cellStyle name="Millares 7 2 2 3 6" xfId="12003" xr:uid="{00000000-0005-0000-0000-0000BF370000}"/>
    <cellStyle name="Millares 7 2 2 4" xfId="3520" xr:uid="{00000000-0005-0000-0000-0000C0370000}"/>
    <cellStyle name="Millares 7 2 2 4 2" xfId="4616" xr:uid="{00000000-0005-0000-0000-0000C1370000}"/>
    <cellStyle name="Millares 7 2 2 4 2 2" xfId="6805" xr:uid="{00000000-0005-0000-0000-0000C2370000}"/>
    <cellStyle name="Millares 7 2 2 4 2 2 2" xfId="11182" xr:uid="{00000000-0005-0000-0000-0000C3370000}"/>
    <cellStyle name="Millares 7 2 2 4 2 2 2 2" xfId="19935" xr:uid="{00000000-0005-0000-0000-0000C4370000}"/>
    <cellStyle name="Millares 7 2 2 4 2 2 3" xfId="15559" xr:uid="{00000000-0005-0000-0000-0000C5370000}"/>
    <cellStyle name="Millares 7 2 2 4 2 3" xfId="8994" xr:uid="{00000000-0005-0000-0000-0000C6370000}"/>
    <cellStyle name="Millares 7 2 2 4 2 3 2" xfId="17747" xr:uid="{00000000-0005-0000-0000-0000C7370000}"/>
    <cellStyle name="Millares 7 2 2 4 2 4" xfId="13371" xr:uid="{00000000-0005-0000-0000-0000C8370000}"/>
    <cellStyle name="Millares 7 2 2 4 3" xfId="5711" xr:uid="{00000000-0005-0000-0000-0000C9370000}"/>
    <cellStyle name="Millares 7 2 2 4 3 2" xfId="10088" xr:uid="{00000000-0005-0000-0000-0000CA370000}"/>
    <cellStyle name="Millares 7 2 2 4 3 2 2" xfId="18841" xr:uid="{00000000-0005-0000-0000-0000CB370000}"/>
    <cellStyle name="Millares 7 2 2 4 3 3" xfId="14465" xr:uid="{00000000-0005-0000-0000-0000CC370000}"/>
    <cellStyle name="Millares 7 2 2 4 4" xfId="7900" xr:uid="{00000000-0005-0000-0000-0000CD370000}"/>
    <cellStyle name="Millares 7 2 2 4 4 2" xfId="16653" xr:uid="{00000000-0005-0000-0000-0000CE370000}"/>
    <cellStyle name="Millares 7 2 2 4 5" xfId="12277" xr:uid="{00000000-0005-0000-0000-0000CF370000}"/>
    <cellStyle name="Millares 7 2 2 5" xfId="4068" xr:uid="{00000000-0005-0000-0000-0000D0370000}"/>
    <cellStyle name="Millares 7 2 2 5 2" xfId="6257" xr:uid="{00000000-0005-0000-0000-0000D1370000}"/>
    <cellStyle name="Millares 7 2 2 5 2 2" xfId="10634" xr:uid="{00000000-0005-0000-0000-0000D2370000}"/>
    <cellStyle name="Millares 7 2 2 5 2 2 2" xfId="19387" xr:uid="{00000000-0005-0000-0000-0000D3370000}"/>
    <cellStyle name="Millares 7 2 2 5 2 3" xfId="15011" xr:uid="{00000000-0005-0000-0000-0000D4370000}"/>
    <cellStyle name="Millares 7 2 2 5 3" xfId="8446" xr:uid="{00000000-0005-0000-0000-0000D5370000}"/>
    <cellStyle name="Millares 7 2 2 5 3 2" xfId="17199" xr:uid="{00000000-0005-0000-0000-0000D6370000}"/>
    <cellStyle name="Millares 7 2 2 5 4" xfId="12823" xr:uid="{00000000-0005-0000-0000-0000D7370000}"/>
    <cellStyle name="Millares 7 2 2 6" xfId="5163" xr:uid="{00000000-0005-0000-0000-0000D8370000}"/>
    <cellStyle name="Millares 7 2 2 6 2" xfId="9540" xr:uid="{00000000-0005-0000-0000-0000D9370000}"/>
    <cellStyle name="Millares 7 2 2 6 2 2" xfId="18293" xr:uid="{00000000-0005-0000-0000-0000DA370000}"/>
    <cellStyle name="Millares 7 2 2 6 3" xfId="13917" xr:uid="{00000000-0005-0000-0000-0000DB370000}"/>
    <cellStyle name="Millares 7 2 2 7" xfId="7352" xr:uid="{00000000-0005-0000-0000-0000DC370000}"/>
    <cellStyle name="Millares 7 2 2 7 2" xfId="16105" xr:uid="{00000000-0005-0000-0000-0000DD370000}"/>
    <cellStyle name="Millares 7 2 2 8" xfId="11729" xr:uid="{00000000-0005-0000-0000-0000DE370000}"/>
    <cellStyle name="Millares 7 2 3" xfId="3020" xr:uid="{00000000-0005-0000-0000-0000DF370000}"/>
    <cellStyle name="Millares 7 2 3 2" xfId="3296" xr:uid="{00000000-0005-0000-0000-0000E0370000}"/>
    <cellStyle name="Millares 7 2 3 2 2" xfId="3849" xr:uid="{00000000-0005-0000-0000-0000E1370000}"/>
    <cellStyle name="Millares 7 2 3 2 2 2" xfId="4945" xr:uid="{00000000-0005-0000-0000-0000E2370000}"/>
    <cellStyle name="Millares 7 2 3 2 2 2 2" xfId="7134" xr:uid="{00000000-0005-0000-0000-0000E3370000}"/>
    <cellStyle name="Millares 7 2 3 2 2 2 2 2" xfId="11511" xr:uid="{00000000-0005-0000-0000-0000E4370000}"/>
    <cellStyle name="Millares 7 2 3 2 2 2 2 2 2" xfId="20264" xr:uid="{00000000-0005-0000-0000-0000E5370000}"/>
    <cellStyle name="Millares 7 2 3 2 2 2 2 3" xfId="15888" xr:uid="{00000000-0005-0000-0000-0000E6370000}"/>
    <cellStyle name="Millares 7 2 3 2 2 2 3" xfId="9323" xr:uid="{00000000-0005-0000-0000-0000E7370000}"/>
    <cellStyle name="Millares 7 2 3 2 2 2 3 2" xfId="18076" xr:uid="{00000000-0005-0000-0000-0000E8370000}"/>
    <cellStyle name="Millares 7 2 3 2 2 2 4" xfId="13700" xr:uid="{00000000-0005-0000-0000-0000E9370000}"/>
    <cellStyle name="Millares 7 2 3 2 2 3" xfId="6040" xr:uid="{00000000-0005-0000-0000-0000EA370000}"/>
    <cellStyle name="Millares 7 2 3 2 2 3 2" xfId="10417" xr:uid="{00000000-0005-0000-0000-0000EB370000}"/>
    <cellStyle name="Millares 7 2 3 2 2 3 2 2" xfId="19170" xr:uid="{00000000-0005-0000-0000-0000EC370000}"/>
    <cellStyle name="Millares 7 2 3 2 2 3 3" xfId="14794" xr:uid="{00000000-0005-0000-0000-0000ED370000}"/>
    <cellStyle name="Millares 7 2 3 2 2 4" xfId="8229" xr:uid="{00000000-0005-0000-0000-0000EE370000}"/>
    <cellStyle name="Millares 7 2 3 2 2 4 2" xfId="16982" xr:uid="{00000000-0005-0000-0000-0000EF370000}"/>
    <cellStyle name="Millares 7 2 3 2 2 5" xfId="12606" xr:uid="{00000000-0005-0000-0000-0000F0370000}"/>
    <cellStyle name="Millares 7 2 3 2 3" xfId="4397" xr:uid="{00000000-0005-0000-0000-0000F1370000}"/>
    <cellStyle name="Millares 7 2 3 2 3 2" xfId="6586" xr:uid="{00000000-0005-0000-0000-0000F2370000}"/>
    <cellStyle name="Millares 7 2 3 2 3 2 2" xfId="10963" xr:uid="{00000000-0005-0000-0000-0000F3370000}"/>
    <cellStyle name="Millares 7 2 3 2 3 2 2 2" xfId="19716" xr:uid="{00000000-0005-0000-0000-0000F4370000}"/>
    <cellStyle name="Millares 7 2 3 2 3 2 3" xfId="15340" xr:uid="{00000000-0005-0000-0000-0000F5370000}"/>
    <cellStyle name="Millares 7 2 3 2 3 3" xfId="8775" xr:uid="{00000000-0005-0000-0000-0000F6370000}"/>
    <cellStyle name="Millares 7 2 3 2 3 3 2" xfId="17528" xr:uid="{00000000-0005-0000-0000-0000F7370000}"/>
    <cellStyle name="Millares 7 2 3 2 3 4" xfId="13152" xr:uid="{00000000-0005-0000-0000-0000F8370000}"/>
    <cellStyle name="Millares 7 2 3 2 4" xfId="5492" xr:uid="{00000000-0005-0000-0000-0000F9370000}"/>
    <cellStyle name="Millares 7 2 3 2 4 2" xfId="9869" xr:uid="{00000000-0005-0000-0000-0000FA370000}"/>
    <cellStyle name="Millares 7 2 3 2 4 2 2" xfId="18622" xr:uid="{00000000-0005-0000-0000-0000FB370000}"/>
    <cellStyle name="Millares 7 2 3 2 4 3" xfId="14246" xr:uid="{00000000-0005-0000-0000-0000FC370000}"/>
    <cellStyle name="Millares 7 2 3 2 5" xfId="7681" xr:uid="{00000000-0005-0000-0000-0000FD370000}"/>
    <cellStyle name="Millares 7 2 3 2 5 2" xfId="16434" xr:uid="{00000000-0005-0000-0000-0000FE370000}"/>
    <cellStyle name="Millares 7 2 3 2 6" xfId="12058" xr:uid="{00000000-0005-0000-0000-0000FF370000}"/>
    <cellStyle name="Millares 7 2 3 3" xfId="3575" xr:uid="{00000000-0005-0000-0000-000000380000}"/>
    <cellStyle name="Millares 7 2 3 3 2" xfId="4671" xr:uid="{00000000-0005-0000-0000-000001380000}"/>
    <cellStyle name="Millares 7 2 3 3 2 2" xfId="6860" xr:uid="{00000000-0005-0000-0000-000002380000}"/>
    <cellStyle name="Millares 7 2 3 3 2 2 2" xfId="11237" xr:uid="{00000000-0005-0000-0000-000003380000}"/>
    <cellStyle name="Millares 7 2 3 3 2 2 2 2" xfId="19990" xr:uid="{00000000-0005-0000-0000-000004380000}"/>
    <cellStyle name="Millares 7 2 3 3 2 2 3" xfId="15614" xr:uid="{00000000-0005-0000-0000-000005380000}"/>
    <cellStyle name="Millares 7 2 3 3 2 3" xfId="9049" xr:uid="{00000000-0005-0000-0000-000006380000}"/>
    <cellStyle name="Millares 7 2 3 3 2 3 2" xfId="17802" xr:uid="{00000000-0005-0000-0000-000007380000}"/>
    <cellStyle name="Millares 7 2 3 3 2 4" xfId="13426" xr:uid="{00000000-0005-0000-0000-000008380000}"/>
    <cellStyle name="Millares 7 2 3 3 3" xfId="5766" xr:uid="{00000000-0005-0000-0000-000009380000}"/>
    <cellStyle name="Millares 7 2 3 3 3 2" xfId="10143" xr:uid="{00000000-0005-0000-0000-00000A380000}"/>
    <cellStyle name="Millares 7 2 3 3 3 2 2" xfId="18896" xr:uid="{00000000-0005-0000-0000-00000B380000}"/>
    <cellStyle name="Millares 7 2 3 3 3 3" xfId="14520" xr:uid="{00000000-0005-0000-0000-00000C380000}"/>
    <cellStyle name="Millares 7 2 3 3 4" xfId="7955" xr:uid="{00000000-0005-0000-0000-00000D380000}"/>
    <cellStyle name="Millares 7 2 3 3 4 2" xfId="16708" xr:uid="{00000000-0005-0000-0000-00000E380000}"/>
    <cellStyle name="Millares 7 2 3 3 5" xfId="12332" xr:uid="{00000000-0005-0000-0000-00000F380000}"/>
    <cellStyle name="Millares 7 2 3 4" xfId="4123" xr:uid="{00000000-0005-0000-0000-000010380000}"/>
    <cellStyle name="Millares 7 2 3 4 2" xfId="6312" xr:uid="{00000000-0005-0000-0000-000011380000}"/>
    <cellStyle name="Millares 7 2 3 4 2 2" xfId="10689" xr:uid="{00000000-0005-0000-0000-000012380000}"/>
    <cellStyle name="Millares 7 2 3 4 2 2 2" xfId="19442" xr:uid="{00000000-0005-0000-0000-000013380000}"/>
    <cellStyle name="Millares 7 2 3 4 2 3" xfId="15066" xr:uid="{00000000-0005-0000-0000-000014380000}"/>
    <cellStyle name="Millares 7 2 3 4 3" xfId="8501" xr:uid="{00000000-0005-0000-0000-000015380000}"/>
    <cellStyle name="Millares 7 2 3 4 3 2" xfId="17254" xr:uid="{00000000-0005-0000-0000-000016380000}"/>
    <cellStyle name="Millares 7 2 3 4 4" xfId="12878" xr:uid="{00000000-0005-0000-0000-000017380000}"/>
    <cellStyle name="Millares 7 2 3 5" xfId="5218" xr:uid="{00000000-0005-0000-0000-000018380000}"/>
    <cellStyle name="Millares 7 2 3 5 2" xfId="9595" xr:uid="{00000000-0005-0000-0000-000019380000}"/>
    <cellStyle name="Millares 7 2 3 5 2 2" xfId="18348" xr:uid="{00000000-0005-0000-0000-00001A380000}"/>
    <cellStyle name="Millares 7 2 3 5 3" xfId="13972" xr:uid="{00000000-0005-0000-0000-00001B380000}"/>
    <cellStyle name="Millares 7 2 3 6" xfId="7407" xr:uid="{00000000-0005-0000-0000-00001C380000}"/>
    <cellStyle name="Millares 7 2 3 6 2" xfId="16160" xr:uid="{00000000-0005-0000-0000-00001D380000}"/>
    <cellStyle name="Millares 7 2 3 7" xfId="11784" xr:uid="{00000000-0005-0000-0000-00001E380000}"/>
    <cellStyle name="Millares 7 2 4" xfId="2907" xr:uid="{00000000-0005-0000-0000-00001F380000}"/>
    <cellStyle name="Millares 7 2 4 2" xfId="3186" xr:uid="{00000000-0005-0000-0000-000020380000}"/>
    <cellStyle name="Millares 7 2 4 2 2" xfId="3739" xr:uid="{00000000-0005-0000-0000-000021380000}"/>
    <cellStyle name="Millares 7 2 4 2 2 2" xfId="4835" xr:uid="{00000000-0005-0000-0000-000022380000}"/>
    <cellStyle name="Millares 7 2 4 2 2 2 2" xfId="7024" xr:uid="{00000000-0005-0000-0000-000023380000}"/>
    <cellStyle name="Millares 7 2 4 2 2 2 2 2" xfId="11401" xr:uid="{00000000-0005-0000-0000-000024380000}"/>
    <cellStyle name="Millares 7 2 4 2 2 2 2 2 2" xfId="20154" xr:uid="{00000000-0005-0000-0000-000025380000}"/>
    <cellStyle name="Millares 7 2 4 2 2 2 2 3" xfId="15778" xr:uid="{00000000-0005-0000-0000-000026380000}"/>
    <cellStyle name="Millares 7 2 4 2 2 2 3" xfId="9213" xr:uid="{00000000-0005-0000-0000-000027380000}"/>
    <cellStyle name="Millares 7 2 4 2 2 2 3 2" xfId="17966" xr:uid="{00000000-0005-0000-0000-000028380000}"/>
    <cellStyle name="Millares 7 2 4 2 2 2 4" xfId="13590" xr:uid="{00000000-0005-0000-0000-000029380000}"/>
    <cellStyle name="Millares 7 2 4 2 2 3" xfId="5930" xr:uid="{00000000-0005-0000-0000-00002A380000}"/>
    <cellStyle name="Millares 7 2 4 2 2 3 2" xfId="10307" xr:uid="{00000000-0005-0000-0000-00002B380000}"/>
    <cellStyle name="Millares 7 2 4 2 2 3 2 2" xfId="19060" xr:uid="{00000000-0005-0000-0000-00002C380000}"/>
    <cellStyle name="Millares 7 2 4 2 2 3 3" xfId="14684" xr:uid="{00000000-0005-0000-0000-00002D380000}"/>
    <cellStyle name="Millares 7 2 4 2 2 4" xfId="8119" xr:uid="{00000000-0005-0000-0000-00002E380000}"/>
    <cellStyle name="Millares 7 2 4 2 2 4 2" xfId="16872" xr:uid="{00000000-0005-0000-0000-00002F380000}"/>
    <cellStyle name="Millares 7 2 4 2 2 5" xfId="12496" xr:uid="{00000000-0005-0000-0000-000030380000}"/>
    <cellStyle name="Millares 7 2 4 2 3" xfId="4287" xr:uid="{00000000-0005-0000-0000-000031380000}"/>
    <cellStyle name="Millares 7 2 4 2 3 2" xfId="6476" xr:uid="{00000000-0005-0000-0000-000032380000}"/>
    <cellStyle name="Millares 7 2 4 2 3 2 2" xfId="10853" xr:uid="{00000000-0005-0000-0000-000033380000}"/>
    <cellStyle name="Millares 7 2 4 2 3 2 2 2" xfId="19606" xr:uid="{00000000-0005-0000-0000-000034380000}"/>
    <cellStyle name="Millares 7 2 4 2 3 2 3" xfId="15230" xr:uid="{00000000-0005-0000-0000-000035380000}"/>
    <cellStyle name="Millares 7 2 4 2 3 3" xfId="8665" xr:uid="{00000000-0005-0000-0000-000036380000}"/>
    <cellStyle name="Millares 7 2 4 2 3 3 2" xfId="17418" xr:uid="{00000000-0005-0000-0000-000037380000}"/>
    <cellStyle name="Millares 7 2 4 2 3 4" xfId="13042" xr:uid="{00000000-0005-0000-0000-000038380000}"/>
    <cellStyle name="Millares 7 2 4 2 4" xfId="5382" xr:uid="{00000000-0005-0000-0000-000039380000}"/>
    <cellStyle name="Millares 7 2 4 2 4 2" xfId="9759" xr:uid="{00000000-0005-0000-0000-00003A380000}"/>
    <cellStyle name="Millares 7 2 4 2 4 2 2" xfId="18512" xr:uid="{00000000-0005-0000-0000-00003B380000}"/>
    <cellStyle name="Millares 7 2 4 2 4 3" xfId="14136" xr:uid="{00000000-0005-0000-0000-00003C380000}"/>
    <cellStyle name="Millares 7 2 4 2 5" xfId="7571" xr:uid="{00000000-0005-0000-0000-00003D380000}"/>
    <cellStyle name="Millares 7 2 4 2 5 2" xfId="16324" xr:uid="{00000000-0005-0000-0000-00003E380000}"/>
    <cellStyle name="Millares 7 2 4 2 6" xfId="11948" xr:uid="{00000000-0005-0000-0000-00003F380000}"/>
    <cellStyle name="Millares 7 2 4 3" xfId="3465" xr:uid="{00000000-0005-0000-0000-000040380000}"/>
    <cellStyle name="Millares 7 2 4 3 2" xfId="4561" xr:uid="{00000000-0005-0000-0000-000041380000}"/>
    <cellStyle name="Millares 7 2 4 3 2 2" xfId="6750" xr:uid="{00000000-0005-0000-0000-000042380000}"/>
    <cellStyle name="Millares 7 2 4 3 2 2 2" xfId="11127" xr:uid="{00000000-0005-0000-0000-000043380000}"/>
    <cellStyle name="Millares 7 2 4 3 2 2 2 2" xfId="19880" xr:uid="{00000000-0005-0000-0000-000044380000}"/>
    <cellStyle name="Millares 7 2 4 3 2 2 3" xfId="15504" xr:uid="{00000000-0005-0000-0000-000045380000}"/>
    <cellStyle name="Millares 7 2 4 3 2 3" xfId="8939" xr:uid="{00000000-0005-0000-0000-000046380000}"/>
    <cellStyle name="Millares 7 2 4 3 2 3 2" xfId="17692" xr:uid="{00000000-0005-0000-0000-000047380000}"/>
    <cellStyle name="Millares 7 2 4 3 2 4" xfId="13316" xr:uid="{00000000-0005-0000-0000-000048380000}"/>
    <cellStyle name="Millares 7 2 4 3 3" xfId="5656" xr:uid="{00000000-0005-0000-0000-000049380000}"/>
    <cellStyle name="Millares 7 2 4 3 3 2" xfId="10033" xr:uid="{00000000-0005-0000-0000-00004A380000}"/>
    <cellStyle name="Millares 7 2 4 3 3 2 2" xfId="18786" xr:uid="{00000000-0005-0000-0000-00004B380000}"/>
    <cellStyle name="Millares 7 2 4 3 3 3" xfId="14410" xr:uid="{00000000-0005-0000-0000-00004C380000}"/>
    <cellStyle name="Millares 7 2 4 3 4" xfId="7845" xr:uid="{00000000-0005-0000-0000-00004D380000}"/>
    <cellStyle name="Millares 7 2 4 3 4 2" xfId="16598" xr:uid="{00000000-0005-0000-0000-00004E380000}"/>
    <cellStyle name="Millares 7 2 4 3 5" xfId="12222" xr:uid="{00000000-0005-0000-0000-00004F380000}"/>
    <cellStyle name="Millares 7 2 4 4" xfId="4013" xr:uid="{00000000-0005-0000-0000-000050380000}"/>
    <cellStyle name="Millares 7 2 4 4 2" xfId="6202" xr:uid="{00000000-0005-0000-0000-000051380000}"/>
    <cellStyle name="Millares 7 2 4 4 2 2" xfId="10579" xr:uid="{00000000-0005-0000-0000-000052380000}"/>
    <cellStyle name="Millares 7 2 4 4 2 2 2" xfId="19332" xr:uid="{00000000-0005-0000-0000-000053380000}"/>
    <cellStyle name="Millares 7 2 4 4 2 3" xfId="14956" xr:uid="{00000000-0005-0000-0000-000054380000}"/>
    <cellStyle name="Millares 7 2 4 4 3" xfId="8391" xr:uid="{00000000-0005-0000-0000-000055380000}"/>
    <cellStyle name="Millares 7 2 4 4 3 2" xfId="17144" xr:uid="{00000000-0005-0000-0000-000056380000}"/>
    <cellStyle name="Millares 7 2 4 4 4" xfId="12768" xr:uid="{00000000-0005-0000-0000-000057380000}"/>
    <cellStyle name="Millares 7 2 4 5" xfId="5108" xr:uid="{00000000-0005-0000-0000-000058380000}"/>
    <cellStyle name="Millares 7 2 4 5 2" xfId="9485" xr:uid="{00000000-0005-0000-0000-000059380000}"/>
    <cellStyle name="Millares 7 2 4 5 2 2" xfId="18238" xr:uid="{00000000-0005-0000-0000-00005A380000}"/>
    <cellStyle name="Millares 7 2 4 5 3" xfId="13862" xr:uid="{00000000-0005-0000-0000-00005B380000}"/>
    <cellStyle name="Millares 7 2 4 6" xfId="7297" xr:uid="{00000000-0005-0000-0000-00005C380000}"/>
    <cellStyle name="Millares 7 2 4 6 2" xfId="16050" xr:uid="{00000000-0005-0000-0000-00005D380000}"/>
    <cellStyle name="Millares 7 2 4 7" xfId="11674" xr:uid="{00000000-0005-0000-0000-00005E380000}"/>
    <cellStyle name="Millares 7 2 5" xfId="3136" xr:uid="{00000000-0005-0000-0000-00005F380000}"/>
    <cellStyle name="Millares 7 2 5 2" xfId="3690" xr:uid="{00000000-0005-0000-0000-000060380000}"/>
    <cellStyle name="Millares 7 2 5 2 2" xfId="4786" xr:uid="{00000000-0005-0000-0000-000061380000}"/>
    <cellStyle name="Millares 7 2 5 2 2 2" xfId="6975" xr:uid="{00000000-0005-0000-0000-000062380000}"/>
    <cellStyle name="Millares 7 2 5 2 2 2 2" xfId="11352" xr:uid="{00000000-0005-0000-0000-000063380000}"/>
    <cellStyle name="Millares 7 2 5 2 2 2 2 2" xfId="20105" xr:uid="{00000000-0005-0000-0000-000064380000}"/>
    <cellStyle name="Millares 7 2 5 2 2 2 3" xfId="15729" xr:uid="{00000000-0005-0000-0000-000065380000}"/>
    <cellStyle name="Millares 7 2 5 2 2 3" xfId="9164" xr:uid="{00000000-0005-0000-0000-000066380000}"/>
    <cellStyle name="Millares 7 2 5 2 2 3 2" xfId="17917" xr:uid="{00000000-0005-0000-0000-000067380000}"/>
    <cellStyle name="Millares 7 2 5 2 2 4" xfId="13541" xr:uid="{00000000-0005-0000-0000-000068380000}"/>
    <cellStyle name="Millares 7 2 5 2 3" xfId="5881" xr:uid="{00000000-0005-0000-0000-000069380000}"/>
    <cellStyle name="Millares 7 2 5 2 3 2" xfId="10258" xr:uid="{00000000-0005-0000-0000-00006A380000}"/>
    <cellStyle name="Millares 7 2 5 2 3 2 2" xfId="19011" xr:uid="{00000000-0005-0000-0000-00006B380000}"/>
    <cellStyle name="Millares 7 2 5 2 3 3" xfId="14635" xr:uid="{00000000-0005-0000-0000-00006C380000}"/>
    <cellStyle name="Millares 7 2 5 2 4" xfId="8070" xr:uid="{00000000-0005-0000-0000-00006D380000}"/>
    <cellStyle name="Millares 7 2 5 2 4 2" xfId="16823" xr:uid="{00000000-0005-0000-0000-00006E380000}"/>
    <cellStyle name="Millares 7 2 5 2 5" xfId="12447" xr:uid="{00000000-0005-0000-0000-00006F380000}"/>
    <cellStyle name="Millares 7 2 5 3" xfId="4238" xr:uid="{00000000-0005-0000-0000-000070380000}"/>
    <cellStyle name="Millares 7 2 5 3 2" xfId="6427" xr:uid="{00000000-0005-0000-0000-000071380000}"/>
    <cellStyle name="Millares 7 2 5 3 2 2" xfId="10804" xr:uid="{00000000-0005-0000-0000-000072380000}"/>
    <cellStyle name="Millares 7 2 5 3 2 2 2" xfId="19557" xr:uid="{00000000-0005-0000-0000-000073380000}"/>
    <cellStyle name="Millares 7 2 5 3 2 3" xfId="15181" xr:uid="{00000000-0005-0000-0000-000074380000}"/>
    <cellStyle name="Millares 7 2 5 3 3" xfId="8616" xr:uid="{00000000-0005-0000-0000-000075380000}"/>
    <cellStyle name="Millares 7 2 5 3 3 2" xfId="17369" xr:uid="{00000000-0005-0000-0000-000076380000}"/>
    <cellStyle name="Millares 7 2 5 3 4" xfId="12993" xr:uid="{00000000-0005-0000-0000-000077380000}"/>
    <cellStyle name="Millares 7 2 5 4" xfId="5333" xr:uid="{00000000-0005-0000-0000-000078380000}"/>
    <cellStyle name="Millares 7 2 5 4 2" xfId="9710" xr:uid="{00000000-0005-0000-0000-000079380000}"/>
    <cellStyle name="Millares 7 2 5 4 2 2" xfId="18463" xr:uid="{00000000-0005-0000-0000-00007A380000}"/>
    <cellStyle name="Millares 7 2 5 4 3" xfId="14087" xr:uid="{00000000-0005-0000-0000-00007B380000}"/>
    <cellStyle name="Millares 7 2 5 5" xfId="7522" xr:uid="{00000000-0005-0000-0000-00007C380000}"/>
    <cellStyle name="Millares 7 2 5 5 2" xfId="16275" xr:uid="{00000000-0005-0000-0000-00007D380000}"/>
    <cellStyle name="Millares 7 2 5 6" xfId="11899" xr:uid="{00000000-0005-0000-0000-00007E380000}"/>
    <cellStyle name="Millares 7 2 6" xfId="3415" xr:uid="{00000000-0005-0000-0000-00007F380000}"/>
    <cellStyle name="Millares 7 2 6 2" xfId="4512" xr:uid="{00000000-0005-0000-0000-000080380000}"/>
    <cellStyle name="Millares 7 2 6 2 2" xfId="6701" xr:uid="{00000000-0005-0000-0000-000081380000}"/>
    <cellStyle name="Millares 7 2 6 2 2 2" xfId="11078" xr:uid="{00000000-0005-0000-0000-000082380000}"/>
    <cellStyle name="Millares 7 2 6 2 2 2 2" xfId="19831" xr:uid="{00000000-0005-0000-0000-000083380000}"/>
    <cellStyle name="Millares 7 2 6 2 2 3" xfId="15455" xr:uid="{00000000-0005-0000-0000-000084380000}"/>
    <cellStyle name="Millares 7 2 6 2 3" xfId="8890" xr:uid="{00000000-0005-0000-0000-000085380000}"/>
    <cellStyle name="Millares 7 2 6 2 3 2" xfId="17643" xr:uid="{00000000-0005-0000-0000-000086380000}"/>
    <cellStyle name="Millares 7 2 6 2 4" xfId="13267" xr:uid="{00000000-0005-0000-0000-000087380000}"/>
    <cellStyle name="Millares 7 2 6 3" xfId="5607" xr:uid="{00000000-0005-0000-0000-000088380000}"/>
    <cellStyle name="Millares 7 2 6 3 2" xfId="9984" xr:uid="{00000000-0005-0000-0000-000089380000}"/>
    <cellStyle name="Millares 7 2 6 3 2 2" xfId="18737" xr:uid="{00000000-0005-0000-0000-00008A380000}"/>
    <cellStyle name="Millares 7 2 6 3 3" xfId="14361" xr:uid="{00000000-0005-0000-0000-00008B380000}"/>
    <cellStyle name="Millares 7 2 6 4" xfId="7796" xr:uid="{00000000-0005-0000-0000-00008C380000}"/>
    <cellStyle name="Millares 7 2 6 4 2" xfId="16549" xr:uid="{00000000-0005-0000-0000-00008D380000}"/>
    <cellStyle name="Millares 7 2 6 5" xfId="12173" xr:uid="{00000000-0005-0000-0000-00008E380000}"/>
    <cellStyle name="Millares 7 2 7" xfId="3965" xr:uid="{00000000-0005-0000-0000-00008F380000}"/>
    <cellStyle name="Millares 7 2 7 2" xfId="6154" xr:uid="{00000000-0005-0000-0000-000090380000}"/>
    <cellStyle name="Millares 7 2 7 2 2" xfId="10531" xr:uid="{00000000-0005-0000-0000-000091380000}"/>
    <cellStyle name="Millares 7 2 7 2 2 2" xfId="19284" xr:uid="{00000000-0005-0000-0000-000092380000}"/>
    <cellStyle name="Millares 7 2 7 2 3" xfId="14908" xr:uid="{00000000-0005-0000-0000-000093380000}"/>
    <cellStyle name="Millares 7 2 7 3" xfId="8343" xr:uid="{00000000-0005-0000-0000-000094380000}"/>
    <cellStyle name="Millares 7 2 7 3 2" xfId="17096" xr:uid="{00000000-0005-0000-0000-000095380000}"/>
    <cellStyle name="Millares 7 2 7 4" xfId="12720" xr:uid="{00000000-0005-0000-0000-000096380000}"/>
    <cellStyle name="Millares 7 2 8" xfId="5060" xr:uid="{00000000-0005-0000-0000-000097380000}"/>
    <cellStyle name="Millares 7 2 8 2" xfId="9437" xr:uid="{00000000-0005-0000-0000-000098380000}"/>
    <cellStyle name="Millares 7 2 8 2 2" xfId="18190" xr:uid="{00000000-0005-0000-0000-000099380000}"/>
    <cellStyle name="Millares 7 2 8 3" xfId="13814" xr:uid="{00000000-0005-0000-0000-00009A380000}"/>
    <cellStyle name="Millares 7 2 9" xfId="7249" xr:uid="{00000000-0005-0000-0000-00009B380000}"/>
    <cellStyle name="Millares 7 2 9 2" xfId="16002" xr:uid="{00000000-0005-0000-0000-00009C380000}"/>
    <cellStyle name="Millares 7 3" xfId="2964" xr:uid="{00000000-0005-0000-0000-00009D380000}"/>
    <cellStyle name="Millares 7 3 2" xfId="3076" xr:uid="{00000000-0005-0000-0000-00009E380000}"/>
    <cellStyle name="Millares 7 3 2 2" xfId="3352" xr:uid="{00000000-0005-0000-0000-00009F380000}"/>
    <cellStyle name="Millares 7 3 2 2 2" xfId="3905" xr:uid="{00000000-0005-0000-0000-0000A0380000}"/>
    <cellStyle name="Millares 7 3 2 2 2 2" xfId="5001" xr:uid="{00000000-0005-0000-0000-0000A1380000}"/>
    <cellStyle name="Millares 7 3 2 2 2 2 2" xfId="7190" xr:uid="{00000000-0005-0000-0000-0000A2380000}"/>
    <cellStyle name="Millares 7 3 2 2 2 2 2 2" xfId="11567" xr:uid="{00000000-0005-0000-0000-0000A3380000}"/>
    <cellStyle name="Millares 7 3 2 2 2 2 2 2 2" xfId="20320" xr:uid="{00000000-0005-0000-0000-0000A4380000}"/>
    <cellStyle name="Millares 7 3 2 2 2 2 2 3" xfId="15944" xr:uid="{00000000-0005-0000-0000-0000A5380000}"/>
    <cellStyle name="Millares 7 3 2 2 2 2 3" xfId="9379" xr:uid="{00000000-0005-0000-0000-0000A6380000}"/>
    <cellStyle name="Millares 7 3 2 2 2 2 3 2" xfId="18132" xr:uid="{00000000-0005-0000-0000-0000A7380000}"/>
    <cellStyle name="Millares 7 3 2 2 2 2 4" xfId="13756" xr:uid="{00000000-0005-0000-0000-0000A8380000}"/>
    <cellStyle name="Millares 7 3 2 2 2 3" xfId="6096" xr:uid="{00000000-0005-0000-0000-0000A9380000}"/>
    <cellStyle name="Millares 7 3 2 2 2 3 2" xfId="10473" xr:uid="{00000000-0005-0000-0000-0000AA380000}"/>
    <cellStyle name="Millares 7 3 2 2 2 3 2 2" xfId="19226" xr:uid="{00000000-0005-0000-0000-0000AB380000}"/>
    <cellStyle name="Millares 7 3 2 2 2 3 3" xfId="14850" xr:uid="{00000000-0005-0000-0000-0000AC380000}"/>
    <cellStyle name="Millares 7 3 2 2 2 4" xfId="8285" xr:uid="{00000000-0005-0000-0000-0000AD380000}"/>
    <cellStyle name="Millares 7 3 2 2 2 4 2" xfId="17038" xr:uid="{00000000-0005-0000-0000-0000AE380000}"/>
    <cellStyle name="Millares 7 3 2 2 2 5" xfId="12662" xr:uid="{00000000-0005-0000-0000-0000AF380000}"/>
    <cellStyle name="Millares 7 3 2 2 3" xfId="4453" xr:uid="{00000000-0005-0000-0000-0000B0380000}"/>
    <cellStyle name="Millares 7 3 2 2 3 2" xfId="6642" xr:uid="{00000000-0005-0000-0000-0000B1380000}"/>
    <cellStyle name="Millares 7 3 2 2 3 2 2" xfId="11019" xr:uid="{00000000-0005-0000-0000-0000B2380000}"/>
    <cellStyle name="Millares 7 3 2 2 3 2 2 2" xfId="19772" xr:uid="{00000000-0005-0000-0000-0000B3380000}"/>
    <cellStyle name="Millares 7 3 2 2 3 2 3" xfId="15396" xr:uid="{00000000-0005-0000-0000-0000B4380000}"/>
    <cellStyle name="Millares 7 3 2 2 3 3" xfId="8831" xr:uid="{00000000-0005-0000-0000-0000B5380000}"/>
    <cellStyle name="Millares 7 3 2 2 3 3 2" xfId="17584" xr:uid="{00000000-0005-0000-0000-0000B6380000}"/>
    <cellStyle name="Millares 7 3 2 2 3 4" xfId="13208" xr:uid="{00000000-0005-0000-0000-0000B7380000}"/>
    <cellStyle name="Millares 7 3 2 2 4" xfId="5548" xr:uid="{00000000-0005-0000-0000-0000B8380000}"/>
    <cellStyle name="Millares 7 3 2 2 4 2" xfId="9925" xr:uid="{00000000-0005-0000-0000-0000B9380000}"/>
    <cellStyle name="Millares 7 3 2 2 4 2 2" xfId="18678" xr:uid="{00000000-0005-0000-0000-0000BA380000}"/>
    <cellStyle name="Millares 7 3 2 2 4 3" xfId="14302" xr:uid="{00000000-0005-0000-0000-0000BB380000}"/>
    <cellStyle name="Millares 7 3 2 2 5" xfId="7737" xr:uid="{00000000-0005-0000-0000-0000BC380000}"/>
    <cellStyle name="Millares 7 3 2 2 5 2" xfId="16490" xr:uid="{00000000-0005-0000-0000-0000BD380000}"/>
    <cellStyle name="Millares 7 3 2 2 6" xfId="12114" xr:uid="{00000000-0005-0000-0000-0000BE380000}"/>
    <cellStyle name="Millares 7 3 2 3" xfId="3631" xr:uid="{00000000-0005-0000-0000-0000BF380000}"/>
    <cellStyle name="Millares 7 3 2 3 2" xfId="4727" xr:uid="{00000000-0005-0000-0000-0000C0380000}"/>
    <cellStyle name="Millares 7 3 2 3 2 2" xfId="6916" xr:uid="{00000000-0005-0000-0000-0000C1380000}"/>
    <cellStyle name="Millares 7 3 2 3 2 2 2" xfId="11293" xr:uid="{00000000-0005-0000-0000-0000C2380000}"/>
    <cellStyle name="Millares 7 3 2 3 2 2 2 2" xfId="20046" xr:uid="{00000000-0005-0000-0000-0000C3380000}"/>
    <cellStyle name="Millares 7 3 2 3 2 2 3" xfId="15670" xr:uid="{00000000-0005-0000-0000-0000C4380000}"/>
    <cellStyle name="Millares 7 3 2 3 2 3" xfId="9105" xr:uid="{00000000-0005-0000-0000-0000C5380000}"/>
    <cellStyle name="Millares 7 3 2 3 2 3 2" xfId="17858" xr:uid="{00000000-0005-0000-0000-0000C6380000}"/>
    <cellStyle name="Millares 7 3 2 3 2 4" xfId="13482" xr:uid="{00000000-0005-0000-0000-0000C7380000}"/>
    <cellStyle name="Millares 7 3 2 3 3" xfId="5822" xr:uid="{00000000-0005-0000-0000-0000C8380000}"/>
    <cellStyle name="Millares 7 3 2 3 3 2" xfId="10199" xr:uid="{00000000-0005-0000-0000-0000C9380000}"/>
    <cellStyle name="Millares 7 3 2 3 3 2 2" xfId="18952" xr:uid="{00000000-0005-0000-0000-0000CA380000}"/>
    <cellStyle name="Millares 7 3 2 3 3 3" xfId="14576" xr:uid="{00000000-0005-0000-0000-0000CB380000}"/>
    <cellStyle name="Millares 7 3 2 3 4" xfId="8011" xr:uid="{00000000-0005-0000-0000-0000CC380000}"/>
    <cellStyle name="Millares 7 3 2 3 4 2" xfId="16764" xr:uid="{00000000-0005-0000-0000-0000CD380000}"/>
    <cellStyle name="Millares 7 3 2 3 5" xfId="12388" xr:uid="{00000000-0005-0000-0000-0000CE380000}"/>
    <cellStyle name="Millares 7 3 2 4" xfId="4179" xr:uid="{00000000-0005-0000-0000-0000CF380000}"/>
    <cellStyle name="Millares 7 3 2 4 2" xfId="6368" xr:uid="{00000000-0005-0000-0000-0000D0380000}"/>
    <cellStyle name="Millares 7 3 2 4 2 2" xfId="10745" xr:uid="{00000000-0005-0000-0000-0000D1380000}"/>
    <cellStyle name="Millares 7 3 2 4 2 2 2" xfId="19498" xr:uid="{00000000-0005-0000-0000-0000D2380000}"/>
    <cellStyle name="Millares 7 3 2 4 2 3" xfId="15122" xr:uid="{00000000-0005-0000-0000-0000D3380000}"/>
    <cellStyle name="Millares 7 3 2 4 3" xfId="8557" xr:uid="{00000000-0005-0000-0000-0000D4380000}"/>
    <cellStyle name="Millares 7 3 2 4 3 2" xfId="17310" xr:uid="{00000000-0005-0000-0000-0000D5380000}"/>
    <cellStyle name="Millares 7 3 2 4 4" xfId="12934" xr:uid="{00000000-0005-0000-0000-0000D6380000}"/>
    <cellStyle name="Millares 7 3 2 5" xfId="5274" xr:uid="{00000000-0005-0000-0000-0000D7380000}"/>
    <cellStyle name="Millares 7 3 2 5 2" xfId="9651" xr:uid="{00000000-0005-0000-0000-0000D8380000}"/>
    <cellStyle name="Millares 7 3 2 5 2 2" xfId="18404" xr:uid="{00000000-0005-0000-0000-0000D9380000}"/>
    <cellStyle name="Millares 7 3 2 5 3" xfId="14028" xr:uid="{00000000-0005-0000-0000-0000DA380000}"/>
    <cellStyle name="Millares 7 3 2 6" xfId="7463" xr:uid="{00000000-0005-0000-0000-0000DB380000}"/>
    <cellStyle name="Millares 7 3 2 6 2" xfId="16216" xr:uid="{00000000-0005-0000-0000-0000DC380000}"/>
    <cellStyle name="Millares 7 3 2 7" xfId="11840" xr:uid="{00000000-0005-0000-0000-0000DD380000}"/>
    <cellStyle name="Millares 7 3 3" xfId="3240" xr:uid="{00000000-0005-0000-0000-0000DE380000}"/>
    <cellStyle name="Millares 7 3 3 2" xfId="3793" xr:uid="{00000000-0005-0000-0000-0000DF380000}"/>
    <cellStyle name="Millares 7 3 3 2 2" xfId="4889" xr:uid="{00000000-0005-0000-0000-0000E0380000}"/>
    <cellStyle name="Millares 7 3 3 2 2 2" xfId="7078" xr:uid="{00000000-0005-0000-0000-0000E1380000}"/>
    <cellStyle name="Millares 7 3 3 2 2 2 2" xfId="11455" xr:uid="{00000000-0005-0000-0000-0000E2380000}"/>
    <cellStyle name="Millares 7 3 3 2 2 2 2 2" xfId="20208" xr:uid="{00000000-0005-0000-0000-0000E3380000}"/>
    <cellStyle name="Millares 7 3 3 2 2 2 3" xfId="15832" xr:uid="{00000000-0005-0000-0000-0000E4380000}"/>
    <cellStyle name="Millares 7 3 3 2 2 3" xfId="9267" xr:uid="{00000000-0005-0000-0000-0000E5380000}"/>
    <cellStyle name="Millares 7 3 3 2 2 3 2" xfId="18020" xr:uid="{00000000-0005-0000-0000-0000E6380000}"/>
    <cellStyle name="Millares 7 3 3 2 2 4" xfId="13644" xr:uid="{00000000-0005-0000-0000-0000E7380000}"/>
    <cellStyle name="Millares 7 3 3 2 3" xfId="5984" xr:uid="{00000000-0005-0000-0000-0000E8380000}"/>
    <cellStyle name="Millares 7 3 3 2 3 2" xfId="10361" xr:uid="{00000000-0005-0000-0000-0000E9380000}"/>
    <cellStyle name="Millares 7 3 3 2 3 2 2" xfId="19114" xr:uid="{00000000-0005-0000-0000-0000EA380000}"/>
    <cellStyle name="Millares 7 3 3 2 3 3" xfId="14738" xr:uid="{00000000-0005-0000-0000-0000EB380000}"/>
    <cellStyle name="Millares 7 3 3 2 4" xfId="8173" xr:uid="{00000000-0005-0000-0000-0000EC380000}"/>
    <cellStyle name="Millares 7 3 3 2 4 2" xfId="16926" xr:uid="{00000000-0005-0000-0000-0000ED380000}"/>
    <cellStyle name="Millares 7 3 3 2 5" xfId="12550" xr:uid="{00000000-0005-0000-0000-0000EE380000}"/>
    <cellStyle name="Millares 7 3 3 3" xfId="4341" xr:uid="{00000000-0005-0000-0000-0000EF380000}"/>
    <cellStyle name="Millares 7 3 3 3 2" xfId="6530" xr:uid="{00000000-0005-0000-0000-0000F0380000}"/>
    <cellStyle name="Millares 7 3 3 3 2 2" xfId="10907" xr:uid="{00000000-0005-0000-0000-0000F1380000}"/>
    <cellStyle name="Millares 7 3 3 3 2 2 2" xfId="19660" xr:uid="{00000000-0005-0000-0000-0000F2380000}"/>
    <cellStyle name="Millares 7 3 3 3 2 3" xfId="15284" xr:uid="{00000000-0005-0000-0000-0000F3380000}"/>
    <cellStyle name="Millares 7 3 3 3 3" xfId="8719" xr:uid="{00000000-0005-0000-0000-0000F4380000}"/>
    <cellStyle name="Millares 7 3 3 3 3 2" xfId="17472" xr:uid="{00000000-0005-0000-0000-0000F5380000}"/>
    <cellStyle name="Millares 7 3 3 3 4" xfId="13096" xr:uid="{00000000-0005-0000-0000-0000F6380000}"/>
    <cellStyle name="Millares 7 3 3 4" xfId="5436" xr:uid="{00000000-0005-0000-0000-0000F7380000}"/>
    <cellStyle name="Millares 7 3 3 4 2" xfId="9813" xr:uid="{00000000-0005-0000-0000-0000F8380000}"/>
    <cellStyle name="Millares 7 3 3 4 2 2" xfId="18566" xr:uid="{00000000-0005-0000-0000-0000F9380000}"/>
    <cellStyle name="Millares 7 3 3 4 3" xfId="14190" xr:uid="{00000000-0005-0000-0000-0000FA380000}"/>
    <cellStyle name="Millares 7 3 3 5" xfId="7625" xr:uid="{00000000-0005-0000-0000-0000FB380000}"/>
    <cellStyle name="Millares 7 3 3 5 2" xfId="16378" xr:uid="{00000000-0005-0000-0000-0000FC380000}"/>
    <cellStyle name="Millares 7 3 3 6" xfId="12002" xr:uid="{00000000-0005-0000-0000-0000FD380000}"/>
    <cellStyle name="Millares 7 3 4" xfId="3519" xr:uid="{00000000-0005-0000-0000-0000FE380000}"/>
    <cellStyle name="Millares 7 3 4 2" xfId="4615" xr:uid="{00000000-0005-0000-0000-0000FF380000}"/>
    <cellStyle name="Millares 7 3 4 2 2" xfId="6804" xr:uid="{00000000-0005-0000-0000-000000390000}"/>
    <cellStyle name="Millares 7 3 4 2 2 2" xfId="11181" xr:uid="{00000000-0005-0000-0000-000001390000}"/>
    <cellStyle name="Millares 7 3 4 2 2 2 2" xfId="19934" xr:uid="{00000000-0005-0000-0000-000002390000}"/>
    <cellStyle name="Millares 7 3 4 2 2 3" xfId="15558" xr:uid="{00000000-0005-0000-0000-000003390000}"/>
    <cellStyle name="Millares 7 3 4 2 3" xfId="8993" xr:uid="{00000000-0005-0000-0000-000004390000}"/>
    <cellStyle name="Millares 7 3 4 2 3 2" xfId="17746" xr:uid="{00000000-0005-0000-0000-000005390000}"/>
    <cellStyle name="Millares 7 3 4 2 4" xfId="13370" xr:uid="{00000000-0005-0000-0000-000006390000}"/>
    <cellStyle name="Millares 7 3 4 3" xfId="5710" xr:uid="{00000000-0005-0000-0000-000007390000}"/>
    <cellStyle name="Millares 7 3 4 3 2" xfId="10087" xr:uid="{00000000-0005-0000-0000-000008390000}"/>
    <cellStyle name="Millares 7 3 4 3 2 2" xfId="18840" xr:uid="{00000000-0005-0000-0000-000009390000}"/>
    <cellStyle name="Millares 7 3 4 3 3" xfId="14464" xr:uid="{00000000-0005-0000-0000-00000A390000}"/>
    <cellStyle name="Millares 7 3 4 4" xfId="7899" xr:uid="{00000000-0005-0000-0000-00000B390000}"/>
    <cellStyle name="Millares 7 3 4 4 2" xfId="16652" xr:uid="{00000000-0005-0000-0000-00000C390000}"/>
    <cellStyle name="Millares 7 3 4 5" xfId="12276" xr:uid="{00000000-0005-0000-0000-00000D390000}"/>
    <cellStyle name="Millares 7 3 5" xfId="4067" xr:uid="{00000000-0005-0000-0000-00000E390000}"/>
    <cellStyle name="Millares 7 3 5 2" xfId="6256" xr:uid="{00000000-0005-0000-0000-00000F390000}"/>
    <cellStyle name="Millares 7 3 5 2 2" xfId="10633" xr:uid="{00000000-0005-0000-0000-000010390000}"/>
    <cellStyle name="Millares 7 3 5 2 2 2" xfId="19386" xr:uid="{00000000-0005-0000-0000-000011390000}"/>
    <cellStyle name="Millares 7 3 5 2 3" xfId="15010" xr:uid="{00000000-0005-0000-0000-000012390000}"/>
    <cellStyle name="Millares 7 3 5 3" xfId="8445" xr:uid="{00000000-0005-0000-0000-000013390000}"/>
    <cellStyle name="Millares 7 3 5 3 2" xfId="17198" xr:uid="{00000000-0005-0000-0000-000014390000}"/>
    <cellStyle name="Millares 7 3 5 4" xfId="12822" xr:uid="{00000000-0005-0000-0000-000015390000}"/>
    <cellStyle name="Millares 7 3 6" xfId="5162" xr:uid="{00000000-0005-0000-0000-000016390000}"/>
    <cellStyle name="Millares 7 3 6 2" xfId="9539" xr:uid="{00000000-0005-0000-0000-000017390000}"/>
    <cellStyle name="Millares 7 3 6 2 2" xfId="18292" xr:uid="{00000000-0005-0000-0000-000018390000}"/>
    <cellStyle name="Millares 7 3 6 3" xfId="13916" xr:uid="{00000000-0005-0000-0000-000019390000}"/>
    <cellStyle name="Millares 7 3 7" xfId="7351" xr:uid="{00000000-0005-0000-0000-00001A390000}"/>
    <cellStyle name="Millares 7 3 7 2" xfId="16104" xr:uid="{00000000-0005-0000-0000-00001B390000}"/>
    <cellStyle name="Millares 7 3 8" xfId="11728" xr:uid="{00000000-0005-0000-0000-00001C390000}"/>
    <cellStyle name="Millares 7 4" xfId="3019" xr:uid="{00000000-0005-0000-0000-00001D390000}"/>
    <cellStyle name="Millares 7 4 2" xfId="3295" xr:uid="{00000000-0005-0000-0000-00001E390000}"/>
    <cellStyle name="Millares 7 4 2 2" xfId="3848" xr:uid="{00000000-0005-0000-0000-00001F390000}"/>
    <cellStyle name="Millares 7 4 2 2 2" xfId="4944" xr:uid="{00000000-0005-0000-0000-000020390000}"/>
    <cellStyle name="Millares 7 4 2 2 2 2" xfId="7133" xr:uid="{00000000-0005-0000-0000-000021390000}"/>
    <cellStyle name="Millares 7 4 2 2 2 2 2" xfId="11510" xr:uid="{00000000-0005-0000-0000-000022390000}"/>
    <cellStyle name="Millares 7 4 2 2 2 2 2 2" xfId="20263" xr:uid="{00000000-0005-0000-0000-000023390000}"/>
    <cellStyle name="Millares 7 4 2 2 2 2 3" xfId="15887" xr:uid="{00000000-0005-0000-0000-000024390000}"/>
    <cellStyle name="Millares 7 4 2 2 2 3" xfId="9322" xr:uid="{00000000-0005-0000-0000-000025390000}"/>
    <cellStyle name="Millares 7 4 2 2 2 3 2" xfId="18075" xr:uid="{00000000-0005-0000-0000-000026390000}"/>
    <cellStyle name="Millares 7 4 2 2 2 4" xfId="13699" xr:uid="{00000000-0005-0000-0000-000027390000}"/>
    <cellStyle name="Millares 7 4 2 2 3" xfId="6039" xr:uid="{00000000-0005-0000-0000-000028390000}"/>
    <cellStyle name="Millares 7 4 2 2 3 2" xfId="10416" xr:uid="{00000000-0005-0000-0000-000029390000}"/>
    <cellStyle name="Millares 7 4 2 2 3 2 2" xfId="19169" xr:uid="{00000000-0005-0000-0000-00002A390000}"/>
    <cellStyle name="Millares 7 4 2 2 3 3" xfId="14793" xr:uid="{00000000-0005-0000-0000-00002B390000}"/>
    <cellStyle name="Millares 7 4 2 2 4" xfId="8228" xr:uid="{00000000-0005-0000-0000-00002C390000}"/>
    <cellStyle name="Millares 7 4 2 2 4 2" xfId="16981" xr:uid="{00000000-0005-0000-0000-00002D390000}"/>
    <cellStyle name="Millares 7 4 2 2 5" xfId="12605" xr:uid="{00000000-0005-0000-0000-00002E390000}"/>
    <cellStyle name="Millares 7 4 2 3" xfId="4396" xr:uid="{00000000-0005-0000-0000-00002F390000}"/>
    <cellStyle name="Millares 7 4 2 3 2" xfId="6585" xr:uid="{00000000-0005-0000-0000-000030390000}"/>
    <cellStyle name="Millares 7 4 2 3 2 2" xfId="10962" xr:uid="{00000000-0005-0000-0000-000031390000}"/>
    <cellStyle name="Millares 7 4 2 3 2 2 2" xfId="19715" xr:uid="{00000000-0005-0000-0000-000032390000}"/>
    <cellStyle name="Millares 7 4 2 3 2 3" xfId="15339" xr:uid="{00000000-0005-0000-0000-000033390000}"/>
    <cellStyle name="Millares 7 4 2 3 3" xfId="8774" xr:uid="{00000000-0005-0000-0000-000034390000}"/>
    <cellStyle name="Millares 7 4 2 3 3 2" xfId="17527" xr:uid="{00000000-0005-0000-0000-000035390000}"/>
    <cellStyle name="Millares 7 4 2 3 4" xfId="13151" xr:uid="{00000000-0005-0000-0000-000036390000}"/>
    <cellStyle name="Millares 7 4 2 4" xfId="5491" xr:uid="{00000000-0005-0000-0000-000037390000}"/>
    <cellStyle name="Millares 7 4 2 4 2" xfId="9868" xr:uid="{00000000-0005-0000-0000-000038390000}"/>
    <cellStyle name="Millares 7 4 2 4 2 2" xfId="18621" xr:uid="{00000000-0005-0000-0000-000039390000}"/>
    <cellStyle name="Millares 7 4 2 4 3" xfId="14245" xr:uid="{00000000-0005-0000-0000-00003A390000}"/>
    <cellStyle name="Millares 7 4 2 5" xfId="7680" xr:uid="{00000000-0005-0000-0000-00003B390000}"/>
    <cellStyle name="Millares 7 4 2 5 2" xfId="16433" xr:uid="{00000000-0005-0000-0000-00003C390000}"/>
    <cellStyle name="Millares 7 4 2 6" xfId="12057" xr:uid="{00000000-0005-0000-0000-00003D390000}"/>
    <cellStyle name="Millares 7 4 3" xfId="3574" xr:uid="{00000000-0005-0000-0000-00003E390000}"/>
    <cellStyle name="Millares 7 4 3 2" xfId="4670" xr:uid="{00000000-0005-0000-0000-00003F390000}"/>
    <cellStyle name="Millares 7 4 3 2 2" xfId="6859" xr:uid="{00000000-0005-0000-0000-000040390000}"/>
    <cellStyle name="Millares 7 4 3 2 2 2" xfId="11236" xr:uid="{00000000-0005-0000-0000-000041390000}"/>
    <cellStyle name="Millares 7 4 3 2 2 2 2" xfId="19989" xr:uid="{00000000-0005-0000-0000-000042390000}"/>
    <cellStyle name="Millares 7 4 3 2 2 3" xfId="15613" xr:uid="{00000000-0005-0000-0000-000043390000}"/>
    <cellStyle name="Millares 7 4 3 2 3" xfId="9048" xr:uid="{00000000-0005-0000-0000-000044390000}"/>
    <cellStyle name="Millares 7 4 3 2 3 2" xfId="17801" xr:uid="{00000000-0005-0000-0000-000045390000}"/>
    <cellStyle name="Millares 7 4 3 2 4" xfId="13425" xr:uid="{00000000-0005-0000-0000-000046390000}"/>
    <cellStyle name="Millares 7 4 3 3" xfId="5765" xr:uid="{00000000-0005-0000-0000-000047390000}"/>
    <cellStyle name="Millares 7 4 3 3 2" xfId="10142" xr:uid="{00000000-0005-0000-0000-000048390000}"/>
    <cellStyle name="Millares 7 4 3 3 2 2" xfId="18895" xr:uid="{00000000-0005-0000-0000-000049390000}"/>
    <cellStyle name="Millares 7 4 3 3 3" xfId="14519" xr:uid="{00000000-0005-0000-0000-00004A390000}"/>
    <cellStyle name="Millares 7 4 3 4" xfId="7954" xr:uid="{00000000-0005-0000-0000-00004B390000}"/>
    <cellStyle name="Millares 7 4 3 4 2" xfId="16707" xr:uid="{00000000-0005-0000-0000-00004C390000}"/>
    <cellStyle name="Millares 7 4 3 5" xfId="12331" xr:uid="{00000000-0005-0000-0000-00004D390000}"/>
    <cellStyle name="Millares 7 4 4" xfId="4122" xr:uid="{00000000-0005-0000-0000-00004E390000}"/>
    <cellStyle name="Millares 7 4 4 2" xfId="6311" xr:uid="{00000000-0005-0000-0000-00004F390000}"/>
    <cellStyle name="Millares 7 4 4 2 2" xfId="10688" xr:uid="{00000000-0005-0000-0000-000050390000}"/>
    <cellStyle name="Millares 7 4 4 2 2 2" xfId="19441" xr:uid="{00000000-0005-0000-0000-000051390000}"/>
    <cellStyle name="Millares 7 4 4 2 3" xfId="15065" xr:uid="{00000000-0005-0000-0000-000052390000}"/>
    <cellStyle name="Millares 7 4 4 3" xfId="8500" xr:uid="{00000000-0005-0000-0000-000053390000}"/>
    <cellStyle name="Millares 7 4 4 3 2" xfId="17253" xr:uid="{00000000-0005-0000-0000-000054390000}"/>
    <cellStyle name="Millares 7 4 4 4" xfId="12877" xr:uid="{00000000-0005-0000-0000-000055390000}"/>
    <cellStyle name="Millares 7 4 5" xfId="5217" xr:uid="{00000000-0005-0000-0000-000056390000}"/>
    <cellStyle name="Millares 7 4 5 2" xfId="9594" xr:uid="{00000000-0005-0000-0000-000057390000}"/>
    <cellStyle name="Millares 7 4 5 2 2" xfId="18347" xr:uid="{00000000-0005-0000-0000-000058390000}"/>
    <cellStyle name="Millares 7 4 5 3" xfId="13971" xr:uid="{00000000-0005-0000-0000-000059390000}"/>
    <cellStyle name="Millares 7 4 6" xfId="7406" xr:uid="{00000000-0005-0000-0000-00005A390000}"/>
    <cellStyle name="Millares 7 4 6 2" xfId="16159" xr:uid="{00000000-0005-0000-0000-00005B390000}"/>
    <cellStyle name="Millares 7 4 7" xfId="11783" xr:uid="{00000000-0005-0000-0000-00005C390000}"/>
    <cellStyle name="Millares 7 5" xfId="2906" xr:uid="{00000000-0005-0000-0000-00005D390000}"/>
    <cellStyle name="Millares 7 5 2" xfId="3185" xr:uid="{00000000-0005-0000-0000-00005E390000}"/>
    <cellStyle name="Millares 7 5 2 2" xfId="3738" xr:uid="{00000000-0005-0000-0000-00005F390000}"/>
    <cellStyle name="Millares 7 5 2 2 2" xfId="4834" xr:uid="{00000000-0005-0000-0000-000060390000}"/>
    <cellStyle name="Millares 7 5 2 2 2 2" xfId="7023" xr:uid="{00000000-0005-0000-0000-000061390000}"/>
    <cellStyle name="Millares 7 5 2 2 2 2 2" xfId="11400" xr:uid="{00000000-0005-0000-0000-000062390000}"/>
    <cellStyle name="Millares 7 5 2 2 2 2 2 2" xfId="20153" xr:uid="{00000000-0005-0000-0000-000063390000}"/>
    <cellStyle name="Millares 7 5 2 2 2 2 3" xfId="15777" xr:uid="{00000000-0005-0000-0000-000064390000}"/>
    <cellStyle name="Millares 7 5 2 2 2 3" xfId="9212" xr:uid="{00000000-0005-0000-0000-000065390000}"/>
    <cellStyle name="Millares 7 5 2 2 2 3 2" xfId="17965" xr:uid="{00000000-0005-0000-0000-000066390000}"/>
    <cellStyle name="Millares 7 5 2 2 2 4" xfId="13589" xr:uid="{00000000-0005-0000-0000-000067390000}"/>
    <cellStyle name="Millares 7 5 2 2 3" xfId="5929" xr:uid="{00000000-0005-0000-0000-000068390000}"/>
    <cellStyle name="Millares 7 5 2 2 3 2" xfId="10306" xr:uid="{00000000-0005-0000-0000-000069390000}"/>
    <cellStyle name="Millares 7 5 2 2 3 2 2" xfId="19059" xr:uid="{00000000-0005-0000-0000-00006A390000}"/>
    <cellStyle name="Millares 7 5 2 2 3 3" xfId="14683" xr:uid="{00000000-0005-0000-0000-00006B390000}"/>
    <cellStyle name="Millares 7 5 2 2 4" xfId="8118" xr:uid="{00000000-0005-0000-0000-00006C390000}"/>
    <cellStyle name="Millares 7 5 2 2 4 2" xfId="16871" xr:uid="{00000000-0005-0000-0000-00006D390000}"/>
    <cellStyle name="Millares 7 5 2 2 5" xfId="12495" xr:uid="{00000000-0005-0000-0000-00006E390000}"/>
    <cellStyle name="Millares 7 5 2 3" xfId="4286" xr:uid="{00000000-0005-0000-0000-00006F390000}"/>
    <cellStyle name="Millares 7 5 2 3 2" xfId="6475" xr:uid="{00000000-0005-0000-0000-000070390000}"/>
    <cellStyle name="Millares 7 5 2 3 2 2" xfId="10852" xr:uid="{00000000-0005-0000-0000-000071390000}"/>
    <cellStyle name="Millares 7 5 2 3 2 2 2" xfId="19605" xr:uid="{00000000-0005-0000-0000-000072390000}"/>
    <cellStyle name="Millares 7 5 2 3 2 3" xfId="15229" xr:uid="{00000000-0005-0000-0000-000073390000}"/>
    <cellStyle name="Millares 7 5 2 3 3" xfId="8664" xr:uid="{00000000-0005-0000-0000-000074390000}"/>
    <cellStyle name="Millares 7 5 2 3 3 2" xfId="17417" xr:uid="{00000000-0005-0000-0000-000075390000}"/>
    <cellStyle name="Millares 7 5 2 3 4" xfId="13041" xr:uid="{00000000-0005-0000-0000-000076390000}"/>
    <cellStyle name="Millares 7 5 2 4" xfId="5381" xr:uid="{00000000-0005-0000-0000-000077390000}"/>
    <cellStyle name="Millares 7 5 2 4 2" xfId="9758" xr:uid="{00000000-0005-0000-0000-000078390000}"/>
    <cellStyle name="Millares 7 5 2 4 2 2" xfId="18511" xr:uid="{00000000-0005-0000-0000-000079390000}"/>
    <cellStyle name="Millares 7 5 2 4 3" xfId="14135" xr:uid="{00000000-0005-0000-0000-00007A390000}"/>
    <cellStyle name="Millares 7 5 2 5" xfId="7570" xr:uid="{00000000-0005-0000-0000-00007B390000}"/>
    <cellStyle name="Millares 7 5 2 5 2" xfId="16323" xr:uid="{00000000-0005-0000-0000-00007C390000}"/>
    <cellStyle name="Millares 7 5 2 6" xfId="11947" xr:uid="{00000000-0005-0000-0000-00007D390000}"/>
    <cellStyle name="Millares 7 5 3" xfId="3464" xr:uid="{00000000-0005-0000-0000-00007E390000}"/>
    <cellStyle name="Millares 7 5 3 2" xfId="4560" xr:uid="{00000000-0005-0000-0000-00007F390000}"/>
    <cellStyle name="Millares 7 5 3 2 2" xfId="6749" xr:uid="{00000000-0005-0000-0000-000080390000}"/>
    <cellStyle name="Millares 7 5 3 2 2 2" xfId="11126" xr:uid="{00000000-0005-0000-0000-000081390000}"/>
    <cellStyle name="Millares 7 5 3 2 2 2 2" xfId="19879" xr:uid="{00000000-0005-0000-0000-000082390000}"/>
    <cellStyle name="Millares 7 5 3 2 2 3" xfId="15503" xr:uid="{00000000-0005-0000-0000-000083390000}"/>
    <cellStyle name="Millares 7 5 3 2 3" xfId="8938" xr:uid="{00000000-0005-0000-0000-000084390000}"/>
    <cellStyle name="Millares 7 5 3 2 3 2" xfId="17691" xr:uid="{00000000-0005-0000-0000-000085390000}"/>
    <cellStyle name="Millares 7 5 3 2 4" xfId="13315" xr:uid="{00000000-0005-0000-0000-000086390000}"/>
    <cellStyle name="Millares 7 5 3 3" xfId="5655" xr:uid="{00000000-0005-0000-0000-000087390000}"/>
    <cellStyle name="Millares 7 5 3 3 2" xfId="10032" xr:uid="{00000000-0005-0000-0000-000088390000}"/>
    <cellStyle name="Millares 7 5 3 3 2 2" xfId="18785" xr:uid="{00000000-0005-0000-0000-000089390000}"/>
    <cellStyle name="Millares 7 5 3 3 3" xfId="14409" xr:uid="{00000000-0005-0000-0000-00008A390000}"/>
    <cellStyle name="Millares 7 5 3 4" xfId="7844" xr:uid="{00000000-0005-0000-0000-00008B390000}"/>
    <cellStyle name="Millares 7 5 3 4 2" xfId="16597" xr:uid="{00000000-0005-0000-0000-00008C390000}"/>
    <cellStyle name="Millares 7 5 3 5" xfId="12221" xr:uid="{00000000-0005-0000-0000-00008D390000}"/>
    <cellStyle name="Millares 7 5 4" xfId="4012" xr:uid="{00000000-0005-0000-0000-00008E390000}"/>
    <cellStyle name="Millares 7 5 4 2" xfId="6201" xr:uid="{00000000-0005-0000-0000-00008F390000}"/>
    <cellStyle name="Millares 7 5 4 2 2" xfId="10578" xr:uid="{00000000-0005-0000-0000-000090390000}"/>
    <cellStyle name="Millares 7 5 4 2 2 2" xfId="19331" xr:uid="{00000000-0005-0000-0000-000091390000}"/>
    <cellStyle name="Millares 7 5 4 2 3" xfId="14955" xr:uid="{00000000-0005-0000-0000-000092390000}"/>
    <cellStyle name="Millares 7 5 4 3" xfId="8390" xr:uid="{00000000-0005-0000-0000-000093390000}"/>
    <cellStyle name="Millares 7 5 4 3 2" xfId="17143" xr:uid="{00000000-0005-0000-0000-000094390000}"/>
    <cellStyle name="Millares 7 5 4 4" xfId="12767" xr:uid="{00000000-0005-0000-0000-000095390000}"/>
    <cellStyle name="Millares 7 5 5" xfId="5107" xr:uid="{00000000-0005-0000-0000-000096390000}"/>
    <cellStyle name="Millares 7 5 5 2" xfId="9484" xr:uid="{00000000-0005-0000-0000-000097390000}"/>
    <cellStyle name="Millares 7 5 5 2 2" xfId="18237" xr:uid="{00000000-0005-0000-0000-000098390000}"/>
    <cellStyle name="Millares 7 5 5 3" xfId="13861" xr:uid="{00000000-0005-0000-0000-000099390000}"/>
    <cellStyle name="Millares 7 5 6" xfId="7296" xr:uid="{00000000-0005-0000-0000-00009A390000}"/>
    <cellStyle name="Millares 7 5 6 2" xfId="16049" xr:uid="{00000000-0005-0000-0000-00009B390000}"/>
    <cellStyle name="Millares 7 5 7" xfId="11673" xr:uid="{00000000-0005-0000-0000-00009C390000}"/>
    <cellStyle name="Millares 7 6" xfId="3135" xr:uid="{00000000-0005-0000-0000-00009D390000}"/>
    <cellStyle name="Millares 7 6 2" xfId="3689" xr:uid="{00000000-0005-0000-0000-00009E390000}"/>
    <cellStyle name="Millares 7 6 2 2" xfId="4785" xr:uid="{00000000-0005-0000-0000-00009F390000}"/>
    <cellStyle name="Millares 7 6 2 2 2" xfId="6974" xr:uid="{00000000-0005-0000-0000-0000A0390000}"/>
    <cellStyle name="Millares 7 6 2 2 2 2" xfId="11351" xr:uid="{00000000-0005-0000-0000-0000A1390000}"/>
    <cellStyle name="Millares 7 6 2 2 2 2 2" xfId="20104" xr:uid="{00000000-0005-0000-0000-0000A2390000}"/>
    <cellStyle name="Millares 7 6 2 2 2 3" xfId="15728" xr:uid="{00000000-0005-0000-0000-0000A3390000}"/>
    <cellStyle name="Millares 7 6 2 2 3" xfId="9163" xr:uid="{00000000-0005-0000-0000-0000A4390000}"/>
    <cellStyle name="Millares 7 6 2 2 3 2" xfId="17916" xr:uid="{00000000-0005-0000-0000-0000A5390000}"/>
    <cellStyle name="Millares 7 6 2 2 4" xfId="13540" xr:uid="{00000000-0005-0000-0000-0000A6390000}"/>
    <cellStyle name="Millares 7 6 2 3" xfId="5880" xr:uid="{00000000-0005-0000-0000-0000A7390000}"/>
    <cellStyle name="Millares 7 6 2 3 2" xfId="10257" xr:uid="{00000000-0005-0000-0000-0000A8390000}"/>
    <cellStyle name="Millares 7 6 2 3 2 2" xfId="19010" xr:uid="{00000000-0005-0000-0000-0000A9390000}"/>
    <cellStyle name="Millares 7 6 2 3 3" xfId="14634" xr:uid="{00000000-0005-0000-0000-0000AA390000}"/>
    <cellStyle name="Millares 7 6 2 4" xfId="8069" xr:uid="{00000000-0005-0000-0000-0000AB390000}"/>
    <cellStyle name="Millares 7 6 2 4 2" xfId="16822" xr:uid="{00000000-0005-0000-0000-0000AC390000}"/>
    <cellStyle name="Millares 7 6 2 5" xfId="12446" xr:uid="{00000000-0005-0000-0000-0000AD390000}"/>
    <cellStyle name="Millares 7 6 3" xfId="4237" xr:uid="{00000000-0005-0000-0000-0000AE390000}"/>
    <cellStyle name="Millares 7 6 3 2" xfId="6426" xr:uid="{00000000-0005-0000-0000-0000AF390000}"/>
    <cellStyle name="Millares 7 6 3 2 2" xfId="10803" xr:uid="{00000000-0005-0000-0000-0000B0390000}"/>
    <cellStyle name="Millares 7 6 3 2 2 2" xfId="19556" xr:uid="{00000000-0005-0000-0000-0000B1390000}"/>
    <cellStyle name="Millares 7 6 3 2 3" xfId="15180" xr:uid="{00000000-0005-0000-0000-0000B2390000}"/>
    <cellStyle name="Millares 7 6 3 3" xfId="8615" xr:uid="{00000000-0005-0000-0000-0000B3390000}"/>
    <cellStyle name="Millares 7 6 3 3 2" xfId="17368" xr:uid="{00000000-0005-0000-0000-0000B4390000}"/>
    <cellStyle name="Millares 7 6 3 4" xfId="12992" xr:uid="{00000000-0005-0000-0000-0000B5390000}"/>
    <cellStyle name="Millares 7 6 4" xfId="5332" xr:uid="{00000000-0005-0000-0000-0000B6390000}"/>
    <cellStyle name="Millares 7 6 4 2" xfId="9709" xr:uid="{00000000-0005-0000-0000-0000B7390000}"/>
    <cellStyle name="Millares 7 6 4 2 2" xfId="18462" xr:uid="{00000000-0005-0000-0000-0000B8390000}"/>
    <cellStyle name="Millares 7 6 4 3" xfId="14086" xr:uid="{00000000-0005-0000-0000-0000B9390000}"/>
    <cellStyle name="Millares 7 6 5" xfId="7521" xr:uid="{00000000-0005-0000-0000-0000BA390000}"/>
    <cellStyle name="Millares 7 6 5 2" xfId="16274" xr:uid="{00000000-0005-0000-0000-0000BB390000}"/>
    <cellStyle name="Millares 7 6 6" xfId="11898" xr:uid="{00000000-0005-0000-0000-0000BC390000}"/>
    <cellStyle name="Millares 7 7" xfId="3414" xr:uid="{00000000-0005-0000-0000-0000BD390000}"/>
    <cellStyle name="Millares 7 7 2" xfId="4511" xr:uid="{00000000-0005-0000-0000-0000BE390000}"/>
    <cellStyle name="Millares 7 7 2 2" xfId="6700" xr:uid="{00000000-0005-0000-0000-0000BF390000}"/>
    <cellStyle name="Millares 7 7 2 2 2" xfId="11077" xr:uid="{00000000-0005-0000-0000-0000C0390000}"/>
    <cellStyle name="Millares 7 7 2 2 2 2" xfId="19830" xr:uid="{00000000-0005-0000-0000-0000C1390000}"/>
    <cellStyle name="Millares 7 7 2 2 3" xfId="15454" xr:uid="{00000000-0005-0000-0000-0000C2390000}"/>
    <cellStyle name="Millares 7 7 2 3" xfId="8889" xr:uid="{00000000-0005-0000-0000-0000C3390000}"/>
    <cellStyle name="Millares 7 7 2 3 2" xfId="17642" xr:uid="{00000000-0005-0000-0000-0000C4390000}"/>
    <cellStyle name="Millares 7 7 2 4" xfId="13266" xr:uid="{00000000-0005-0000-0000-0000C5390000}"/>
    <cellStyle name="Millares 7 7 3" xfId="5606" xr:uid="{00000000-0005-0000-0000-0000C6390000}"/>
    <cellStyle name="Millares 7 7 3 2" xfId="9983" xr:uid="{00000000-0005-0000-0000-0000C7390000}"/>
    <cellStyle name="Millares 7 7 3 2 2" xfId="18736" xr:uid="{00000000-0005-0000-0000-0000C8390000}"/>
    <cellStyle name="Millares 7 7 3 3" xfId="14360" xr:uid="{00000000-0005-0000-0000-0000C9390000}"/>
    <cellStyle name="Millares 7 7 4" xfId="7795" xr:uid="{00000000-0005-0000-0000-0000CA390000}"/>
    <cellStyle name="Millares 7 7 4 2" xfId="16548" xr:uid="{00000000-0005-0000-0000-0000CB390000}"/>
    <cellStyle name="Millares 7 7 5" xfId="12172" xr:uid="{00000000-0005-0000-0000-0000CC390000}"/>
    <cellStyle name="Millares 7 8" xfId="3964" xr:uid="{00000000-0005-0000-0000-0000CD390000}"/>
    <cellStyle name="Millares 7 8 2" xfId="6153" xr:uid="{00000000-0005-0000-0000-0000CE390000}"/>
    <cellStyle name="Millares 7 8 2 2" xfId="10530" xr:uid="{00000000-0005-0000-0000-0000CF390000}"/>
    <cellStyle name="Millares 7 8 2 2 2" xfId="19283" xr:uid="{00000000-0005-0000-0000-0000D0390000}"/>
    <cellStyle name="Millares 7 8 2 3" xfId="14907" xr:uid="{00000000-0005-0000-0000-0000D1390000}"/>
    <cellStyle name="Millares 7 8 3" xfId="8342" xr:uid="{00000000-0005-0000-0000-0000D2390000}"/>
    <cellStyle name="Millares 7 8 3 2" xfId="17095" xr:uid="{00000000-0005-0000-0000-0000D3390000}"/>
    <cellStyle name="Millares 7 8 4" xfId="12719" xr:uid="{00000000-0005-0000-0000-0000D4390000}"/>
    <cellStyle name="Millares 7 9" xfId="5059" xr:uid="{00000000-0005-0000-0000-0000D5390000}"/>
    <cellStyle name="Millares 7 9 2" xfId="9436" xr:uid="{00000000-0005-0000-0000-0000D6390000}"/>
    <cellStyle name="Millares 7 9 2 2" xfId="18189" xr:uid="{00000000-0005-0000-0000-0000D7390000}"/>
    <cellStyle name="Millares 7 9 3" xfId="13813" xr:uid="{00000000-0005-0000-0000-0000D8390000}"/>
    <cellStyle name="Millares 8" xfId="242" xr:uid="{00000000-0005-0000-0000-0000D9390000}"/>
    <cellStyle name="Millares 8 10" xfId="7250" xr:uid="{00000000-0005-0000-0000-0000DA390000}"/>
    <cellStyle name="Millares 8 10 2" xfId="16003" xr:uid="{00000000-0005-0000-0000-0000DB390000}"/>
    <cellStyle name="Millares 8 11" xfId="11627" xr:uid="{00000000-0005-0000-0000-0000DC390000}"/>
    <cellStyle name="Millares 8 2" xfId="243" xr:uid="{00000000-0005-0000-0000-0000DD390000}"/>
    <cellStyle name="Millares 8 2 10" xfId="11628" xr:uid="{00000000-0005-0000-0000-0000DE390000}"/>
    <cellStyle name="Millares 8 2 2" xfId="2967" xr:uid="{00000000-0005-0000-0000-0000DF390000}"/>
    <cellStyle name="Millares 8 2 2 2" xfId="3079" xr:uid="{00000000-0005-0000-0000-0000E0390000}"/>
    <cellStyle name="Millares 8 2 2 2 2" xfId="3355" xr:uid="{00000000-0005-0000-0000-0000E1390000}"/>
    <cellStyle name="Millares 8 2 2 2 2 2" xfId="3908" xr:uid="{00000000-0005-0000-0000-0000E2390000}"/>
    <cellStyle name="Millares 8 2 2 2 2 2 2" xfId="5004" xr:uid="{00000000-0005-0000-0000-0000E3390000}"/>
    <cellStyle name="Millares 8 2 2 2 2 2 2 2" xfId="7193" xr:uid="{00000000-0005-0000-0000-0000E4390000}"/>
    <cellStyle name="Millares 8 2 2 2 2 2 2 2 2" xfId="11570" xr:uid="{00000000-0005-0000-0000-0000E5390000}"/>
    <cellStyle name="Millares 8 2 2 2 2 2 2 2 2 2" xfId="20323" xr:uid="{00000000-0005-0000-0000-0000E6390000}"/>
    <cellStyle name="Millares 8 2 2 2 2 2 2 2 3" xfId="15947" xr:uid="{00000000-0005-0000-0000-0000E7390000}"/>
    <cellStyle name="Millares 8 2 2 2 2 2 2 3" xfId="9382" xr:uid="{00000000-0005-0000-0000-0000E8390000}"/>
    <cellStyle name="Millares 8 2 2 2 2 2 2 3 2" xfId="18135" xr:uid="{00000000-0005-0000-0000-0000E9390000}"/>
    <cellStyle name="Millares 8 2 2 2 2 2 2 4" xfId="13759" xr:uid="{00000000-0005-0000-0000-0000EA390000}"/>
    <cellStyle name="Millares 8 2 2 2 2 2 3" xfId="6099" xr:uid="{00000000-0005-0000-0000-0000EB390000}"/>
    <cellStyle name="Millares 8 2 2 2 2 2 3 2" xfId="10476" xr:uid="{00000000-0005-0000-0000-0000EC390000}"/>
    <cellStyle name="Millares 8 2 2 2 2 2 3 2 2" xfId="19229" xr:uid="{00000000-0005-0000-0000-0000ED390000}"/>
    <cellStyle name="Millares 8 2 2 2 2 2 3 3" xfId="14853" xr:uid="{00000000-0005-0000-0000-0000EE390000}"/>
    <cellStyle name="Millares 8 2 2 2 2 2 4" xfId="8288" xr:uid="{00000000-0005-0000-0000-0000EF390000}"/>
    <cellStyle name="Millares 8 2 2 2 2 2 4 2" xfId="17041" xr:uid="{00000000-0005-0000-0000-0000F0390000}"/>
    <cellStyle name="Millares 8 2 2 2 2 2 5" xfId="12665" xr:uid="{00000000-0005-0000-0000-0000F1390000}"/>
    <cellStyle name="Millares 8 2 2 2 2 3" xfId="4456" xr:uid="{00000000-0005-0000-0000-0000F2390000}"/>
    <cellStyle name="Millares 8 2 2 2 2 3 2" xfId="6645" xr:uid="{00000000-0005-0000-0000-0000F3390000}"/>
    <cellStyle name="Millares 8 2 2 2 2 3 2 2" xfId="11022" xr:uid="{00000000-0005-0000-0000-0000F4390000}"/>
    <cellStyle name="Millares 8 2 2 2 2 3 2 2 2" xfId="19775" xr:uid="{00000000-0005-0000-0000-0000F5390000}"/>
    <cellStyle name="Millares 8 2 2 2 2 3 2 3" xfId="15399" xr:uid="{00000000-0005-0000-0000-0000F6390000}"/>
    <cellStyle name="Millares 8 2 2 2 2 3 3" xfId="8834" xr:uid="{00000000-0005-0000-0000-0000F7390000}"/>
    <cellStyle name="Millares 8 2 2 2 2 3 3 2" xfId="17587" xr:uid="{00000000-0005-0000-0000-0000F8390000}"/>
    <cellStyle name="Millares 8 2 2 2 2 3 4" xfId="13211" xr:uid="{00000000-0005-0000-0000-0000F9390000}"/>
    <cellStyle name="Millares 8 2 2 2 2 4" xfId="5551" xr:uid="{00000000-0005-0000-0000-0000FA390000}"/>
    <cellStyle name="Millares 8 2 2 2 2 4 2" xfId="9928" xr:uid="{00000000-0005-0000-0000-0000FB390000}"/>
    <cellStyle name="Millares 8 2 2 2 2 4 2 2" xfId="18681" xr:uid="{00000000-0005-0000-0000-0000FC390000}"/>
    <cellStyle name="Millares 8 2 2 2 2 4 3" xfId="14305" xr:uid="{00000000-0005-0000-0000-0000FD390000}"/>
    <cellStyle name="Millares 8 2 2 2 2 5" xfId="7740" xr:uid="{00000000-0005-0000-0000-0000FE390000}"/>
    <cellStyle name="Millares 8 2 2 2 2 5 2" xfId="16493" xr:uid="{00000000-0005-0000-0000-0000FF390000}"/>
    <cellStyle name="Millares 8 2 2 2 2 6" xfId="12117" xr:uid="{00000000-0005-0000-0000-0000003A0000}"/>
    <cellStyle name="Millares 8 2 2 2 3" xfId="3634" xr:uid="{00000000-0005-0000-0000-0000013A0000}"/>
    <cellStyle name="Millares 8 2 2 2 3 2" xfId="4730" xr:uid="{00000000-0005-0000-0000-0000023A0000}"/>
    <cellStyle name="Millares 8 2 2 2 3 2 2" xfId="6919" xr:uid="{00000000-0005-0000-0000-0000033A0000}"/>
    <cellStyle name="Millares 8 2 2 2 3 2 2 2" xfId="11296" xr:uid="{00000000-0005-0000-0000-0000043A0000}"/>
    <cellStyle name="Millares 8 2 2 2 3 2 2 2 2" xfId="20049" xr:uid="{00000000-0005-0000-0000-0000053A0000}"/>
    <cellStyle name="Millares 8 2 2 2 3 2 2 3" xfId="15673" xr:uid="{00000000-0005-0000-0000-0000063A0000}"/>
    <cellStyle name="Millares 8 2 2 2 3 2 3" xfId="9108" xr:uid="{00000000-0005-0000-0000-0000073A0000}"/>
    <cellStyle name="Millares 8 2 2 2 3 2 3 2" xfId="17861" xr:uid="{00000000-0005-0000-0000-0000083A0000}"/>
    <cellStyle name="Millares 8 2 2 2 3 2 4" xfId="13485" xr:uid="{00000000-0005-0000-0000-0000093A0000}"/>
    <cellStyle name="Millares 8 2 2 2 3 3" xfId="5825" xr:uid="{00000000-0005-0000-0000-00000A3A0000}"/>
    <cellStyle name="Millares 8 2 2 2 3 3 2" xfId="10202" xr:uid="{00000000-0005-0000-0000-00000B3A0000}"/>
    <cellStyle name="Millares 8 2 2 2 3 3 2 2" xfId="18955" xr:uid="{00000000-0005-0000-0000-00000C3A0000}"/>
    <cellStyle name="Millares 8 2 2 2 3 3 3" xfId="14579" xr:uid="{00000000-0005-0000-0000-00000D3A0000}"/>
    <cellStyle name="Millares 8 2 2 2 3 4" xfId="8014" xr:uid="{00000000-0005-0000-0000-00000E3A0000}"/>
    <cellStyle name="Millares 8 2 2 2 3 4 2" xfId="16767" xr:uid="{00000000-0005-0000-0000-00000F3A0000}"/>
    <cellStyle name="Millares 8 2 2 2 3 5" xfId="12391" xr:uid="{00000000-0005-0000-0000-0000103A0000}"/>
    <cellStyle name="Millares 8 2 2 2 4" xfId="4182" xr:uid="{00000000-0005-0000-0000-0000113A0000}"/>
    <cellStyle name="Millares 8 2 2 2 4 2" xfId="6371" xr:uid="{00000000-0005-0000-0000-0000123A0000}"/>
    <cellStyle name="Millares 8 2 2 2 4 2 2" xfId="10748" xr:uid="{00000000-0005-0000-0000-0000133A0000}"/>
    <cellStyle name="Millares 8 2 2 2 4 2 2 2" xfId="19501" xr:uid="{00000000-0005-0000-0000-0000143A0000}"/>
    <cellStyle name="Millares 8 2 2 2 4 2 3" xfId="15125" xr:uid="{00000000-0005-0000-0000-0000153A0000}"/>
    <cellStyle name="Millares 8 2 2 2 4 3" xfId="8560" xr:uid="{00000000-0005-0000-0000-0000163A0000}"/>
    <cellStyle name="Millares 8 2 2 2 4 3 2" xfId="17313" xr:uid="{00000000-0005-0000-0000-0000173A0000}"/>
    <cellStyle name="Millares 8 2 2 2 4 4" xfId="12937" xr:uid="{00000000-0005-0000-0000-0000183A0000}"/>
    <cellStyle name="Millares 8 2 2 2 5" xfId="5277" xr:uid="{00000000-0005-0000-0000-0000193A0000}"/>
    <cellStyle name="Millares 8 2 2 2 5 2" xfId="9654" xr:uid="{00000000-0005-0000-0000-00001A3A0000}"/>
    <cellStyle name="Millares 8 2 2 2 5 2 2" xfId="18407" xr:uid="{00000000-0005-0000-0000-00001B3A0000}"/>
    <cellStyle name="Millares 8 2 2 2 5 3" xfId="14031" xr:uid="{00000000-0005-0000-0000-00001C3A0000}"/>
    <cellStyle name="Millares 8 2 2 2 6" xfId="7466" xr:uid="{00000000-0005-0000-0000-00001D3A0000}"/>
    <cellStyle name="Millares 8 2 2 2 6 2" xfId="16219" xr:uid="{00000000-0005-0000-0000-00001E3A0000}"/>
    <cellStyle name="Millares 8 2 2 2 7" xfId="11843" xr:uid="{00000000-0005-0000-0000-00001F3A0000}"/>
    <cellStyle name="Millares 8 2 2 3" xfId="3243" xr:uid="{00000000-0005-0000-0000-0000203A0000}"/>
    <cellStyle name="Millares 8 2 2 3 2" xfId="3796" xr:uid="{00000000-0005-0000-0000-0000213A0000}"/>
    <cellStyle name="Millares 8 2 2 3 2 2" xfId="4892" xr:uid="{00000000-0005-0000-0000-0000223A0000}"/>
    <cellStyle name="Millares 8 2 2 3 2 2 2" xfId="7081" xr:uid="{00000000-0005-0000-0000-0000233A0000}"/>
    <cellStyle name="Millares 8 2 2 3 2 2 2 2" xfId="11458" xr:uid="{00000000-0005-0000-0000-0000243A0000}"/>
    <cellStyle name="Millares 8 2 2 3 2 2 2 2 2" xfId="20211" xr:uid="{00000000-0005-0000-0000-0000253A0000}"/>
    <cellStyle name="Millares 8 2 2 3 2 2 2 3" xfId="15835" xr:uid="{00000000-0005-0000-0000-0000263A0000}"/>
    <cellStyle name="Millares 8 2 2 3 2 2 3" xfId="9270" xr:uid="{00000000-0005-0000-0000-0000273A0000}"/>
    <cellStyle name="Millares 8 2 2 3 2 2 3 2" xfId="18023" xr:uid="{00000000-0005-0000-0000-0000283A0000}"/>
    <cellStyle name="Millares 8 2 2 3 2 2 4" xfId="13647" xr:uid="{00000000-0005-0000-0000-0000293A0000}"/>
    <cellStyle name="Millares 8 2 2 3 2 3" xfId="5987" xr:uid="{00000000-0005-0000-0000-00002A3A0000}"/>
    <cellStyle name="Millares 8 2 2 3 2 3 2" xfId="10364" xr:uid="{00000000-0005-0000-0000-00002B3A0000}"/>
    <cellStyle name="Millares 8 2 2 3 2 3 2 2" xfId="19117" xr:uid="{00000000-0005-0000-0000-00002C3A0000}"/>
    <cellStyle name="Millares 8 2 2 3 2 3 3" xfId="14741" xr:uid="{00000000-0005-0000-0000-00002D3A0000}"/>
    <cellStyle name="Millares 8 2 2 3 2 4" xfId="8176" xr:uid="{00000000-0005-0000-0000-00002E3A0000}"/>
    <cellStyle name="Millares 8 2 2 3 2 4 2" xfId="16929" xr:uid="{00000000-0005-0000-0000-00002F3A0000}"/>
    <cellStyle name="Millares 8 2 2 3 2 5" xfId="12553" xr:uid="{00000000-0005-0000-0000-0000303A0000}"/>
    <cellStyle name="Millares 8 2 2 3 3" xfId="4344" xr:uid="{00000000-0005-0000-0000-0000313A0000}"/>
    <cellStyle name="Millares 8 2 2 3 3 2" xfId="6533" xr:uid="{00000000-0005-0000-0000-0000323A0000}"/>
    <cellStyle name="Millares 8 2 2 3 3 2 2" xfId="10910" xr:uid="{00000000-0005-0000-0000-0000333A0000}"/>
    <cellStyle name="Millares 8 2 2 3 3 2 2 2" xfId="19663" xr:uid="{00000000-0005-0000-0000-0000343A0000}"/>
    <cellStyle name="Millares 8 2 2 3 3 2 3" xfId="15287" xr:uid="{00000000-0005-0000-0000-0000353A0000}"/>
    <cellStyle name="Millares 8 2 2 3 3 3" xfId="8722" xr:uid="{00000000-0005-0000-0000-0000363A0000}"/>
    <cellStyle name="Millares 8 2 2 3 3 3 2" xfId="17475" xr:uid="{00000000-0005-0000-0000-0000373A0000}"/>
    <cellStyle name="Millares 8 2 2 3 3 4" xfId="13099" xr:uid="{00000000-0005-0000-0000-0000383A0000}"/>
    <cellStyle name="Millares 8 2 2 3 4" xfId="5439" xr:uid="{00000000-0005-0000-0000-0000393A0000}"/>
    <cellStyle name="Millares 8 2 2 3 4 2" xfId="9816" xr:uid="{00000000-0005-0000-0000-00003A3A0000}"/>
    <cellStyle name="Millares 8 2 2 3 4 2 2" xfId="18569" xr:uid="{00000000-0005-0000-0000-00003B3A0000}"/>
    <cellStyle name="Millares 8 2 2 3 4 3" xfId="14193" xr:uid="{00000000-0005-0000-0000-00003C3A0000}"/>
    <cellStyle name="Millares 8 2 2 3 5" xfId="7628" xr:uid="{00000000-0005-0000-0000-00003D3A0000}"/>
    <cellStyle name="Millares 8 2 2 3 5 2" xfId="16381" xr:uid="{00000000-0005-0000-0000-00003E3A0000}"/>
    <cellStyle name="Millares 8 2 2 3 6" xfId="12005" xr:uid="{00000000-0005-0000-0000-00003F3A0000}"/>
    <cellStyle name="Millares 8 2 2 4" xfId="3522" xr:uid="{00000000-0005-0000-0000-0000403A0000}"/>
    <cellStyle name="Millares 8 2 2 4 2" xfId="4618" xr:uid="{00000000-0005-0000-0000-0000413A0000}"/>
    <cellStyle name="Millares 8 2 2 4 2 2" xfId="6807" xr:uid="{00000000-0005-0000-0000-0000423A0000}"/>
    <cellStyle name="Millares 8 2 2 4 2 2 2" xfId="11184" xr:uid="{00000000-0005-0000-0000-0000433A0000}"/>
    <cellStyle name="Millares 8 2 2 4 2 2 2 2" xfId="19937" xr:uid="{00000000-0005-0000-0000-0000443A0000}"/>
    <cellStyle name="Millares 8 2 2 4 2 2 3" xfId="15561" xr:uid="{00000000-0005-0000-0000-0000453A0000}"/>
    <cellStyle name="Millares 8 2 2 4 2 3" xfId="8996" xr:uid="{00000000-0005-0000-0000-0000463A0000}"/>
    <cellStyle name="Millares 8 2 2 4 2 3 2" xfId="17749" xr:uid="{00000000-0005-0000-0000-0000473A0000}"/>
    <cellStyle name="Millares 8 2 2 4 2 4" xfId="13373" xr:uid="{00000000-0005-0000-0000-0000483A0000}"/>
    <cellStyle name="Millares 8 2 2 4 3" xfId="5713" xr:uid="{00000000-0005-0000-0000-0000493A0000}"/>
    <cellStyle name="Millares 8 2 2 4 3 2" xfId="10090" xr:uid="{00000000-0005-0000-0000-00004A3A0000}"/>
    <cellStyle name="Millares 8 2 2 4 3 2 2" xfId="18843" xr:uid="{00000000-0005-0000-0000-00004B3A0000}"/>
    <cellStyle name="Millares 8 2 2 4 3 3" xfId="14467" xr:uid="{00000000-0005-0000-0000-00004C3A0000}"/>
    <cellStyle name="Millares 8 2 2 4 4" xfId="7902" xr:uid="{00000000-0005-0000-0000-00004D3A0000}"/>
    <cellStyle name="Millares 8 2 2 4 4 2" xfId="16655" xr:uid="{00000000-0005-0000-0000-00004E3A0000}"/>
    <cellStyle name="Millares 8 2 2 4 5" xfId="12279" xr:uid="{00000000-0005-0000-0000-00004F3A0000}"/>
    <cellStyle name="Millares 8 2 2 5" xfId="4070" xr:uid="{00000000-0005-0000-0000-0000503A0000}"/>
    <cellStyle name="Millares 8 2 2 5 2" xfId="6259" xr:uid="{00000000-0005-0000-0000-0000513A0000}"/>
    <cellStyle name="Millares 8 2 2 5 2 2" xfId="10636" xr:uid="{00000000-0005-0000-0000-0000523A0000}"/>
    <cellStyle name="Millares 8 2 2 5 2 2 2" xfId="19389" xr:uid="{00000000-0005-0000-0000-0000533A0000}"/>
    <cellStyle name="Millares 8 2 2 5 2 3" xfId="15013" xr:uid="{00000000-0005-0000-0000-0000543A0000}"/>
    <cellStyle name="Millares 8 2 2 5 3" xfId="8448" xr:uid="{00000000-0005-0000-0000-0000553A0000}"/>
    <cellStyle name="Millares 8 2 2 5 3 2" xfId="17201" xr:uid="{00000000-0005-0000-0000-0000563A0000}"/>
    <cellStyle name="Millares 8 2 2 5 4" xfId="12825" xr:uid="{00000000-0005-0000-0000-0000573A0000}"/>
    <cellStyle name="Millares 8 2 2 6" xfId="5165" xr:uid="{00000000-0005-0000-0000-0000583A0000}"/>
    <cellStyle name="Millares 8 2 2 6 2" xfId="9542" xr:uid="{00000000-0005-0000-0000-0000593A0000}"/>
    <cellStyle name="Millares 8 2 2 6 2 2" xfId="18295" xr:uid="{00000000-0005-0000-0000-00005A3A0000}"/>
    <cellStyle name="Millares 8 2 2 6 3" xfId="13919" xr:uid="{00000000-0005-0000-0000-00005B3A0000}"/>
    <cellStyle name="Millares 8 2 2 7" xfId="7354" xr:uid="{00000000-0005-0000-0000-00005C3A0000}"/>
    <cellStyle name="Millares 8 2 2 7 2" xfId="16107" xr:uid="{00000000-0005-0000-0000-00005D3A0000}"/>
    <cellStyle name="Millares 8 2 2 8" xfId="11731" xr:uid="{00000000-0005-0000-0000-00005E3A0000}"/>
    <cellStyle name="Millares 8 2 3" xfId="3022" xr:uid="{00000000-0005-0000-0000-00005F3A0000}"/>
    <cellStyle name="Millares 8 2 3 2" xfId="3298" xr:uid="{00000000-0005-0000-0000-0000603A0000}"/>
    <cellStyle name="Millares 8 2 3 2 2" xfId="3851" xr:uid="{00000000-0005-0000-0000-0000613A0000}"/>
    <cellStyle name="Millares 8 2 3 2 2 2" xfId="4947" xr:uid="{00000000-0005-0000-0000-0000623A0000}"/>
    <cellStyle name="Millares 8 2 3 2 2 2 2" xfId="7136" xr:uid="{00000000-0005-0000-0000-0000633A0000}"/>
    <cellStyle name="Millares 8 2 3 2 2 2 2 2" xfId="11513" xr:uid="{00000000-0005-0000-0000-0000643A0000}"/>
    <cellStyle name="Millares 8 2 3 2 2 2 2 2 2" xfId="20266" xr:uid="{00000000-0005-0000-0000-0000653A0000}"/>
    <cellStyle name="Millares 8 2 3 2 2 2 2 3" xfId="15890" xr:uid="{00000000-0005-0000-0000-0000663A0000}"/>
    <cellStyle name="Millares 8 2 3 2 2 2 3" xfId="9325" xr:uid="{00000000-0005-0000-0000-0000673A0000}"/>
    <cellStyle name="Millares 8 2 3 2 2 2 3 2" xfId="18078" xr:uid="{00000000-0005-0000-0000-0000683A0000}"/>
    <cellStyle name="Millares 8 2 3 2 2 2 4" xfId="13702" xr:uid="{00000000-0005-0000-0000-0000693A0000}"/>
    <cellStyle name="Millares 8 2 3 2 2 3" xfId="6042" xr:uid="{00000000-0005-0000-0000-00006A3A0000}"/>
    <cellStyle name="Millares 8 2 3 2 2 3 2" xfId="10419" xr:uid="{00000000-0005-0000-0000-00006B3A0000}"/>
    <cellStyle name="Millares 8 2 3 2 2 3 2 2" xfId="19172" xr:uid="{00000000-0005-0000-0000-00006C3A0000}"/>
    <cellStyle name="Millares 8 2 3 2 2 3 3" xfId="14796" xr:uid="{00000000-0005-0000-0000-00006D3A0000}"/>
    <cellStyle name="Millares 8 2 3 2 2 4" xfId="8231" xr:uid="{00000000-0005-0000-0000-00006E3A0000}"/>
    <cellStyle name="Millares 8 2 3 2 2 4 2" xfId="16984" xr:uid="{00000000-0005-0000-0000-00006F3A0000}"/>
    <cellStyle name="Millares 8 2 3 2 2 5" xfId="12608" xr:uid="{00000000-0005-0000-0000-0000703A0000}"/>
    <cellStyle name="Millares 8 2 3 2 3" xfId="4399" xr:uid="{00000000-0005-0000-0000-0000713A0000}"/>
    <cellStyle name="Millares 8 2 3 2 3 2" xfId="6588" xr:uid="{00000000-0005-0000-0000-0000723A0000}"/>
    <cellStyle name="Millares 8 2 3 2 3 2 2" xfId="10965" xr:uid="{00000000-0005-0000-0000-0000733A0000}"/>
    <cellStyle name="Millares 8 2 3 2 3 2 2 2" xfId="19718" xr:uid="{00000000-0005-0000-0000-0000743A0000}"/>
    <cellStyle name="Millares 8 2 3 2 3 2 3" xfId="15342" xr:uid="{00000000-0005-0000-0000-0000753A0000}"/>
    <cellStyle name="Millares 8 2 3 2 3 3" xfId="8777" xr:uid="{00000000-0005-0000-0000-0000763A0000}"/>
    <cellStyle name="Millares 8 2 3 2 3 3 2" xfId="17530" xr:uid="{00000000-0005-0000-0000-0000773A0000}"/>
    <cellStyle name="Millares 8 2 3 2 3 4" xfId="13154" xr:uid="{00000000-0005-0000-0000-0000783A0000}"/>
    <cellStyle name="Millares 8 2 3 2 4" xfId="5494" xr:uid="{00000000-0005-0000-0000-0000793A0000}"/>
    <cellStyle name="Millares 8 2 3 2 4 2" xfId="9871" xr:uid="{00000000-0005-0000-0000-00007A3A0000}"/>
    <cellStyle name="Millares 8 2 3 2 4 2 2" xfId="18624" xr:uid="{00000000-0005-0000-0000-00007B3A0000}"/>
    <cellStyle name="Millares 8 2 3 2 4 3" xfId="14248" xr:uid="{00000000-0005-0000-0000-00007C3A0000}"/>
    <cellStyle name="Millares 8 2 3 2 5" xfId="7683" xr:uid="{00000000-0005-0000-0000-00007D3A0000}"/>
    <cellStyle name="Millares 8 2 3 2 5 2" xfId="16436" xr:uid="{00000000-0005-0000-0000-00007E3A0000}"/>
    <cellStyle name="Millares 8 2 3 2 6" xfId="12060" xr:uid="{00000000-0005-0000-0000-00007F3A0000}"/>
    <cellStyle name="Millares 8 2 3 3" xfId="3577" xr:uid="{00000000-0005-0000-0000-0000803A0000}"/>
    <cellStyle name="Millares 8 2 3 3 2" xfId="4673" xr:uid="{00000000-0005-0000-0000-0000813A0000}"/>
    <cellStyle name="Millares 8 2 3 3 2 2" xfId="6862" xr:uid="{00000000-0005-0000-0000-0000823A0000}"/>
    <cellStyle name="Millares 8 2 3 3 2 2 2" xfId="11239" xr:uid="{00000000-0005-0000-0000-0000833A0000}"/>
    <cellStyle name="Millares 8 2 3 3 2 2 2 2" xfId="19992" xr:uid="{00000000-0005-0000-0000-0000843A0000}"/>
    <cellStyle name="Millares 8 2 3 3 2 2 3" xfId="15616" xr:uid="{00000000-0005-0000-0000-0000853A0000}"/>
    <cellStyle name="Millares 8 2 3 3 2 3" xfId="9051" xr:uid="{00000000-0005-0000-0000-0000863A0000}"/>
    <cellStyle name="Millares 8 2 3 3 2 3 2" xfId="17804" xr:uid="{00000000-0005-0000-0000-0000873A0000}"/>
    <cellStyle name="Millares 8 2 3 3 2 4" xfId="13428" xr:uid="{00000000-0005-0000-0000-0000883A0000}"/>
    <cellStyle name="Millares 8 2 3 3 3" xfId="5768" xr:uid="{00000000-0005-0000-0000-0000893A0000}"/>
    <cellStyle name="Millares 8 2 3 3 3 2" xfId="10145" xr:uid="{00000000-0005-0000-0000-00008A3A0000}"/>
    <cellStyle name="Millares 8 2 3 3 3 2 2" xfId="18898" xr:uid="{00000000-0005-0000-0000-00008B3A0000}"/>
    <cellStyle name="Millares 8 2 3 3 3 3" xfId="14522" xr:uid="{00000000-0005-0000-0000-00008C3A0000}"/>
    <cellStyle name="Millares 8 2 3 3 4" xfId="7957" xr:uid="{00000000-0005-0000-0000-00008D3A0000}"/>
    <cellStyle name="Millares 8 2 3 3 4 2" xfId="16710" xr:uid="{00000000-0005-0000-0000-00008E3A0000}"/>
    <cellStyle name="Millares 8 2 3 3 5" xfId="12334" xr:uid="{00000000-0005-0000-0000-00008F3A0000}"/>
    <cellStyle name="Millares 8 2 3 4" xfId="4125" xr:uid="{00000000-0005-0000-0000-0000903A0000}"/>
    <cellStyle name="Millares 8 2 3 4 2" xfId="6314" xr:uid="{00000000-0005-0000-0000-0000913A0000}"/>
    <cellStyle name="Millares 8 2 3 4 2 2" xfId="10691" xr:uid="{00000000-0005-0000-0000-0000923A0000}"/>
    <cellStyle name="Millares 8 2 3 4 2 2 2" xfId="19444" xr:uid="{00000000-0005-0000-0000-0000933A0000}"/>
    <cellStyle name="Millares 8 2 3 4 2 3" xfId="15068" xr:uid="{00000000-0005-0000-0000-0000943A0000}"/>
    <cellStyle name="Millares 8 2 3 4 3" xfId="8503" xr:uid="{00000000-0005-0000-0000-0000953A0000}"/>
    <cellStyle name="Millares 8 2 3 4 3 2" xfId="17256" xr:uid="{00000000-0005-0000-0000-0000963A0000}"/>
    <cellStyle name="Millares 8 2 3 4 4" xfId="12880" xr:uid="{00000000-0005-0000-0000-0000973A0000}"/>
    <cellStyle name="Millares 8 2 3 5" xfId="5220" xr:uid="{00000000-0005-0000-0000-0000983A0000}"/>
    <cellStyle name="Millares 8 2 3 5 2" xfId="9597" xr:uid="{00000000-0005-0000-0000-0000993A0000}"/>
    <cellStyle name="Millares 8 2 3 5 2 2" xfId="18350" xr:uid="{00000000-0005-0000-0000-00009A3A0000}"/>
    <cellStyle name="Millares 8 2 3 5 3" xfId="13974" xr:uid="{00000000-0005-0000-0000-00009B3A0000}"/>
    <cellStyle name="Millares 8 2 3 6" xfId="7409" xr:uid="{00000000-0005-0000-0000-00009C3A0000}"/>
    <cellStyle name="Millares 8 2 3 6 2" xfId="16162" xr:uid="{00000000-0005-0000-0000-00009D3A0000}"/>
    <cellStyle name="Millares 8 2 3 7" xfId="11786" xr:uid="{00000000-0005-0000-0000-00009E3A0000}"/>
    <cellStyle name="Millares 8 2 4" xfId="2909" xr:uid="{00000000-0005-0000-0000-00009F3A0000}"/>
    <cellStyle name="Millares 8 2 4 2" xfId="3188" xr:uid="{00000000-0005-0000-0000-0000A03A0000}"/>
    <cellStyle name="Millares 8 2 4 2 2" xfId="3741" xr:uid="{00000000-0005-0000-0000-0000A13A0000}"/>
    <cellStyle name="Millares 8 2 4 2 2 2" xfId="4837" xr:uid="{00000000-0005-0000-0000-0000A23A0000}"/>
    <cellStyle name="Millares 8 2 4 2 2 2 2" xfId="7026" xr:uid="{00000000-0005-0000-0000-0000A33A0000}"/>
    <cellStyle name="Millares 8 2 4 2 2 2 2 2" xfId="11403" xr:uid="{00000000-0005-0000-0000-0000A43A0000}"/>
    <cellStyle name="Millares 8 2 4 2 2 2 2 2 2" xfId="20156" xr:uid="{00000000-0005-0000-0000-0000A53A0000}"/>
    <cellStyle name="Millares 8 2 4 2 2 2 2 3" xfId="15780" xr:uid="{00000000-0005-0000-0000-0000A63A0000}"/>
    <cellStyle name="Millares 8 2 4 2 2 2 3" xfId="9215" xr:uid="{00000000-0005-0000-0000-0000A73A0000}"/>
    <cellStyle name="Millares 8 2 4 2 2 2 3 2" xfId="17968" xr:uid="{00000000-0005-0000-0000-0000A83A0000}"/>
    <cellStyle name="Millares 8 2 4 2 2 2 4" xfId="13592" xr:uid="{00000000-0005-0000-0000-0000A93A0000}"/>
    <cellStyle name="Millares 8 2 4 2 2 3" xfId="5932" xr:uid="{00000000-0005-0000-0000-0000AA3A0000}"/>
    <cellStyle name="Millares 8 2 4 2 2 3 2" xfId="10309" xr:uid="{00000000-0005-0000-0000-0000AB3A0000}"/>
    <cellStyle name="Millares 8 2 4 2 2 3 2 2" xfId="19062" xr:uid="{00000000-0005-0000-0000-0000AC3A0000}"/>
    <cellStyle name="Millares 8 2 4 2 2 3 3" xfId="14686" xr:uid="{00000000-0005-0000-0000-0000AD3A0000}"/>
    <cellStyle name="Millares 8 2 4 2 2 4" xfId="8121" xr:uid="{00000000-0005-0000-0000-0000AE3A0000}"/>
    <cellStyle name="Millares 8 2 4 2 2 4 2" xfId="16874" xr:uid="{00000000-0005-0000-0000-0000AF3A0000}"/>
    <cellStyle name="Millares 8 2 4 2 2 5" xfId="12498" xr:uid="{00000000-0005-0000-0000-0000B03A0000}"/>
    <cellStyle name="Millares 8 2 4 2 3" xfId="4289" xr:uid="{00000000-0005-0000-0000-0000B13A0000}"/>
    <cellStyle name="Millares 8 2 4 2 3 2" xfId="6478" xr:uid="{00000000-0005-0000-0000-0000B23A0000}"/>
    <cellStyle name="Millares 8 2 4 2 3 2 2" xfId="10855" xr:uid="{00000000-0005-0000-0000-0000B33A0000}"/>
    <cellStyle name="Millares 8 2 4 2 3 2 2 2" xfId="19608" xr:uid="{00000000-0005-0000-0000-0000B43A0000}"/>
    <cellStyle name="Millares 8 2 4 2 3 2 3" xfId="15232" xr:uid="{00000000-0005-0000-0000-0000B53A0000}"/>
    <cellStyle name="Millares 8 2 4 2 3 3" xfId="8667" xr:uid="{00000000-0005-0000-0000-0000B63A0000}"/>
    <cellStyle name="Millares 8 2 4 2 3 3 2" xfId="17420" xr:uid="{00000000-0005-0000-0000-0000B73A0000}"/>
    <cellStyle name="Millares 8 2 4 2 3 4" xfId="13044" xr:uid="{00000000-0005-0000-0000-0000B83A0000}"/>
    <cellStyle name="Millares 8 2 4 2 4" xfId="5384" xr:uid="{00000000-0005-0000-0000-0000B93A0000}"/>
    <cellStyle name="Millares 8 2 4 2 4 2" xfId="9761" xr:uid="{00000000-0005-0000-0000-0000BA3A0000}"/>
    <cellStyle name="Millares 8 2 4 2 4 2 2" xfId="18514" xr:uid="{00000000-0005-0000-0000-0000BB3A0000}"/>
    <cellStyle name="Millares 8 2 4 2 4 3" xfId="14138" xr:uid="{00000000-0005-0000-0000-0000BC3A0000}"/>
    <cellStyle name="Millares 8 2 4 2 5" xfId="7573" xr:uid="{00000000-0005-0000-0000-0000BD3A0000}"/>
    <cellStyle name="Millares 8 2 4 2 5 2" xfId="16326" xr:uid="{00000000-0005-0000-0000-0000BE3A0000}"/>
    <cellStyle name="Millares 8 2 4 2 6" xfId="11950" xr:uid="{00000000-0005-0000-0000-0000BF3A0000}"/>
    <cellStyle name="Millares 8 2 4 3" xfId="3467" xr:uid="{00000000-0005-0000-0000-0000C03A0000}"/>
    <cellStyle name="Millares 8 2 4 3 2" xfId="4563" xr:uid="{00000000-0005-0000-0000-0000C13A0000}"/>
    <cellStyle name="Millares 8 2 4 3 2 2" xfId="6752" xr:uid="{00000000-0005-0000-0000-0000C23A0000}"/>
    <cellStyle name="Millares 8 2 4 3 2 2 2" xfId="11129" xr:uid="{00000000-0005-0000-0000-0000C33A0000}"/>
    <cellStyle name="Millares 8 2 4 3 2 2 2 2" xfId="19882" xr:uid="{00000000-0005-0000-0000-0000C43A0000}"/>
    <cellStyle name="Millares 8 2 4 3 2 2 3" xfId="15506" xr:uid="{00000000-0005-0000-0000-0000C53A0000}"/>
    <cellStyle name="Millares 8 2 4 3 2 3" xfId="8941" xr:uid="{00000000-0005-0000-0000-0000C63A0000}"/>
    <cellStyle name="Millares 8 2 4 3 2 3 2" xfId="17694" xr:uid="{00000000-0005-0000-0000-0000C73A0000}"/>
    <cellStyle name="Millares 8 2 4 3 2 4" xfId="13318" xr:uid="{00000000-0005-0000-0000-0000C83A0000}"/>
    <cellStyle name="Millares 8 2 4 3 3" xfId="5658" xr:uid="{00000000-0005-0000-0000-0000C93A0000}"/>
    <cellStyle name="Millares 8 2 4 3 3 2" xfId="10035" xr:uid="{00000000-0005-0000-0000-0000CA3A0000}"/>
    <cellStyle name="Millares 8 2 4 3 3 2 2" xfId="18788" xr:uid="{00000000-0005-0000-0000-0000CB3A0000}"/>
    <cellStyle name="Millares 8 2 4 3 3 3" xfId="14412" xr:uid="{00000000-0005-0000-0000-0000CC3A0000}"/>
    <cellStyle name="Millares 8 2 4 3 4" xfId="7847" xr:uid="{00000000-0005-0000-0000-0000CD3A0000}"/>
    <cellStyle name="Millares 8 2 4 3 4 2" xfId="16600" xr:uid="{00000000-0005-0000-0000-0000CE3A0000}"/>
    <cellStyle name="Millares 8 2 4 3 5" xfId="12224" xr:uid="{00000000-0005-0000-0000-0000CF3A0000}"/>
    <cellStyle name="Millares 8 2 4 4" xfId="4015" xr:uid="{00000000-0005-0000-0000-0000D03A0000}"/>
    <cellStyle name="Millares 8 2 4 4 2" xfId="6204" xr:uid="{00000000-0005-0000-0000-0000D13A0000}"/>
    <cellStyle name="Millares 8 2 4 4 2 2" xfId="10581" xr:uid="{00000000-0005-0000-0000-0000D23A0000}"/>
    <cellStyle name="Millares 8 2 4 4 2 2 2" xfId="19334" xr:uid="{00000000-0005-0000-0000-0000D33A0000}"/>
    <cellStyle name="Millares 8 2 4 4 2 3" xfId="14958" xr:uid="{00000000-0005-0000-0000-0000D43A0000}"/>
    <cellStyle name="Millares 8 2 4 4 3" xfId="8393" xr:uid="{00000000-0005-0000-0000-0000D53A0000}"/>
    <cellStyle name="Millares 8 2 4 4 3 2" xfId="17146" xr:uid="{00000000-0005-0000-0000-0000D63A0000}"/>
    <cellStyle name="Millares 8 2 4 4 4" xfId="12770" xr:uid="{00000000-0005-0000-0000-0000D73A0000}"/>
    <cellStyle name="Millares 8 2 4 5" xfId="5110" xr:uid="{00000000-0005-0000-0000-0000D83A0000}"/>
    <cellStyle name="Millares 8 2 4 5 2" xfId="9487" xr:uid="{00000000-0005-0000-0000-0000D93A0000}"/>
    <cellStyle name="Millares 8 2 4 5 2 2" xfId="18240" xr:uid="{00000000-0005-0000-0000-0000DA3A0000}"/>
    <cellStyle name="Millares 8 2 4 5 3" xfId="13864" xr:uid="{00000000-0005-0000-0000-0000DB3A0000}"/>
    <cellStyle name="Millares 8 2 4 6" xfId="7299" xr:uid="{00000000-0005-0000-0000-0000DC3A0000}"/>
    <cellStyle name="Millares 8 2 4 6 2" xfId="16052" xr:uid="{00000000-0005-0000-0000-0000DD3A0000}"/>
    <cellStyle name="Millares 8 2 4 7" xfId="11676" xr:uid="{00000000-0005-0000-0000-0000DE3A0000}"/>
    <cellStyle name="Millares 8 2 5" xfId="3138" xr:uid="{00000000-0005-0000-0000-0000DF3A0000}"/>
    <cellStyle name="Millares 8 2 5 2" xfId="3692" xr:uid="{00000000-0005-0000-0000-0000E03A0000}"/>
    <cellStyle name="Millares 8 2 5 2 2" xfId="4788" xr:uid="{00000000-0005-0000-0000-0000E13A0000}"/>
    <cellStyle name="Millares 8 2 5 2 2 2" xfId="6977" xr:uid="{00000000-0005-0000-0000-0000E23A0000}"/>
    <cellStyle name="Millares 8 2 5 2 2 2 2" xfId="11354" xr:uid="{00000000-0005-0000-0000-0000E33A0000}"/>
    <cellStyle name="Millares 8 2 5 2 2 2 2 2" xfId="20107" xr:uid="{00000000-0005-0000-0000-0000E43A0000}"/>
    <cellStyle name="Millares 8 2 5 2 2 2 3" xfId="15731" xr:uid="{00000000-0005-0000-0000-0000E53A0000}"/>
    <cellStyle name="Millares 8 2 5 2 2 3" xfId="9166" xr:uid="{00000000-0005-0000-0000-0000E63A0000}"/>
    <cellStyle name="Millares 8 2 5 2 2 3 2" xfId="17919" xr:uid="{00000000-0005-0000-0000-0000E73A0000}"/>
    <cellStyle name="Millares 8 2 5 2 2 4" xfId="13543" xr:uid="{00000000-0005-0000-0000-0000E83A0000}"/>
    <cellStyle name="Millares 8 2 5 2 3" xfId="5883" xr:uid="{00000000-0005-0000-0000-0000E93A0000}"/>
    <cellStyle name="Millares 8 2 5 2 3 2" xfId="10260" xr:uid="{00000000-0005-0000-0000-0000EA3A0000}"/>
    <cellStyle name="Millares 8 2 5 2 3 2 2" xfId="19013" xr:uid="{00000000-0005-0000-0000-0000EB3A0000}"/>
    <cellStyle name="Millares 8 2 5 2 3 3" xfId="14637" xr:uid="{00000000-0005-0000-0000-0000EC3A0000}"/>
    <cellStyle name="Millares 8 2 5 2 4" xfId="8072" xr:uid="{00000000-0005-0000-0000-0000ED3A0000}"/>
    <cellStyle name="Millares 8 2 5 2 4 2" xfId="16825" xr:uid="{00000000-0005-0000-0000-0000EE3A0000}"/>
    <cellStyle name="Millares 8 2 5 2 5" xfId="12449" xr:uid="{00000000-0005-0000-0000-0000EF3A0000}"/>
    <cellStyle name="Millares 8 2 5 3" xfId="4240" xr:uid="{00000000-0005-0000-0000-0000F03A0000}"/>
    <cellStyle name="Millares 8 2 5 3 2" xfId="6429" xr:uid="{00000000-0005-0000-0000-0000F13A0000}"/>
    <cellStyle name="Millares 8 2 5 3 2 2" xfId="10806" xr:uid="{00000000-0005-0000-0000-0000F23A0000}"/>
    <cellStyle name="Millares 8 2 5 3 2 2 2" xfId="19559" xr:uid="{00000000-0005-0000-0000-0000F33A0000}"/>
    <cellStyle name="Millares 8 2 5 3 2 3" xfId="15183" xr:uid="{00000000-0005-0000-0000-0000F43A0000}"/>
    <cellStyle name="Millares 8 2 5 3 3" xfId="8618" xr:uid="{00000000-0005-0000-0000-0000F53A0000}"/>
    <cellStyle name="Millares 8 2 5 3 3 2" xfId="17371" xr:uid="{00000000-0005-0000-0000-0000F63A0000}"/>
    <cellStyle name="Millares 8 2 5 3 4" xfId="12995" xr:uid="{00000000-0005-0000-0000-0000F73A0000}"/>
    <cellStyle name="Millares 8 2 5 4" xfId="5335" xr:uid="{00000000-0005-0000-0000-0000F83A0000}"/>
    <cellStyle name="Millares 8 2 5 4 2" xfId="9712" xr:uid="{00000000-0005-0000-0000-0000F93A0000}"/>
    <cellStyle name="Millares 8 2 5 4 2 2" xfId="18465" xr:uid="{00000000-0005-0000-0000-0000FA3A0000}"/>
    <cellStyle name="Millares 8 2 5 4 3" xfId="14089" xr:uid="{00000000-0005-0000-0000-0000FB3A0000}"/>
    <cellStyle name="Millares 8 2 5 5" xfId="7524" xr:uid="{00000000-0005-0000-0000-0000FC3A0000}"/>
    <cellStyle name="Millares 8 2 5 5 2" xfId="16277" xr:uid="{00000000-0005-0000-0000-0000FD3A0000}"/>
    <cellStyle name="Millares 8 2 5 6" xfId="11901" xr:uid="{00000000-0005-0000-0000-0000FE3A0000}"/>
    <cellStyle name="Millares 8 2 6" xfId="3417" xr:uid="{00000000-0005-0000-0000-0000FF3A0000}"/>
    <cellStyle name="Millares 8 2 6 2" xfId="4514" xr:uid="{00000000-0005-0000-0000-0000003B0000}"/>
    <cellStyle name="Millares 8 2 6 2 2" xfId="6703" xr:uid="{00000000-0005-0000-0000-0000013B0000}"/>
    <cellStyle name="Millares 8 2 6 2 2 2" xfId="11080" xr:uid="{00000000-0005-0000-0000-0000023B0000}"/>
    <cellStyle name="Millares 8 2 6 2 2 2 2" xfId="19833" xr:uid="{00000000-0005-0000-0000-0000033B0000}"/>
    <cellStyle name="Millares 8 2 6 2 2 3" xfId="15457" xr:uid="{00000000-0005-0000-0000-0000043B0000}"/>
    <cellStyle name="Millares 8 2 6 2 3" xfId="8892" xr:uid="{00000000-0005-0000-0000-0000053B0000}"/>
    <cellStyle name="Millares 8 2 6 2 3 2" xfId="17645" xr:uid="{00000000-0005-0000-0000-0000063B0000}"/>
    <cellStyle name="Millares 8 2 6 2 4" xfId="13269" xr:uid="{00000000-0005-0000-0000-0000073B0000}"/>
    <cellStyle name="Millares 8 2 6 3" xfId="5609" xr:uid="{00000000-0005-0000-0000-0000083B0000}"/>
    <cellStyle name="Millares 8 2 6 3 2" xfId="9986" xr:uid="{00000000-0005-0000-0000-0000093B0000}"/>
    <cellStyle name="Millares 8 2 6 3 2 2" xfId="18739" xr:uid="{00000000-0005-0000-0000-00000A3B0000}"/>
    <cellStyle name="Millares 8 2 6 3 3" xfId="14363" xr:uid="{00000000-0005-0000-0000-00000B3B0000}"/>
    <cellStyle name="Millares 8 2 6 4" xfId="7798" xr:uid="{00000000-0005-0000-0000-00000C3B0000}"/>
    <cellStyle name="Millares 8 2 6 4 2" xfId="16551" xr:uid="{00000000-0005-0000-0000-00000D3B0000}"/>
    <cellStyle name="Millares 8 2 6 5" xfId="12175" xr:uid="{00000000-0005-0000-0000-00000E3B0000}"/>
    <cellStyle name="Millares 8 2 7" xfId="3967" xr:uid="{00000000-0005-0000-0000-00000F3B0000}"/>
    <cellStyle name="Millares 8 2 7 2" xfId="6156" xr:uid="{00000000-0005-0000-0000-0000103B0000}"/>
    <cellStyle name="Millares 8 2 7 2 2" xfId="10533" xr:uid="{00000000-0005-0000-0000-0000113B0000}"/>
    <cellStyle name="Millares 8 2 7 2 2 2" xfId="19286" xr:uid="{00000000-0005-0000-0000-0000123B0000}"/>
    <cellStyle name="Millares 8 2 7 2 3" xfId="14910" xr:uid="{00000000-0005-0000-0000-0000133B0000}"/>
    <cellStyle name="Millares 8 2 7 3" xfId="8345" xr:uid="{00000000-0005-0000-0000-0000143B0000}"/>
    <cellStyle name="Millares 8 2 7 3 2" xfId="17098" xr:uid="{00000000-0005-0000-0000-0000153B0000}"/>
    <cellStyle name="Millares 8 2 7 4" xfId="12722" xr:uid="{00000000-0005-0000-0000-0000163B0000}"/>
    <cellStyle name="Millares 8 2 8" xfId="5062" xr:uid="{00000000-0005-0000-0000-0000173B0000}"/>
    <cellStyle name="Millares 8 2 8 2" xfId="9439" xr:uid="{00000000-0005-0000-0000-0000183B0000}"/>
    <cellStyle name="Millares 8 2 8 2 2" xfId="18192" xr:uid="{00000000-0005-0000-0000-0000193B0000}"/>
    <cellStyle name="Millares 8 2 8 3" xfId="13816" xr:uid="{00000000-0005-0000-0000-00001A3B0000}"/>
    <cellStyle name="Millares 8 2 9" xfId="7251" xr:uid="{00000000-0005-0000-0000-00001B3B0000}"/>
    <cellStyle name="Millares 8 2 9 2" xfId="16004" xr:uid="{00000000-0005-0000-0000-00001C3B0000}"/>
    <cellStyle name="Millares 8 3" xfId="2966" xr:uid="{00000000-0005-0000-0000-00001D3B0000}"/>
    <cellStyle name="Millares 8 3 2" xfId="3078" xr:uid="{00000000-0005-0000-0000-00001E3B0000}"/>
    <cellStyle name="Millares 8 3 2 2" xfId="3354" xr:uid="{00000000-0005-0000-0000-00001F3B0000}"/>
    <cellStyle name="Millares 8 3 2 2 2" xfId="3907" xr:uid="{00000000-0005-0000-0000-0000203B0000}"/>
    <cellStyle name="Millares 8 3 2 2 2 2" xfId="5003" xr:uid="{00000000-0005-0000-0000-0000213B0000}"/>
    <cellStyle name="Millares 8 3 2 2 2 2 2" xfId="7192" xr:uid="{00000000-0005-0000-0000-0000223B0000}"/>
    <cellStyle name="Millares 8 3 2 2 2 2 2 2" xfId="11569" xr:uid="{00000000-0005-0000-0000-0000233B0000}"/>
    <cellStyle name="Millares 8 3 2 2 2 2 2 2 2" xfId="20322" xr:uid="{00000000-0005-0000-0000-0000243B0000}"/>
    <cellStyle name="Millares 8 3 2 2 2 2 2 3" xfId="15946" xr:uid="{00000000-0005-0000-0000-0000253B0000}"/>
    <cellStyle name="Millares 8 3 2 2 2 2 3" xfId="9381" xr:uid="{00000000-0005-0000-0000-0000263B0000}"/>
    <cellStyle name="Millares 8 3 2 2 2 2 3 2" xfId="18134" xr:uid="{00000000-0005-0000-0000-0000273B0000}"/>
    <cellStyle name="Millares 8 3 2 2 2 2 4" xfId="13758" xr:uid="{00000000-0005-0000-0000-0000283B0000}"/>
    <cellStyle name="Millares 8 3 2 2 2 3" xfId="6098" xr:uid="{00000000-0005-0000-0000-0000293B0000}"/>
    <cellStyle name="Millares 8 3 2 2 2 3 2" xfId="10475" xr:uid="{00000000-0005-0000-0000-00002A3B0000}"/>
    <cellStyle name="Millares 8 3 2 2 2 3 2 2" xfId="19228" xr:uid="{00000000-0005-0000-0000-00002B3B0000}"/>
    <cellStyle name="Millares 8 3 2 2 2 3 3" xfId="14852" xr:uid="{00000000-0005-0000-0000-00002C3B0000}"/>
    <cellStyle name="Millares 8 3 2 2 2 4" xfId="8287" xr:uid="{00000000-0005-0000-0000-00002D3B0000}"/>
    <cellStyle name="Millares 8 3 2 2 2 4 2" xfId="17040" xr:uid="{00000000-0005-0000-0000-00002E3B0000}"/>
    <cellStyle name="Millares 8 3 2 2 2 5" xfId="12664" xr:uid="{00000000-0005-0000-0000-00002F3B0000}"/>
    <cellStyle name="Millares 8 3 2 2 3" xfId="4455" xr:uid="{00000000-0005-0000-0000-0000303B0000}"/>
    <cellStyle name="Millares 8 3 2 2 3 2" xfId="6644" xr:uid="{00000000-0005-0000-0000-0000313B0000}"/>
    <cellStyle name="Millares 8 3 2 2 3 2 2" xfId="11021" xr:uid="{00000000-0005-0000-0000-0000323B0000}"/>
    <cellStyle name="Millares 8 3 2 2 3 2 2 2" xfId="19774" xr:uid="{00000000-0005-0000-0000-0000333B0000}"/>
    <cellStyle name="Millares 8 3 2 2 3 2 3" xfId="15398" xr:uid="{00000000-0005-0000-0000-0000343B0000}"/>
    <cellStyle name="Millares 8 3 2 2 3 3" xfId="8833" xr:uid="{00000000-0005-0000-0000-0000353B0000}"/>
    <cellStyle name="Millares 8 3 2 2 3 3 2" xfId="17586" xr:uid="{00000000-0005-0000-0000-0000363B0000}"/>
    <cellStyle name="Millares 8 3 2 2 3 4" xfId="13210" xr:uid="{00000000-0005-0000-0000-0000373B0000}"/>
    <cellStyle name="Millares 8 3 2 2 4" xfId="5550" xr:uid="{00000000-0005-0000-0000-0000383B0000}"/>
    <cellStyle name="Millares 8 3 2 2 4 2" xfId="9927" xr:uid="{00000000-0005-0000-0000-0000393B0000}"/>
    <cellStyle name="Millares 8 3 2 2 4 2 2" xfId="18680" xr:uid="{00000000-0005-0000-0000-00003A3B0000}"/>
    <cellStyle name="Millares 8 3 2 2 4 3" xfId="14304" xr:uid="{00000000-0005-0000-0000-00003B3B0000}"/>
    <cellStyle name="Millares 8 3 2 2 5" xfId="7739" xr:uid="{00000000-0005-0000-0000-00003C3B0000}"/>
    <cellStyle name="Millares 8 3 2 2 5 2" xfId="16492" xr:uid="{00000000-0005-0000-0000-00003D3B0000}"/>
    <cellStyle name="Millares 8 3 2 2 6" xfId="12116" xr:uid="{00000000-0005-0000-0000-00003E3B0000}"/>
    <cellStyle name="Millares 8 3 2 3" xfId="3633" xr:uid="{00000000-0005-0000-0000-00003F3B0000}"/>
    <cellStyle name="Millares 8 3 2 3 2" xfId="4729" xr:uid="{00000000-0005-0000-0000-0000403B0000}"/>
    <cellStyle name="Millares 8 3 2 3 2 2" xfId="6918" xr:uid="{00000000-0005-0000-0000-0000413B0000}"/>
    <cellStyle name="Millares 8 3 2 3 2 2 2" xfId="11295" xr:uid="{00000000-0005-0000-0000-0000423B0000}"/>
    <cellStyle name="Millares 8 3 2 3 2 2 2 2" xfId="20048" xr:uid="{00000000-0005-0000-0000-0000433B0000}"/>
    <cellStyle name="Millares 8 3 2 3 2 2 3" xfId="15672" xr:uid="{00000000-0005-0000-0000-0000443B0000}"/>
    <cellStyle name="Millares 8 3 2 3 2 3" xfId="9107" xr:uid="{00000000-0005-0000-0000-0000453B0000}"/>
    <cellStyle name="Millares 8 3 2 3 2 3 2" xfId="17860" xr:uid="{00000000-0005-0000-0000-0000463B0000}"/>
    <cellStyle name="Millares 8 3 2 3 2 4" xfId="13484" xr:uid="{00000000-0005-0000-0000-0000473B0000}"/>
    <cellStyle name="Millares 8 3 2 3 3" xfId="5824" xr:uid="{00000000-0005-0000-0000-0000483B0000}"/>
    <cellStyle name="Millares 8 3 2 3 3 2" xfId="10201" xr:uid="{00000000-0005-0000-0000-0000493B0000}"/>
    <cellStyle name="Millares 8 3 2 3 3 2 2" xfId="18954" xr:uid="{00000000-0005-0000-0000-00004A3B0000}"/>
    <cellStyle name="Millares 8 3 2 3 3 3" xfId="14578" xr:uid="{00000000-0005-0000-0000-00004B3B0000}"/>
    <cellStyle name="Millares 8 3 2 3 4" xfId="8013" xr:uid="{00000000-0005-0000-0000-00004C3B0000}"/>
    <cellStyle name="Millares 8 3 2 3 4 2" xfId="16766" xr:uid="{00000000-0005-0000-0000-00004D3B0000}"/>
    <cellStyle name="Millares 8 3 2 3 5" xfId="12390" xr:uid="{00000000-0005-0000-0000-00004E3B0000}"/>
    <cellStyle name="Millares 8 3 2 4" xfId="4181" xr:uid="{00000000-0005-0000-0000-00004F3B0000}"/>
    <cellStyle name="Millares 8 3 2 4 2" xfId="6370" xr:uid="{00000000-0005-0000-0000-0000503B0000}"/>
    <cellStyle name="Millares 8 3 2 4 2 2" xfId="10747" xr:uid="{00000000-0005-0000-0000-0000513B0000}"/>
    <cellStyle name="Millares 8 3 2 4 2 2 2" xfId="19500" xr:uid="{00000000-0005-0000-0000-0000523B0000}"/>
    <cellStyle name="Millares 8 3 2 4 2 3" xfId="15124" xr:uid="{00000000-0005-0000-0000-0000533B0000}"/>
    <cellStyle name="Millares 8 3 2 4 3" xfId="8559" xr:uid="{00000000-0005-0000-0000-0000543B0000}"/>
    <cellStyle name="Millares 8 3 2 4 3 2" xfId="17312" xr:uid="{00000000-0005-0000-0000-0000553B0000}"/>
    <cellStyle name="Millares 8 3 2 4 4" xfId="12936" xr:uid="{00000000-0005-0000-0000-0000563B0000}"/>
    <cellStyle name="Millares 8 3 2 5" xfId="5276" xr:uid="{00000000-0005-0000-0000-0000573B0000}"/>
    <cellStyle name="Millares 8 3 2 5 2" xfId="9653" xr:uid="{00000000-0005-0000-0000-0000583B0000}"/>
    <cellStyle name="Millares 8 3 2 5 2 2" xfId="18406" xr:uid="{00000000-0005-0000-0000-0000593B0000}"/>
    <cellStyle name="Millares 8 3 2 5 3" xfId="14030" xr:uid="{00000000-0005-0000-0000-00005A3B0000}"/>
    <cellStyle name="Millares 8 3 2 6" xfId="7465" xr:uid="{00000000-0005-0000-0000-00005B3B0000}"/>
    <cellStyle name="Millares 8 3 2 6 2" xfId="16218" xr:uid="{00000000-0005-0000-0000-00005C3B0000}"/>
    <cellStyle name="Millares 8 3 2 7" xfId="11842" xr:uid="{00000000-0005-0000-0000-00005D3B0000}"/>
    <cellStyle name="Millares 8 3 3" xfId="3242" xr:uid="{00000000-0005-0000-0000-00005E3B0000}"/>
    <cellStyle name="Millares 8 3 3 2" xfId="3795" xr:uid="{00000000-0005-0000-0000-00005F3B0000}"/>
    <cellStyle name="Millares 8 3 3 2 2" xfId="4891" xr:uid="{00000000-0005-0000-0000-0000603B0000}"/>
    <cellStyle name="Millares 8 3 3 2 2 2" xfId="7080" xr:uid="{00000000-0005-0000-0000-0000613B0000}"/>
    <cellStyle name="Millares 8 3 3 2 2 2 2" xfId="11457" xr:uid="{00000000-0005-0000-0000-0000623B0000}"/>
    <cellStyle name="Millares 8 3 3 2 2 2 2 2" xfId="20210" xr:uid="{00000000-0005-0000-0000-0000633B0000}"/>
    <cellStyle name="Millares 8 3 3 2 2 2 3" xfId="15834" xr:uid="{00000000-0005-0000-0000-0000643B0000}"/>
    <cellStyle name="Millares 8 3 3 2 2 3" xfId="9269" xr:uid="{00000000-0005-0000-0000-0000653B0000}"/>
    <cellStyle name="Millares 8 3 3 2 2 3 2" xfId="18022" xr:uid="{00000000-0005-0000-0000-0000663B0000}"/>
    <cellStyle name="Millares 8 3 3 2 2 4" xfId="13646" xr:uid="{00000000-0005-0000-0000-0000673B0000}"/>
    <cellStyle name="Millares 8 3 3 2 3" xfId="5986" xr:uid="{00000000-0005-0000-0000-0000683B0000}"/>
    <cellStyle name="Millares 8 3 3 2 3 2" xfId="10363" xr:uid="{00000000-0005-0000-0000-0000693B0000}"/>
    <cellStyle name="Millares 8 3 3 2 3 2 2" xfId="19116" xr:uid="{00000000-0005-0000-0000-00006A3B0000}"/>
    <cellStyle name="Millares 8 3 3 2 3 3" xfId="14740" xr:uid="{00000000-0005-0000-0000-00006B3B0000}"/>
    <cellStyle name="Millares 8 3 3 2 4" xfId="8175" xr:uid="{00000000-0005-0000-0000-00006C3B0000}"/>
    <cellStyle name="Millares 8 3 3 2 4 2" xfId="16928" xr:uid="{00000000-0005-0000-0000-00006D3B0000}"/>
    <cellStyle name="Millares 8 3 3 2 5" xfId="12552" xr:uid="{00000000-0005-0000-0000-00006E3B0000}"/>
    <cellStyle name="Millares 8 3 3 3" xfId="4343" xr:uid="{00000000-0005-0000-0000-00006F3B0000}"/>
    <cellStyle name="Millares 8 3 3 3 2" xfId="6532" xr:uid="{00000000-0005-0000-0000-0000703B0000}"/>
    <cellStyle name="Millares 8 3 3 3 2 2" xfId="10909" xr:uid="{00000000-0005-0000-0000-0000713B0000}"/>
    <cellStyle name="Millares 8 3 3 3 2 2 2" xfId="19662" xr:uid="{00000000-0005-0000-0000-0000723B0000}"/>
    <cellStyle name="Millares 8 3 3 3 2 3" xfId="15286" xr:uid="{00000000-0005-0000-0000-0000733B0000}"/>
    <cellStyle name="Millares 8 3 3 3 3" xfId="8721" xr:uid="{00000000-0005-0000-0000-0000743B0000}"/>
    <cellStyle name="Millares 8 3 3 3 3 2" xfId="17474" xr:uid="{00000000-0005-0000-0000-0000753B0000}"/>
    <cellStyle name="Millares 8 3 3 3 4" xfId="13098" xr:uid="{00000000-0005-0000-0000-0000763B0000}"/>
    <cellStyle name="Millares 8 3 3 4" xfId="5438" xr:uid="{00000000-0005-0000-0000-0000773B0000}"/>
    <cellStyle name="Millares 8 3 3 4 2" xfId="9815" xr:uid="{00000000-0005-0000-0000-0000783B0000}"/>
    <cellStyle name="Millares 8 3 3 4 2 2" xfId="18568" xr:uid="{00000000-0005-0000-0000-0000793B0000}"/>
    <cellStyle name="Millares 8 3 3 4 3" xfId="14192" xr:uid="{00000000-0005-0000-0000-00007A3B0000}"/>
    <cellStyle name="Millares 8 3 3 5" xfId="7627" xr:uid="{00000000-0005-0000-0000-00007B3B0000}"/>
    <cellStyle name="Millares 8 3 3 5 2" xfId="16380" xr:uid="{00000000-0005-0000-0000-00007C3B0000}"/>
    <cellStyle name="Millares 8 3 3 6" xfId="12004" xr:uid="{00000000-0005-0000-0000-00007D3B0000}"/>
    <cellStyle name="Millares 8 3 4" xfId="3521" xr:uid="{00000000-0005-0000-0000-00007E3B0000}"/>
    <cellStyle name="Millares 8 3 4 2" xfId="4617" xr:uid="{00000000-0005-0000-0000-00007F3B0000}"/>
    <cellStyle name="Millares 8 3 4 2 2" xfId="6806" xr:uid="{00000000-0005-0000-0000-0000803B0000}"/>
    <cellStyle name="Millares 8 3 4 2 2 2" xfId="11183" xr:uid="{00000000-0005-0000-0000-0000813B0000}"/>
    <cellStyle name="Millares 8 3 4 2 2 2 2" xfId="19936" xr:uid="{00000000-0005-0000-0000-0000823B0000}"/>
    <cellStyle name="Millares 8 3 4 2 2 3" xfId="15560" xr:uid="{00000000-0005-0000-0000-0000833B0000}"/>
    <cellStyle name="Millares 8 3 4 2 3" xfId="8995" xr:uid="{00000000-0005-0000-0000-0000843B0000}"/>
    <cellStyle name="Millares 8 3 4 2 3 2" xfId="17748" xr:uid="{00000000-0005-0000-0000-0000853B0000}"/>
    <cellStyle name="Millares 8 3 4 2 4" xfId="13372" xr:uid="{00000000-0005-0000-0000-0000863B0000}"/>
    <cellStyle name="Millares 8 3 4 3" xfId="5712" xr:uid="{00000000-0005-0000-0000-0000873B0000}"/>
    <cellStyle name="Millares 8 3 4 3 2" xfId="10089" xr:uid="{00000000-0005-0000-0000-0000883B0000}"/>
    <cellStyle name="Millares 8 3 4 3 2 2" xfId="18842" xr:uid="{00000000-0005-0000-0000-0000893B0000}"/>
    <cellStyle name="Millares 8 3 4 3 3" xfId="14466" xr:uid="{00000000-0005-0000-0000-00008A3B0000}"/>
    <cellStyle name="Millares 8 3 4 4" xfId="7901" xr:uid="{00000000-0005-0000-0000-00008B3B0000}"/>
    <cellStyle name="Millares 8 3 4 4 2" xfId="16654" xr:uid="{00000000-0005-0000-0000-00008C3B0000}"/>
    <cellStyle name="Millares 8 3 4 5" xfId="12278" xr:uid="{00000000-0005-0000-0000-00008D3B0000}"/>
    <cellStyle name="Millares 8 3 5" xfId="4069" xr:uid="{00000000-0005-0000-0000-00008E3B0000}"/>
    <cellStyle name="Millares 8 3 5 2" xfId="6258" xr:uid="{00000000-0005-0000-0000-00008F3B0000}"/>
    <cellStyle name="Millares 8 3 5 2 2" xfId="10635" xr:uid="{00000000-0005-0000-0000-0000903B0000}"/>
    <cellStyle name="Millares 8 3 5 2 2 2" xfId="19388" xr:uid="{00000000-0005-0000-0000-0000913B0000}"/>
    <cellStyle name="Millares 8 3 5 2 3" xfId="15012" xr:uid="{00000000-0005-0000-0000-0000923B0000}"/>
    <cellStyle name="Millares 8 3 5 3" xfId="8447" xr:uid="{00000000-0005-0000-0000-0000933B0000}"/>
    <cellStyle name="Millares 8 3 5 3 2" xfId="17200" xr:uid="{00000000-0005-0000-0000-0000943B0000}"/>
    <cellStyle name="Millares 8 3 5 4" xfId="12824" xr:uid="{00000000-0005-0000-0000-0000953B0000}"/>
    <cellStyle name="Millares 8 3 6" xfId="5164" xr:uid="{00000000-0005-0000-0000-0000963B0000}"/>
    <cellStyle name="Millares 8 3 6 2" xfId="9541" xr:uid="{00000000-0005-0000-0000-0000973B0000}"/>
    <cellStyle name="Millares 8 3 6 2 2" xfId="18294" xr:uid="{00000000-0005-0000-0000-0000983B0000}"/>
    <cellStyle name="Millares 8 3 6 3" xfId="13918" xr:uid="{00000000-0005-0000-0000-0000993B0000}"/>
    <cellStyle name="Millares 8 3 7" xfId="7353" xr:uid="{00000000-0005-0000-0000-00009A3B0000}"/>
    <cellStyle name="Millares 8 3 7 2" xfId="16106" xr:uid="{00000000-0005-0000-0000-00009B3B0000}"/>
    <cellStyle name="Millares 8 3 8" xfId="11730" xr:uid="{00000000-0005-0000-0000-00009C3B0000}"/>
    <cellStyle name="Millares 8 4" xfId="3021" xr:uid="{00000000-0005-0000-0000-00009D3B0000}"/>
    <cellStyle name="Millares 8 4 2" xfId="3297" xr:uid="{00000000-0005-0000-0000-00009E3B0000}"/>
    <cellStyle name="Millares 8 4 2 2" xfId="3850" xr:uid="{00000000-0005-0000-0000-00009F3B0000}"/>
    <cellStyle name="Millares 8 4 2 2 2" xfId="4946" xr:uid="{00000000-0005-0000-0000-0000A03B0000}"/>
    <cellStyle name="Millares 8 4 2 2 2 2" xfId="7135" xr:uid="{00000000-0005-0000-0000-0000A13B0000}"/>
    <cellStyle name="Millares 8 4 2 2 2 2 2" xfId="11512" xr:uid="{00000000-0005-0000-0000-0000A23B0000}"/>
    <cellStyle name="Millares 8 4 2 2 2 2 2 2" xfId="20265" xr:uid="{00000000-0005-0000-0000-0000A33B0000}"/>
    <cellStyle name="Millares 8 4 2 2 2 2 3" xfId="15889" xr:uid="{00000000-0005-0000-0000-0000A43B0000}"/>
    <cellStyle name="Millares 8 4 2 2 2 3" xfId="9324" xr:uid="{00000000-0005-0000-0000-0000A53B0000}"/>
    <cellStyle name="Millares 8 4 2 2 2 3 2" xfId="18077" xr:uid="{00000000-0005-0000-0000-0000A63B0000}"/>
    <cellStyle name="Millares 8 4 2 2 2 4" xfId="13701" xr:uid="{00000000-0005-0000-0000-0000A73B0000}"/>
    <cellStyle name="Millares 8 4 2 2 3" xfId="6041" xr:uid="{00000000-0005-0000-0000-0000A83B0000}"/>
    <cellStyle name="Millares 8 4 2 2 3 2" xfId="10418" xr:uid="{00000000-0005-0000-0000-0000A93B0000}"/>
    <cellStyle name="Millares 8 4 2 2 3 2 2" xfId="19171" xr:uid="{00000000-0005-0000-0000-0000AA3B0000}"/>
    <cellStyle name="Millares 8 4 2 2 3 3" xfId="14795" xr:uid="{00000000-0005-0000-0000-0000AB3B0000}"/>
    <cellStyle name="Millares 8 4 2 2 4" xfId="8230" xr:uid="{00000000-0005-0000-0000-0000AC3B0000}"/>
    <cellStyle name="Millares 8 4 2 2 4 2" xfId="16983" xr:uid="{00000000-0005-0000-0000-0000AD3B0000}"/>
    <cellStyle name="Millares 8 4 2 2 5" xfId="12607" xr:uid="{00000000-0005-0000-0000-0000AE3B0000}"/>
    <cellStyle name="Millares 8 4 2 3" xfId="4398" xr:uid="{00000000-0005-0000-0000-0000AF3B0000}"/>
    <cellStyle name="Millares 8 4 2 3 2" xfId="6587" xr:uid="{00000000-0005-0000-0000-0000B03B0000}"/>
    <cellStyle name="Millares 8 4 2 3 2 2" xfId="10964" xr:uid="{00000000-0005-0000-0000-0000B13B0000}"/>
    <cellStyle name="Millares 8 4 2 3 2 2 2" xfId="19717" xr:uid="{00000000-0005-0000-0000-0000B23B0000}"/>
    <cellStyle name="Millares 8 4 2 3 2 3" xfId="15341" xr:uid="{00000000-0005-0000-0000-0000B33B0000}"/>
    <cellStyle name="Millares 8 4 2 3 3" xfId="8776" xr:uid="{00000000-0005-0000-0000-0000B43B0000}"/>
    <cellStyle name="Millares 8 4 2 3 3 2" xfId="17529" xr:uid="{00000000-0005-0000-0000-0000B53B0000}"/>
    <cellStyle name="Millares 8 4 2 3 4" xfId="13153" xr:uid="{00000000-0005-0000-0000-0000B63B0000}"/>
    <cellStyle name="Millares 8 4 2 4" xfId="5493" xr:uid="{00000000-0005-0000-0000-0000B73B0000}"/>
    <cellStyle name="Millares 8 4 2 4 2" xfId="9870" xr:uid="{00000000-0005-0000-0000-0000B83B0000}"/>
    <cellStyle name="Millares 8 4 2 4 2 2" xfId="18623" xr:uid="{00000000-0005-0000-0000-0000B93B0000}"/>
    <cellStyle name="Millares 8 4 2 4 3" xfId="14247" xr:uid="{00000000-0005-0000-0000-0000BA3B0000}"/>
    <cellStyle name="Millares 8 4 2 5" xfId="7682" xr:uid="{00000000-0005-0000-0000-0000BB3B0000}"/>
    <cellStyle name="Millares 8 4 2 5 2" xfId="16435" xr:uid="{00000000-0005-0000-0000-0000BC3B0000}"/>
    <cellStyle name="Millares 8 4 2 6" xfId="12059" xr:uid="{00000000-0005-0000-0000-0000BD3B0000}"/>
    <cellStyle name="Millares 8 4 3" xfId="3576" xr:uid="{00000000-0005-0000-0000-0000BE3B0000}"/>
    <cellStyle name="Millares 8 4 3 2" xfId="4672" xr:uid="{00000000-0005-0000-0000-0000BF3B0000}"/>
    <cellStyle name="Millares 8 4 3 2 2" xfId="6861" xr:uid="{00000000-0005-0000-0000-0000C03B0000}"/>
    <cellStyle name="Millares 8 4 3 2 2 2" xfId="11238" xr:uid="{00000000-0005-0000-0000-0000C13B0000}"/>
    <cellStyle name="Millares 8 4 3 2 2 2 2" xfId="19991" xr:uid="{00000000-0005-0000-0000-0000C23B0000}"/>
    <cellStyle name="Millares 8 4 3 2 2 3" xfId="15615" xr:uid="{00000000-0005-0000-0000-0000C33B0000}"/>
    <cellStyle name="Millares 8 4 3 2 3" xfId="9050" xr:uid="{00000000-0005-0000-0000-0000C43B0000}"/>
    <cellStyle name="Millares 8 4 3 2 3 2" xfId="17803" xr:uid="{00000000-0005-0000-0000-0000C53B0000}"/>
    <cellStyle name="Millares 8 4 3 2 4" xfId="13427" xr:uid="{00000000-0005-0000-0000-0000C63B0000}"/>
    <cellStyle name="Millares 8 4 3 3" xfId="5767" xr:uid="{00000000-0005-0000-0000-0000C73B0000}"/>
    <cellStyle name="Millares 8 4 3 3 2" xfId="10144" xr:uid="{00000000-0005-0000-0000-0000C83B0000}"/>
    <cellStyle name="Millares 8 4 3 3 2 2" xfId="18897" xr:uid="{00000000-0005-0000-0000-0000C93B0000}"/>
    <cellStyle name="Millares 8 4 3 3 3" xfId="14521" xr:uid="{00000000-0005-0000-0000-0000CA3B0000}"/>
    <cellStyle name="Millares 8 4 3 4" xfId="7956" xr:uid="{00000000-0005-0000-0000-0000CB3B0000}"/>
    <cellStyle name="Millares 8 4 3 4 2" xfId="16709" xr:uid="{00000000-0005-0000-0000-0000CC3B0000}"/>
    <cellStyle name="Millares 8 4 3 5" xfId="12333" xr:uid="{00000000-0005-0000-0000-0000CD3B0000}"/>
    <cellStyle name="Millares 8 4 4" xfId="4124" xr:uid="{00000000-0005-0000-0000-0000CE3B0000}"/>
    <cellStyle name="Millares 8 4 4 2" xfId="6313" xr:uid="{00000000-0005-0000-0000-0000CF3B0000}"/>
    <cellStyle name="Millares 8 4 4 2 2" xfId="10690" xr:uid="{00000000-0005-0000-0000-0000D03B0000}"/>
    <cellStyle name="Millares 8 4 4 2 2 2" xfId="19443" xr:uid="{00000000-0005-0000-0000-0000D13B0000}"/>
    <cellStyle name="Millares 8 4 4 2 3" xfId="15067" xr:uid="{00000000-0005-0000-0000-0000D23B0000}"/>
    <cellStyle name="Millares 8 4 4 3" xfId="8502" xr:uid="{00000000-0005-0000-0000-0000D33B0000}"/>
    <cellStyle name="Millares 8 4 4 3 2" xfId="17255" xr:uid="{00000000-0005-0000-0000-0000D43B0000}"/>
    <cellStyle name="Millares 8 4 4 4" xfId="12879" xr:uid="{00000000-0005-0000-0000-0000D53B0000}"/>
    <cellStyle name="Millares 8 4 5" xfId="5219" xr:uid="{00000000-0005-0000-0000-0000D63B0000}"/>
    <cellStyle name="Millares 8 4 5 2" xfId="9596" xr:uid="{00000000-0005-0000-0000-0000D73B0000}"/>
    <cellStyle name="Millares 8 4 5 2 2" xfId="18349" xr:uid="{00000000-0005-0000-0000-0000D83B0000}"/>
    <cellStyle name="Millares 8 4 5 3" xfId="13973" xr:uid="{00000000-0005-0000-0000-0000D93B0000}"/>
    <cellStyle name="Millares 8 4 6" xfId="7408" xr:uid="{00000000-0005-0000-0000-0000DA3B0000}"/>
    <cellStyle name="Millares 8 4 6 2" xfId="16161" xr:uid="{00000000-0005-0000-0000-0000DB3B0000}"/>
    <cellStyle name="Millares 8 4 7" xfId="11785" xr:uid="{00000000-0005-0000-0000-0000DC3B0000}"/>
    <cellStyle name="Millares 8 5" xfId="2908" xr:uid="{00000000-0005-0000-0000-0000DD3B0000}"/>
    <cellStyle name="Millares 8 5 2" xfId="3187" xr:uid="{00000000-0005-0000-0000-0000DE3B0000}"/>
    <cellStyle name="Millares 8 5 2 2" xfId="3740" xr:uid="{00000000-0005-0000-0000-0000DF3B0000}"/>
    <cellStyle name="Millares 8 5 2 2 2" xfId="4836" xr:uid="{00000000-0005-0000-0000-0000E03B0000}"/>
    <cellStyle name="Millares 8 5 2 2 2 2" xfId="7025" xr:uid="{00000000-0005-0000-0000-0000E13B0000}"/>
    <cellStyle name="Millares 8 5 2 2 2 2 2" xfId="11402" xr:uid="{00000000-0005-0000-0000-0000E23B0000}"/>
    <cellStyle name="Millares 8 5 2 2 2 2 2 2" xfId="20155" xr:uid="{00000000-0005-0000-0000-0000E33B0000}"/>
    <cellStyle name="Millares 8 5 2 2 2 2 3" xfId="15779" xr:uid="{00000000-0005-0000-0000-0000E43B0000}"/>
    <cellStyle name="Millares 8 5 2 2 2 3" xfId="9214" xr:uid="{00000000-0005-0000-0000-0000E53B0000}"/>
    <cellStyle name="Millares 8 5 2 2 2 3 2" xfId="17967" xr:uid="{00000000-0005-0000-0000-0000E63B0000}"/>
    <cellStyle name="Millares 8 5 2 2 2 4" xfId="13591" xr:uid="{00000000-0005-0000-0000-0000E73B0000}"/>
    <cellStyle name="Millares 8 5 2 2 3" xfId="5931" xr:uid="{00000000-0005-0000-0000-0000E83B0000}"/>
    <cellStyle name="Millares 8 5 2 2 3 2" xfId="10308" xr:uid="{00000000-0005-0000-0000-0000E93B0000}"/>
    <cellStyle name="Millares 8 5 2 2 3 2 2" xfId="19061" xr:uid="{00000000-0005-0000-0000-0000EA3B0000}"/>
    <cellStyle name="Millares 8 5 2 2 3 3" xfId="14685" xr:uid="{00000000-0005-0000-0000-0000EB3B0000}"/>
    <cellStyle name="Millares 8 5 2 2 4" xfId="8120" xr:uid="{00000000-0005-0000-0000-0000EC3B0000}"/>
    <cellStyle name="Millares 8 5 2 2 4 2" xfId="16873" xr:uid="{00000000-0005-0000-0000-0000ED3B0000}"/>
    <cellStyle name="Millares 8 5 2 2 5" xfId="12497" xr:uid="{00000000-0005-0000-0000-0000EE3B0000}"/>
    <cellStyle name="Millares 8 5 2 3" xfId="4288" xr:uid="{00000000-0005-0000-0000-0000EF3B0000}"/>
    <cellStyle name="Millares 8 5 2 3 2" xfId="6477" xr:uid="{00000000-0005-0000-0000-0000F03B0000}"/>
    <cellStyle name="Millares 8 5 2 3 2 2" xfId="10854" xr:uid="{00000000-0005-0000-0000-0000F13B0000}"/>
    <cellStyle name="Millares 8 5 2 3 2 2 2" xfId="19607" xr:uid="{00000000-0005-0000-0000-0000F23B0000}"/>
    <cellStyle name="Millares 8 5 2 3 2 3" xfId="15231" xr:uid="{00000000-0005-0000-0000-0000F33B0000}"/>
    <cellStyle name="Millares 8 5 2 3 3" xfId="8666" xr:uid="{00000000-0005-0000-0000-0000F43B0000}"/>
    <cellStyle name="Millares 8 5 2 3 3 2" xfId="17419" xr:uid="{00000000-0005-0000-0000-0000F53B0000}"/>
    <cellStyle name="Millares 8 5 2 3 4" xfId="13043" xr:uid="{00000000-0005-0000-0000-0000F63B0000}"/>
    <cellStyle name="Millares 8 5 2 4" xfId="5383" xr:uid="{00000000-0005-0000-0000-0000F73B0000}"/>
    <cellStyle name="Millares 8 5 2 4 2" xfId="9760" xr:uid="{00000000-0005-0000-0000-0000F83B0000}"/>
    <cellStyle name="Millares 8 5 2 4 2 2" xfId="18513" xr:uid="{00000000-0005-0000-0000-0000F93B0000}"/>
    <cellStyle name="Millares 8 5 2 4 3" xfId="14137" xr:uid="{00000000-0005-0000-0000-0000FA3B0000}"/>
    <cellStyle name="Millares 8 5 2 5" xfId="7572" xr:uid="{00000000-0005-0000-0000-0000FB3B0000}"/>
    <cellStyle name="Millares 8 5 2 5 2" xfId="16325" xr:uid="{00000000-0005-0000-0000-0000FC3B0000}"/>
    <cellStyle name="Millares 8 5 2 6" xfId="11949" xr:uid="{00000000-0005-0000-0000-0000FD3B0000}"/>
    <cellStyle name="Millares 8 5 3" xfId="3466" xr:uid="{00000000-0005-0000-0000-0000FE3B0000}"/>
    <cellStyle name="Millares 8 5 3 2" xfId="4562" xr:uid="{00000000-0005-0000-0000-0000FF3B0000}"/>
    <cellStyle name="Millares 8 5 3 2 2" xfId="6751" xr:uid="{00000000-0005-0000-0000-0000003C0000}"/>
    <cellStyle name="Millares 8 5 3 2 2 2" xfId="11128" xr:uid="{00000000-0005-0000-0000-0000013C0000}"/>
    <cellStyle name="Millares 8 5 3 2 2 2 2" xfId="19881" xr:uid="{00000000-0005-0000-0000-0000023C0000}"/>
    <cellStyle name="Millares 8 5 3 2 2 3" xfId="15505" xr:uid="{00000000-0005-0000-0000-0000033C0000}"/>
    <cellStyle name="Millares 8 5 3 2 3" xfId="8940" xr:uid="{00000000-0005-0000-0000-0000043C0000}"/>
    <cellStyle name="Millares 8 5 3 2 3 2" xfId="17693" xr:uid="{00000000-0005-0000-0000-0000053C0000}"/>
    <cellStyle name="Millares 8 5 3 2 4" xfId="13317" xr:uid="{00000000-0005-0000-0000-0000063C0000}"/>
    <cellStyle name="Millares 8 5 3 3" xfId="5657" xr:uid="{00000000-0005-0000-0000-0000073C0000}"/>
    <cellStyle name="Millares 8 5 3 3 2" xfId="10034" xr:uid="{00000000-0005-0000-0000-0000083C0000}"/>
    <cellStyle name="Millares 8 5 3 3 2 2" xfId="18787" xr:uid="{00000000-0005-0000-0000-0000093C0000}"/>
    <cellStyle name="Millares 8 5 3 3 3" xfId="14411" xr:uid="{00000000-0005-0000-0000-00000A3C0000}"/>
    <cellStyle name="Millares 8 5 3 4" xfId="7846" xr:uid="{00000000-0005-0000-0000-00000B3C0000}"/>
    <cellStyle name="Millares 8 5 3 4 2" xfId="16599" xr:uid="{00000000-0005-0000-0000-00000C3C0000}"/>
    <cellStyle name="Millares 8 5 3 5" xfId="12223" xr:uid="{00000000-0005-0000-0000-00000D3C0000}"/>
    <cellStyle name="Millares 8 5 4" xfId="4014" xr:uid="{00000000-0005-0000-0000-00000E3C0000}"/>
    <cellStyle name="Millares 8 5 4 2" xfId="6203" xr:uid="{00000000-0005-0000-0000-00000F3C0000}"/>
    <cellStyle name="Millares 8 5 4 2 2" xfId="10580" xr:uid="{00000000-0005-0000-0000-0000103C0000}"/>
    <cellStyle name="Millares 8 5 4 2 2 2" xfId="19333" xr:uid="{00000000-0005-0000-0000-0000113C0000}"/>
    <cellStyle name="Millares 8 5 4 2 3" xfId="14957" xr:uid="{00000000-0005-0000-0000-0000123C0000}"/>
    <cellStyle name="Millares 8 5 4 3" xfId="8392" xr:uid="{00000000-0005-0000-0000-0000133C0000}"/>
    <cellStyle name="Millares 8 5 4 3 2" xfId="17145" xr:uid="{00000000-0005-0000-0000-0000143C0000}"/>
    <cellStyle name="Millares 8 5 4 4" xfId="12769" xr:uid="{00000000-0005-0000-0000-0000153C0000}"/>
    <cellStyle name="Millares 8 5 5" xfId="5109" xr:uid="{00000000-0005-0000-0000-0000163C0000}"/>
    <cellStyle name="Millares 8 5 5 2" xfId="9486" xr:uid="{00000000-0005-0000-0000-0000173C0000}"/>
    <cellStyle name="Millares 8 5 5 2 2" xfId="18239" xr:uid="{00000000-0005-0000-0000-0000183C0000}"/>
    <cellStyle name="Millares 8 5 5 3" xfId="13863" xr:uid="{00000000-0005-0000-0000-0000193C0000}"/>
    <cellStyle name="Millares 8 5 6" xfId="7298" xr:uid="{00000000-0005-0000-0000-00001A3C0000}"/>
    <cellStyle name="Millares 8 5 6 2" xfId="16051" xr:uid="{00000000-0005-0000-0000-00001B3C0000}"/>
    <cellStyle name="Millares 8 5 7" xfId="11675" xr:uid="{00000000-0005-0000-0000-00001C3C0000}"/>
    <cellStyle name="Millares 8 6" xfId="3137" xr:uid="{00000000-0005-0000-0000-00001D3C0000}"/>
    <cellStyle name="Millares 8 6 2" xfId="3691" xr:uid="{00000000-0005-0000-0000-00001E3C0000}"/>
    <cellStyle name="Millares 8 6 2 2" xfId="4787" xr:uid="{00000000-0005-0000-0000-00001F3C0000}"/>
    <cellStyle name="Millares 8 6 2 2 2" xfId="6976" xr:uid="{00000000-0005-0000-0000-0000203C0000}"/>
    <cellStyle name="Millares 8 6 2 2 2 2" xfId="11353" xr:uid="{00000000-0005-0000-0000-0000213C0000}"/>
    <cellStyle name="Millares 8 6 2 2 2 2 2" xfId="20106" xr:uid="{00000000-0005-0000-0000-0000223C0000}"/>
    <cellStyle name="Millares 8 6 2 2 2 3" xfId="15730" xr:uid="{00000000-0005-0000-0000-0000233C0000}"/>
    <cellStyle name="Millares 8 6 2 2 3" xfId="9165" xr:uid="{00000000-0005-0000-0000-0000243C0000}"/>
    <cellStyle name="Millares 8 6 2 2 3 2" xfId="17918" xr:uid="{00000000-0005-0000-0000-0000253C0000}"/>
    <cellStyle name="Millares 8 6 2 2 4" xfId="13542" xr:uid="{00000000-0005-0000-0000-0000263C0000}"/>
    <cellStyle name="Millares 8 6 2 3" xfId="5882" xr:uid="{00000000-0005-0000-0000-0000273C0000}"/>
    <cellStyle name="Millares 8 6 2 3 2" xfId="10259" xr:uid="{00000000-0005-0000-0000-0000283C0000}"/>
    <cellStyle name="Millares 8 6 2 3 2 2" xfId="19012" xr:uid="{00000000-0005-0000-0000-0000293C0000}"/>
    <cellStyle name="Millares 8 6 2 3 3" xfId="14636" xr:uid="{00000000-0005-0000-0000-00002A3C0000}"/>
    <cellStyle name="Millares 8 6 2 4" xfId="8071" xr:uid="{00000000-0005-0000-0000-00002B3C0000}"/>
    <cellStyle name="Millares 8 6 2 4 2" xfId="16824" xr:uid="{00000000-0005-0000-0000-00002C3C0000}"/>
    <cellStyle name="Millares 8 6 2 5" xfId="12448" xr:uid="{00000000-0005-0000-0000-00002D3C0000}"/>
    <cellStyle name="Millares 8 6 3" xfId="4239" xr:uid="{00000000-0005-0000-0000-00002E3C0000}"/>
    <cellStyle name="Millares 8 6 3 2" xfId="6428" xr:uid="{00000000-0005-0000-0000-00002F3C0000}"/>
    <cellStyle name="Millares 8 6 3 2 2" xfId="10805" xr:uid="{00000000-0005-0000-0000-0000303C0000}"/>
    <cellStyle name="Millares 8 6 3 2 2 2" xfId="19558" xr:uid="{00000000-0005-0000-0000-0000313C0000}"/>
    <cellStyle name="Millares 8 6 3 2 3" xfId="15182" xr:uid="{00000000-0005-0000-0000-0000323C0000}"/>
    <cellStyle name="Millares 8 6 3 3" xfId="8617" xr:uid="{00000000-0005-0000-0000-0000333C0000}"/>
    <cellStyle name="Millares 8 6 3 3 2" xfId="17370" xr:uid="{00000000-0005-0000-0000-0000343C0000}"/>
    <cellStyle name="Millares 8 6 3 4" xfId="12994" xr:uid="{00000000-0005-0000-0000-0000353C0000}"/>
    <cellStyle name="Millares 8 6 4" xfId="5334" xr:uid="{00000000-0005-0000-0000-0000363C0000}"/>
    <cellStyle name="Millares 8 6 4 2" xfId="9711" xr:uid="{00000000-0005-0000-0000-0000373C0000}"/>
    <cellStyle name="Millares 8 6 4 2 2" xfId="18464" xr:uid="{00000000-0005-0000-0000-0000383C0000}"/>
    <cellStyle name="Millares 8 6 4 3" xfId="14088" xr:uid="{00000000-0005-0000-0000-0000393C0000}"/>
    <cellStyle name="Millares 8 6 5" xfId="7523" xr:uid="{00000000-0005-0000-0000-00003A3C0000}"/>
    <cellStyle name="Millares 8 6 5 2" xfId="16276" xr:uid="{00000000-0005-0000-0000-00003B3C0000}"/>
    <cellStyle name="Millares 8 6 6" xfId="11900" xr:uid="{00000000-0005-0000-0000-00003C3C0000}"/>
    <cellStyle name="Millares 8 7" xfId="3416" xr:uid="{00000000-0005-0000-0000-00003D3C0000}"/>
    <cellStyle name="Millares 8 7 2" xfId="4513" xr:uid="{00000000-0005-0000-0000-00003E3C0000}"/>
    <cellStyle name="Millares 8 7 2 2" xfId="6702" xr:uid="{00000000-0005-0000-0000-00003F3C0000}"/>
    <cellStyle name="Millares 8 7 2 2 2" xfId="11079" xr:uid="{00000000-0005-0000-0000-0000403C0000}"/>
    <cellStyle name="Millares 8 7 2 2 2 2" xfId="19832" xr:uid="{00000000-0005-0000-0000-0000413C0000}"/>
    <cellStyle name="Millares 8 7 2 2 3" xfId="15456" xr:uid="{00000000-0005-0000-0000-0000423C0000}"/>
    <cellStyle name="Millares 8 7 2 3" xfId="8891" xr:uid="{00000000-0005-0000-0000-0000433C0000}"/>
    <cellStyle name="Millares 8 7 2 3 2" xfId="17644" xr:uid="{00000000-0005-0000-0000-0000443C0000}"/>
    <cellStyle name="Millares 8 7 2 4" xfId="13268" xr:uid="{00000000-0005-0000-0000-0000453C0000}"/>
    <cellStyle name="Millares 8 7 3" xfId="5608" xr:uid="{00000000-0005-0000-0000-0000463C0000}"/>
    <cellStyle name="Millares 8 7 3 2" xfId="9985" xr:uid="{00000000-0005-0000-0000-0000473C0000}"/>
    <cellStyle name="Millares 8 7 3 2 2" xfId="18738" xr:uid="{00000000-0005-0000-0000-0000483C0000}"/>
    <cellStyle name="Millares 8 7 3 3" xfId="14362" xr:uid="{00000000-0005-0000-0000-0000493C0000}"/>
    <cellStyle name="Millares 8 7 4" xfId="7797" xr:uid="{00000000-0005-0000-0000-00004A3C0000}"/>
    <cellStyle name="Millares 8 7 4 2" xfId="16550" xr:uid="{00000000-0005-0000-0000-00004B3C0000}"/>
    <cellStyle name="Millares 8 7 5" xfId="12174" xr:uid="{00000000-0005-0000-0000-00004C3C0000}"/>
    <cellStyle name="Millares 8 8" xfId="3966" xr:uid="{00000000-0005-0000-0000-00004D3C0000}"/>
    <cellStyle name="Millares 8 8 2" xfId="6155" xr:uid="{00000000-0005-0000-0000-00004E3C0000}"/>
    <cellStyle name="Millares 8 8 2 2" xfId="10532" xr:uid="{00000000-0005-0000-0000-00004F3C0000}"/>
    <cellStyle name="Millares 8 8 2 2 2" xfId="19285" xr:uid="{00000000-0005-0000-0000-0000503C0000}"/>
    <cellStyle name="Millares 8 8 2 3" xfId="14909" xr:uid="{00000000-0005-0000-0000-0000513C0000}"/>
    <cellStyle name="Millares 8 8 3" xfId="8344" xr:uid="{00000000-0005-0000-0000-0000523C0000}"/>
    <cellStyle name="Millares 8 8 3 2" xfId="17097" xr:uid="{00000000-0005-0000-0000-0000533C0000}"/>
    <cellStyle name="Millares 8 8 4" xfId="12721" xr:uid="{00000000-0005-0000-0000-0000543C0000}"/>
    <cellStyle name="Millares 8 9" xfId="5061" xr:uid="{00000000-0005-0000-0000-0000553C0000}"/>
    <cellStyle name="Millares 8 9 2" xfId="9438" xr:uid="{00000000-0005-0000-0000-0000563C0000}"/>
    <cellStyle name="Millares 8 9 2 2" xfId="18191" xr:uid="{00000000-0005-0000-0000-0000573C0000}"/>
    <cellStyle name="Millares 8 9 3" xfId="13815" xr:uid="{00000000-0005-0000-0000-0000583C0000}"/>
    <cellStyle name="Millares 9" xfId="244" xr:uid="{00000000-0005-0000-0000-0000593C0000}"/>
    <cellStyle name="Millares 9 10" xfId="7252" xr:uid="{00000000-0005-0000-0000-00005A3C0000}"/>
    <cellStyle name="Millares 9 10 2" xfId="16005" xr:uid="{00000000-0005-0000-0000-00005B3C0000}"/>
    <cellStyle name="Millares 9 11" xfId="11629" xr:uid="{00000000-0005-0000-0000-00005C3C0000}"/>
    <cellStyle name="Millares 9 2" xfId="245" xr:uid="{00000000-0005-0000-0000-00005D3C0000}"/>
    <cellStyle name="Millares 9 2 10" xfId="11630" xr:uid="{00000000-0005-0000-0000-00005E3C0000}"/>
    <cellStyle name="Millares 9 2 2" xfId="2969" xr:uid="{00000000-0005-0000-0000-00005F3C0000}"/>
    <cellStyle name="Millares 9 2 2 2" xfId="3081" xr:uid="{00000000-0005-0000-0000-0000603C0000}"/>
    <cellStyle name="Millares 9 2 2 2 2" xfId="3357" xr:uid="{00000000-0005-0000-0000-0000613C0000}"/>
    <cellStyle name="Millares 9 2 2 2 2 2" xfId="3910" xr:uid="{00000000-0005-0000-0000-0000623C0000}"/>
    <cellStyle name="Millares 9 2 2 2 2 2 2" xfId="5006" xr:uid="{00000000-0005-0000-0000-0000633C0000}"/>
    <cellStyle name="Millares 9 2 2 2 2 2 2 2" xfId="7195" xr:uid="{00000000-0005-0000-0000-0000643C0000}"/>
    <cellStyle name="Millares 9 2 2 2 2 2 2 2 2" xfId="11572" xr:uid="{00000000-0005-0000-0000-0000653C0000}"/>
    <cellStyle name="Millares 9 2 2 2 2 2 2 2 2 2" xfId="20325" xr:uid="{00000000-0005-0000-0000-0000663C0000}"/>
    <cellStyle name="Millares 9 2 2 2 2 2 2 2 3" xfId="15949" xr:uid="{00000000-0005-0000-0000-0000673C0000}"/>
    <cellStyle name="Millares 9 2 2 2 2 2 2 3" xfId="9384" xr:uid="{00000000-0005-0000-0000-0000683C0000}"/>
    <cellStyle name="Millares 9 2 2 2 2 2 2 3 2" xfId="18137" xr:uid="{00000000-0005-0000-0000-0000693C0000}"/>
    <cellStyle name="Millares 9 2 2 2 2 2 2 4" xfId="13761" xr:uid="{00000000-0005-0000-0000-00006A3C0000}"/>
    <cellStyle name="Millares 9 2 2 2 2 2 3" xfId="6101" xr:uid="{00000000-0005-0000-0000-00006B3C0000}"/>
    <cellStyle name="Millares 9 2 2 2 2 2 3 2" xfId="10478" xr:uid="{00000000-0005-0000-0000-00006C3C0000}"/>
    <cellStyle name="Millares 9 2 2 2 2 2 3 2 2" xfId="19231" xr:uid="{00000000-0005-0000-0000-00006D3C0000}"/>
    <cellStyle name="Millares 9 2 2 2 2 2 3 3" xfId="14855" xr:uid="{00000000-0005-0000-0000-00006E3C0000}"/>
    <cellStyle name="Millares 9 2 2 2 2 2 4" xfId="8290" xr:uid="{00000000-0005-0000-0000-00006F3C0000}"/>
    <cellStyle name="Millares 9 2 2 2 2 2 4 2" xfId="17043" xr:uid="{00000000-0005-0000-0000-0000703C0000}"/>
    <cellStyle name="Millares 9 2 2 2 2 2 5" xfId="12667" xr:uid="{00000000-0005-0000-0000-0000713C0000}"/>
    <cellStyle name="Millares 9 2 2 2 2 3" xfId="4458" xr:uid="{00000000-0005-0000-0000-0000723C0000}"/>
    <cellStyle name="Millares 9 2 2 2 2 3 2" xfId="6647" xr:uid="{00000000-0005-0000-0000-0000733C0000}"/>
    <cellStyle name="Millares 9 2 2 2 2 3 2 2" xfId="11024" xr:uid="{00000000-0005-0000-0000-0000743C0000}"/>
    <cellStyle name="Millares 9 2 2 2 2 3 2 2 2" xfId="19777" xr:uid="{00000000-0005-0000-0000-0000753C0000}"/>
    <cellStyle name="Millares 9 2 2 2 2 3 2 3" xfId="15401" xr:uid="{00000000-0005-0000-0000-0000763C0000}"/>
    <cellStyle name="Millares 9 2 2 2 2 3 3" xfId="8836" xr:uid="{00000000-0005-0000-0000-0000773C0000}"/>
    <cellStyle name="Millares 9 2 2 2 2 3 3 2" xfId="17589" xr:uid="{00000000-0005-0000-0000-0000783C0000}"/>
    <cellStyle name="Millares 9 2 2 2 2 3 4" xfId="13213" xr:uid="{00000000-0005-0000-0000-0000793C0000}"/>
    <cellStyle name="Millares 9 2 2 2 2 4" xfId="5553" xr:uid="{00000000-0005-0000-0000-00007A3C0000}"/>
    <cellStyle name="Millares 9 2 2 2 2 4 2" xfId="9930" xr:uid="{00000000-0005-0000-0000-00007B3C0000}"/>
    <cellStyle name="Millares 9 2 2 2 2 4 2 2" xfId="18683" xr:uid="{00000000-0005-0000-0000-00007C3C0000}"/>
    <cellStyle name="Millares 9 2 2 2 2 4 3" xfId="14307" xr:uid="{00000000-0005-0000-0000-00007D3C0000}"/>
    <cellStyle name="Millares 9 2 2 2 2 5" xfId="7742" xr:uid="{00000000-0005-0000-0000-00007E3C0000}"/>
    <cellStyle name="Millares 9 2 2 2 2 5 2" xfId="16495" xr:uid="{00000000-0005-0000-0000-00007F3C0000}"/>
    <cellStyle name="Millares 9 2 2 2 2 6" xfId="12119" xr:uid="{00000000-0005-0000-0000-0000803C0000}"/>
    <cellStyle name="Millares 9 2 2 2 3" xfId="3636" xr:uid="{00000000-0005-0000-0000-0000813C0000}"/>
    <cellStyle name="Millares 9 2 2 2 3 2" xfId="4732" xr:uid="{00000000-0005-0000-0000-0000823C0000}"/>
    <cellStyle name="Millares 9 2 2 2 3 2 2" xfId="6921" xr:uid="{00000000-0005-0000-0000-0000833C0000}"/>
    <cellStyle name="Millares 9 2 2 2 3 2 2 2" xfId="11298" xr:uid="{00000000-0005-0000-0000-0000843C0000}"/>
    <cellStyle name="Millares 9 2 2 2 3 2 2 2 2" xfId="20051" xr:uid="{00000000-0005-0000-0000-0000853C0000}"/>
    <cellStyle name="Millares 9 2 2 2 3 2 2 3" xfId="15675" xr:uid="{00000000-0005-0000-0000-0000863C0000}"/>
    <cellStyle name="Millares 9 2 2 2 3 2 3" xfId="9110" xr:uid="{00000000-0005-0000-0000-0000873C0000}"/>
    <cellStyle name="Millares 9 2 2 2 3 2 3 2" xfId="17863" xr:uid="{00000000-0005-0000-0000-0000883C0000}"/>
    <cellStyle name="Millares 9 2 2 2 3 2 4" xfId="13487" xr:uid="{00000000-0005-0000-0000-0000893C0000}"/>
    <cellStyle name="Millares 9 2 2 2 3 3" xfId="5827" xr:uid="{00000000-0005-0000-0000-00008A3C0000}"/>
    <cellStyle name="Millares 9 2 2 2 3 3 2" xfId="10204" xr:uid="{00000000-0005-0000-0000-00008B3C0000}"/>
    <cellStyle name="Millares 9 2 2 2 3 3 2 2" xfId="18957" xr:uid="{00000000-0005-0000-0000-00008C3C0000}"/>
    <cellStyle name="Millares 9 2 2 2 3 3 3" xfId="14581" xr:uid="{00000000-0005-0000-0000-00008D3C0000}"/>
    <cellStyle name="Millares 9 2 2 2 3 4" xfId="8016" xr:uid="{00000000-0005-0000-0000-00008E3C0000}"/>
    <cellStyle name="Millares 9 2 2 2 3 4 2" xfId="16769" xr:uid="{00000000-0005-0000-0000-00008F3C0000}"/>
    <cellStyle name="Millares 9 2 2 2 3 5" xfId="12393" xr:uid="{00000000-0005-0000-0000-0000903C0000}"/>
    <cellStyle name="Millares 9 2 2 2 4" xfId="4184" xr:uid="{00000000-0005-0000-0000-0000913C0000}"/>
    <cellStyle name="Millares 9 2 2 2 4 2" xfId="6373" xr:uid="{00000000-0005-0000-0000-0000923C0000}"/>
    <cellStyle name="Millares 9 2 2 2 4 2 2" xfId="10750" xr:uid="{00000000-0005-0000-0000-0000933C0000}"/>
    <cellStyle name="Millares 9 2 2 2 4 2 2 2" xfId="19503" xr:uid="{00000000-0005-0000-0000-0000943C0000}"/>
    <cellStyle name="Millares 9 2 2 2 4 2 3" xfId="15127" xr:uid="{00000000-0005-0000-0000-0000953C0000}"/>
    <cellStyle name="Millares 9 2 2 2 4 3" xfId="8562" xr:uid="{00000000-0005-0000-0000-0000963C0000}"/>
    <cellStyle name="Millares 9 2 2 2 4 3 2" xfId="17315" xr:uid="{00000000-0005-0000-0000-0000973C0000}"/>
    <cellStyle name="Millares 9 2 2 2 4 4" xfId="12939" xr:uid="{00000000-0005-0000-0000-0000983C0000}"/>
    <cellStyle name="Millares 9 2 2 2 5" xfId="5279" xr:uid="{00000000-0005-0000-0000-0000993C0000}"/>
    <cellStyle name="Millares 9 2 2 2 5 2" xfId="9656" xr:uid="{00000000-0005-0000-0000-00009A3C0000}"/>
    <cellStyle name="Millares 9 2 2 2 5 2 2" xfId="18409" xr:uid="{00000000-0005-0000-0000-00009B3C0000}"/>
    <cellStyle name="Millares 9 2 2 2 5 3" xfId="14033" xr:uid="{00000000-0005-0000-0000-00009C3C0000}"/>
    <cellStyle name="Millares 9 2 2 2 6" xfId="7468" xr:uid="{00000000-0005-0000-0000-00009D3C0000}"/>
    <cellStyle name="Millares 9 2 2 2 6 2" xfId="16221" xr:uid="{00000000-0005-0000-0000-00009E3C0000}"/>
    <cellStyle name="Millares 9 2 2 2 7" xfId="11845" xr:uid="{00000000-0005-0000-0000-00009F3C0000}"/>
    <cellStyle name="Millares 9 2 2 3" xfId="3245" xr:uid="{00000000-0005-0000-0000-0000A03C0000}"/>
    <cellStyle name="Millares 9 2 2 3 2" xfId="3798" xr:uid="{00000000-0005-0000-0000-0000A13C0000}"/>
    <cellStyle name="Millares 9 2 2 3 2 2" xfId="4894" xr:uid="{00000000-0005-0000-0000-0000A23C0000}"/>
    <cellStyle name="Millares 9 2 2 3 2 2 2" xfId="7083" xr:uid="{00000000-0005-0000-0000-0000A33C0000}"/>
    <cellStyle name="Millares 9 2 2 3 2 2 2 2" xfId="11460" xr:uid="{00000000-0005-0000-0000-0000A43C0000}"/>
    <cellStyle name="Millares 9 2 2 3 2 2 2 2 2" xfId="20213" xr:uid="{00000000-0005-0000-0000-0000A53C0000}"/>
    <cellStyle name="Millares 9 2 2 3 2 2 2 3" xfId="15837" xr:uid="{00000000-0005-0000-0000-0000A63C0000}"/>
    <cellStyle name="Millares 9 2 2 3 2 2 3" xfId="9272" xr:uid="{00000000-0005-0000-0000-0000A73C0000}"/>
    <cellStyle name="Millares 9 2 2 3 2 2 3 2" xfId="18025" xr:uid="{00000000-0005-0000-0000-0000A83C0000}"/>
    <cellStyle name="Millares 9 2 2 3 2 2 4" xfId="13649" xr:uid="{00000000-0005-0000-0000-0000A93C0000}"/>
    <cellStyle name="Millares 9 2 2 3 2 3" xfId="5989" xr:uid="{00000000-0005-0000-0000-0000AA3C0000}"/>
    <cellStyle name="Millares 9 2 2 3 2 3 2" xfId="10366" xr:uid="{00000000-0005-0000-0000-0000AB3C0000}"/>
    <cellStyle name="Millares 9 2 2 3 2 3 2 2" xfId="19119" xr:uid="{00000000-0005-0000-0000-0000AC3C0000}"/>
    <cellStyle name="Millares 9 2 2 3 2 3 3" xfId="14743" xr:uid="{00000000-0005-0000-0000-0000AD3C0000}"/>
    <cellStyle name="Millares 9 2 2 3 2 4" xfId="8178" xr:uid="{00000000-0005-0000-0000-0000AE3C0000}"/>
    <cellStyle name="Millares 9 2 2 3 2 4 2" xfId="16931" xr:uid="{00000000-0005-0000-0000-0000AF3C0000}"/>
    <cellStyle name="Millares 9 2 2 3 2 5" xfId="12555" xr:uid="{00000000-0005-0000-0000-0000B03C0000}"/>
    <cellStyle name="Millares 9 2 2 3 3" xfId="4346" xr:uid="{00000000-0005-0000-0000-0000B13C0000}"/>
    <cellStyle name="Millares 9 2 2 3 3 2" xfId="6535" xr:uid="{00000000-0005-0000-0000-0000B23C0000}"/>
    <cellStyle name="Millares 9 2 2 3 3 2 2" xfId="10912" xr:uid="{00000000-0005-0000-0000-0000B33C0000}"/>
    <cellStyle name="Millares 9 2 2 3 3 2 2 2" xfId="19665" xr:uid="{00000000-0005-0000-0000-0000B43C0000}"/>
    <cellStyle name="Millares 9 2 2 3 3 2 3" xfId="15289" xr:uid="{00000000-0005-0000-0000-0000B53C0000}"/>
    <cellStyle name="Millares 9 2 2 3 3 3" xfId="8724" xr:uid="{00000000-0005-0000-0000-0000B63C0000}"/>
    <cellStyle name="Millares 9 2 2 3 3 3 2" xfId="17477" xr:uid="{00000000-0005-0000-0000-0000B73C0000}"/>
    <cellStyle name="Millares 9 2 2 3 3 4" xfId="13101" xr:uid="{00000000-0005-0000-0000-0000B83C0000}"/>
    <cellStyle name="Millares 9 2 2 3 4" xfId="5441" xr:uid="{00000000-0005-0000-0000-0000B93C0000}"/>
    <cellStyle name="Millares 9 2 2 3 4 2" xfId="9818" xr:uid="{00000000-0005-0000-0000-0000BA3C0000}"/>
    <cellStyle name="Millares 9 2 2 3 4 2 2" xfId="18571" xr:uid="{00000000-0005-0000-0000-0000BB3C0000}"/>
    <cellStyle name="Millares 9 2 2 3 4 3" xfId="14195" xr:uid="{00000000-0005-0000-0000-0000BC3C0000}"/>
    <cellStyle name="Millares 9 2 2 3 5" xfId="7630" xr:uid="{00000000-0005-0000-0000-0000BD3C0000}"/>
    <cellStyle name="Millares 9 2 2 3 5 2" xfId="16383" xr:uid="{00000000-0005-0000-0000-0000BE3C0000}"/>
    <cellStyle name="Millares 9 2 2 3 6" xfId="12007" xr:uid="{00000000-0005-0000-0000-0000BF3C0000}"/>
    <cellStyle name="Millares 9 2 2 4" xfId="3524" xr:uid="{00000000-0005-0000-0000-0000C03C0000}"/>
    <cellStyle name="Millares 9 2 2 4 2" xfId="4620" xr:uid="{00000000-0005-0000-0000-0000C13C0000}"/>
    <cellStyle name="Millares 9 2 2 4 2 2" xfId="6809" xr:uid="{00000000-0005-0000-0000-0000C23C0000}"/>
    <cellStyle name="Millares 9 2 2 4 2 2 2" xfId="11186" xr:uid="{00000000-0005-0000-0000-0000C33C0000}"/>
    <cellStyle name="Millares 9 2 2 4 2 2 2 2" xfId="19939" xr:uid="{00000000-0005-0000-0000-0000C43C0000}"/>
    <cellStyle name="Millares 9 2 2 4 2 2 3" xfId="15563" xr:uid="{00000000-0005-0000-0000-0000C53C0000}"/>
    <cellStyle name="Millares 9 2 2 4 2 3" xfId="8998" xr:uid="{00000000-0005-0000-0000-0000C63C0000}"/>
    <cellStyle name="Millares 9 2 2 4 2 3 2" xfId="17751" xr:uid="{00000000-0005-0000-0000-0000C73C0000}"/>
    <cellStyle name="Millares 9 2 2 4 2 4" xfId="13375" xr:uid="{00000000-0005-0000-0000-0000C83C0000}"/>
    <cellStyle name="Millares 9 2 2 4 3" xfId="5715" xr:uid="{00000000-0005-0000-0000-0000C93C0000}"/>
    <cellStyle name="Millares 9 2 2 4 3 2" xfId="10092" xr:uid="{00000000-0005-0000-0000-0000CA3C0000}"/>
    <cellStyle name="Millares 9 2 2 4 3 2 2" xfId="18845" xr:uid="{00000000-0005-0000-0000-0000CB3C0000}"/>
    <cellStyle name="Millares 9 2 2 4 3 3" xfId="14469" xr:uid="{00000000-0005-0000-0000-0000CC3C0000}"/>
    <cellStyle name="Millares 9 2 2 4 4" xfId="7904" xr:uid="{00000000-0005-0000-0000-0000CD3C0000}"/>
    <cellStyle name="Millares 9 2 2 4 4 2" xfId="16657" xr:uid="{00000000-0005-0000-0000-0000CE3C0000}"/>
    <cellStyle name="Millares 9 2 2 4 5" xfId="12281" xr:uid="{00000000-0005-0000-0000-0000CF3C0000}"/>
    <cellStyle name="Millares 9 2 2 5" xfId="4072" xr:uid="{00000000-0005-0000-0000-0000D03C0000}"/>
    <cellStyle name="Millares 9 2 2 5 2" xfId="6261" xr:uid="{00000000-0005-0000-0000-0000D13C0000}"/>
    <cellStyle name="Millares 9 2 2 5 2 2" xfId="10638" xr:uid="{00000000-0005-0000-0000-0000D23C0000}"/>
    <cellStyle name="Millares 9 2 2 5 2 2 2" xfId="19391" xr:uid="{00000000-0005-0000-0000-0000D33C0000}"/>
    <cellStyle name="Millares 9 2 2 5 2 3" xfId="15015" xr:uid="{00000000-0005-0000-0000-0000D43C0000}"/>
    <cellStyle name="Millares 9 2 2 5 3" xfId="8450" xr:uid="{00000000-0005-0000-0000-0000D53C0000}"/>
    <cellStyle name="Millares 9 2 2 5 3 2" xfId="17203" xr:uid="{00000000-0005-0000-0000-0000D63C0000}"/>
    <cellStyle name="Millares 9 2 2 5 4" xfId="12827" xr:uid="{00000000-0005-0000-0000-0000D73C0000}"/>
    <cellStyle name="Millares 9 2 2 6" xfId="5167" xr:uid="{00000000-0005-0000-0000-0000D83C0000}"/>
    <cellStyle name="Millares 9 2 2 6 2" xfId="9544" xr:uid="{00000000-0005-0000-0000-0000D93C0000}"/>
    <cellStyle name="Millares 9 2 2 6 2 2" xfId="18297" xr:uid="{00000000-0005-0000-0000-0000DA3C0000}"/>
    <cellStyle name="Millares 9 2 2 6 3" xfId="13921" xr:uid="{00000000-0005-0000-0000-0000DB3C0000}"/>
    <cellStyle name="Millares 9 2 2 7" xfId="7356" xr:uid="{00000000-0005-0000-0000-0000DC3C0000}"/>
    <cellStyle name="Millares 9 2 2 7 2" xfId="16109" xr:uid="{00000000-0005-0000-0000-0000DD3C0000}"/>
    <cellStyle name="Millares 9 2 2 8" xfId="11733" xr:uid="{00000000-0005-0000-0000-0000DE3C0000}"/>
    <cellStyle name="Millares 9 2 3" xfId="3024" xr:uid="{00000000-0005-0000-0000-0000DF3C0000}"/>
    <cellStyle name="Millares 9 2 3 2" xfId="3300" xr:uid="{00000000-0005-0000-0000-0000E03C0000}"/>
    <cellStyle name="Millares 9 2 3 2 2" xfId="3853" xr:uid="{00000000-0005-0000-0000-0000E13C0000}"/>
    <cellStyle name="Millares 9 2 3 2 2 2" xfId="4949" xr:uid="{00000000-0005-0000-0000-0000E23C0000}"/>
    <cellStyle name="Millares 9 2 3 2 2 2 2" xfId="7138" xr:uid="{00000000-0005-0000-0000-0000E33C0000}"/>
    <cellStyle name="Millares 9 2 3 2 2 2 2 2" xfId="11515" xr:uid="{00000000-0005-0000-0000-0000E43C0000}"/>
    <cellStyle name="Millares 9 2 3 2 2 2 2 2 2" xfId="20268" xr:uid="{00000000-0005-0000-0000-0000E53C0000}"/>
    <cellStyle name="Millares 9 2 3 2 2 2 2 3" xfId="15892" xr:uid="{00000000-0005-0000-0000-0000E63C0000}"/>
    <cellStyle name="Millares 9 2 3 2 2 2 3" xfId="9327" xr:uid="{00000000-0005-0000-0000-0000E73C0000}"/>
    <cellStyle name="Millares 9 2 3 2 2 2 3 2" xfId="18080" xr:uid="{00000000-0005-0000-0000-0000E83C0000}"/>
    <cellStyle name="Millares 9 2 3 2 2 2 4" xfId="13704" xr:uid="{00000000-0005-0000-0000-0000E93C0000}"/>
    <cellStyle name="Millares 9 2 3 2 2 3" xfId="6044" xr:uid="{00000000-0005-0000-0000-0000EA3C0000}"/>
    <cellStyle name="Millares 9 2 3 2 2 3 2" xfId="10421" xr:uid="{00000000-0005-0000-0000-0000EB3C0000}"/>
    <cellStyle name="Millares 9 2 3 2 2 3 2 2" xfId="19174" xr:uid="{00000000-0005-0000-0000-0000EC3C0000}"/>
    <cellStyle name="Millares 9 2 3 2 2 3 3" xfId="14798" xr:uid="{00000000-0005-0000-0000-0000ED3C0000}"/>
    <cellStyle name="Millares 9 2 3 2 2 4" xfId="8233" xr:uid="{00000000-0005-0000-0000-0000EE3C0000}"/>
    <cellStyle name="Millares 9 2 3 2 2 4 2" xfId="16986" xr:uid="{00000000-0005-0000-0000-0000EF3C0000}"/>
    <cellStyle name="Millares 9 2 3 2 2 5" xfId="12610" xr:uid="{00000000-0005-0000-0000-0000F03C0000}"/>
    <cellStyle name="Millares 9 2 3 2 3" xfId="4401" xr:uid="{00000000-0005-0000-0000-0000F13C0000}"/>
    <cellStyle name="Millares 9 2 3 2 3 2" xfId="6590" xr:uid="{00000000-0005-0000-0000-0000F23C0000}"/>
    <cellStyle name="Millares 9 2 3 2 3 2 2" xfId="10967" xr:uid="{00000000-0005-0000-0000-0000F33C0000}"/>
    <cellStyle name="Millares 9 2 3 2 3 2 2 2" xfId="19720" xr:uid="{00000000-0005-0000-0000-0000F43C0000}"/>
    <cellStyle name="Millares 9 2 3 2 3 2 3" xfId="15344" xr:uid="{00000000-0005-0000-0000-0000F53C0000}"/>
    <cellStyle name="Millares 9 2 3 2 3 3" xfId="8779" xr:uid="{00000000-0005-0000-0000-0000F63C0000}"/>
    <cellStyle name="Millares 9 2 3 2 3 3 2" xfId="17532" xr:uid="{00000000-0005-0000-0000-0000F73C0000}"/>
    <cellStyle name="Millares 9 2 3 2 3 4" xfId="13156" xr:uid="{00000000-0005-0000-0000-0000F83C0000}"/>
    <cellStyle name="Millares 9 2 3 2 4" xfId="5496" xr:uid="{00000000-0005-0000-0000-0000F93C0000}"/>
    <cellStyle name="Millares 9 2 3 2 4 2" xfId="9873" xr:uid="{00000000-0005-0000-0000-0000FA3C0000}"/>
    <cellStyle name="Millares 9 2 3 2 4 2 2" xfId="18626" xr:uid="{00000000-0005-0000-0000-0000FB3C0000}"/>
    <cellStyle name="Millares 9 2 3 2 4 3" xfId="14250" xr:uid="{00000000-0005-0000-0000-0000FC3C0000}"/>
    <cellStyle name="Millares 9 2 3 2 5" xfId="7685" xr:uid="{00000000-0005-0000-0000-0000FD3C0000}"/>
    <cellStyle name="Millares 9 2 3 2 5 2" xfId="16438" xr:uid="{00000000-0005-0000-0000-0000FE3C0000}"/>
    <cellStyle name="Millares 9 2 3 2 6" xfId="12062" xr:uid="{00000000-0005-0000-0000-0000FF3C0000}"/>
    <cellStyle name="Millares 9 2 3 3" xfId="3579" xr:uid="{00000000-0005-0000-0000-0000003D0000}"/>
    <cellStyle name="Millares 9 2 3 3 2" xfId="4675" xr:uid="{00000000-0005-0000-0000-0000013D0000}"/>
    <cellStyle name="Millares 9 2 3 3 2 2" xfId="6864" xr:uid="{00000000-0005-0000-0000-0000023D0000}"/>
    <cellStyle name="Millares 9 2 3 3 2 2 2" xfId="11241" xr:uid="{00000000-0005-0000-0000-0000033D0000}"/>
    <cellStyle name="Millares 9 2 3 3 2 2 2 2" xfId="19994" xr:uid="{00000000-0005-0000-0000-0000043D0000}"/>
    <cellStyle name="Millares 9 2 3 3 2 2 3" xfId="15618" xr:uid="{00000000-0005-0000-0000-0000053D0000}"/>
    <cellStyle name="Millares 9 2 3 3 2 3" xfId="9053" xr:uid="{00000000-0005-0000-0000-0000063D0000}"/>
    <cellStyle name="Millares 9 2 3 3 2 3 2" xfId="17806" xr:uid="{00000000-0005-0000-0000-0000073D0000}"/>
    <cellStyle name="Millares 9 2 3 3 2 4" xfId="13430" xr:uid="{00000000-0005-0000-0000-0000083D0000}"/>
    <cellStyle name="Millares 9 2 3 3 3" xfId="5770" xr:uid="{00000000-0005-0000-0000-0000093D0000}"/>
    <cellStyle name="Millares 9 2 3 3 3 2" xfId="10147" xr:uid="{00000000-0005-0000-0000-00000A3D0000}"/>
    <cellStyle name="Millares 9 2 3 3 3 2 2" xfId="18900" xr:uid="{00000000-0005-0000-0000-00000B3D0000}"/>
    <cellStyle name="Millares 9 2 3 3 3 3" xfId="14524" xr:uid="{00000000-0005-0000-0000-00000C3D0000}"/>
    <cellStyle name="Millares 9 2 3 3 4" xfId="7959" xr:uid="{00000000-0005-0000-0000-00000D3D0000}"/>
    <cellStyle name="Millares 9 2 3 3 4 2" xfId="16712" xr:uid="{00000000-0005-0000-0000-00000E3D0000}"/>
    <cellStyle name="Millares 9 2 3 3 5" xfId="12336" xr:uid="{00000000-0005-0000-0000-00000F3D0000}"/>
    <cellStyle name="Millares 9 2 3 4" xfId="4127" xr:uid="{00000000-0005-0000-0000-0000103D0000}"/>
    <cellStyle name="Millares 9 2 3 4 2" xfId="6316" xr:uid="{00000000-0005-0000-0000-0000113D0000}"/>
    <cellStyle name="Millares 9 2 3 4 2 2" xfId="10693" xr:uid="{00000000-0005-0000-0000-0000123D0000}"/>
    <cellStyle name="Millares 9 2 3 4 2 2 2" xfId="19446" xr:uid="{00000000-0005-0000-0000-0000133D0000}"/>
    <cellStyle name="Millares 9 2 3 4 2 3" xfId="15070" xr:uid="{00000000-0005-0000-0000-0000143D0000}"/>
    <cellStyle name="Millares 9 2 3 4 3" xfId="8505" xr:uid="{00000000-0005-0000-0000-0000153D0000}"/>
    <cellStyle name="Millares 9 2 3 4 3 2" xfId="17258" xr:uid="{00000000-0005-0000-0000-0000163D0000}"/>
    <cellStyle name="Millares 9 2 3 4 4" xfId="12882" xr:uid="{00000000-0005-0000-0000-0000173D0000}"/>
    <cellStyle name="Millares 9 2 3 5" xfId="5222" xr:uid="{00000000-0005-0000-0000-0000183D0000}"/>
    <cellStyle name="Millares 9 2 3 5 2" xfId="9599" xr:uid="{00000000-0005-0000-0000-0000193D0000}"/>
    <cellStyle name="Millares 9 2 3 5 2 2" xfId="18352" xr:uid="{00000000-0005-0000-0000-00001A3D0000}"/>
    <cellStyle name="Millares 9 2 3 5 3" xfId="13976" xr:uid="{00000000-0005-0000-0000-00001B3D0000}"/>
    <cellStyle name="Millares 9 2 3 6" xfId="7411" xr:uid="{00000000-0005-0000-0000-00001C3D0000}"/>
    <cellStyle name="Millares 9 2 3 6 2" xfId="16164" xr:uid="{00000000-0005-0000-0000-00001D3D0000}"/>
    <cellStyle name="Millares 9 2 3 7" xfId="11788" xr:uid="{00000000-0005-0000-0000-00001E3D0000}"/>
    <cellStyle name="Millares 9 2 4" xfId="2911" xr:uid="{00000000-0005-0000-0000-00001F3D0000}"/>
    <cellStyle name="Millares 9 2 4 2" xfId="3190" xr:uid="{00000000-0005-0000-0000-0000203D0000}"/>
    <cellStyle name="Millares 9 2 4 2 2" xfId="3743" xr:uid="{00000000-0005-0000-0000-0000213D0000}"/>
    <cellStyle name="Millares 9 2 4 2 2 2" xfId="4839" xr:uid="{00000000-0005-0000-0000-0000223D0000}"/>
    <cellStyle name="Millares 9 2 4 2 2 2 2" xfId="7028" xr:uid="{00000000-0005-0000-0000-0000233D0000}"/>
    <cellStyle name="Millares 9 2 4 2 2 2 2 2" xfId="11405" xr:uid="{00000000-0005-0000-0000-0000243D0000}"/>
    <cellStyle name="Millares 9 2 4 2 2 2 2 2 2" xfId="20158" xr:uid="{00000000-0005-0000-0000-0000253D0000}"/>
    <cellStyle name="Millares 9 2 4 2 2 2 2 3" xfId="15782" xr:uid="{00000000-0005-0000-0000-0000263D0000}"/>
    <cellStyle name="Millares 9 2 4 2 2 2 3" xfId="9217" xr:uid="{00000000-0005-0000-0000-0000273D0000}"/>
    <cellStyle name="Millares 9 2 4 2 2 2 3 2" xfId="17970" xr:uid="{00000000-0005-0000-0000-0000283D0000}"/>
    <cellStyle name="Millares 9 2 4 2 2 2 4" xfId="13594" xr:uid="{00000000-0005-0000-0000-0000293D0000}"/>
    <cellStyle name="Millares 9 2 4 2 2 3" xfId="5934" xr:uid="{00000000-0005-0000-0000-00002A3D0000}"/>
    <cellStyle name="Millares 9 2 4 2 2 3 2" xfId="10311" xr:uid="{00000000-0005-0000-0000-00002B3D0000}"/>
    <cellStyle name="Millares 9 2 4 2 2 3 2 2" xfId="19064" xr:uid="{00000000-0005-0000-0000-00002C3D0000}"/>
    <cellStyle name="Millares 9 2 4 2 2 3 3" xfId="14688" xr:uid="{00000000-0005-0000-0000-00002D3D0000}"/>
    <cellStyle name="Millares 9 2 4 2 2 4" xfId="8123" xr:uid="{00000000-0005-0000-0000-00002E3D0000}"/>
    <cellStyle name="Millares 9 2 4 2 2 4 2" xfId="16876" xr:uid="{00000000-0005-0000-0000-00002F3D0000}"/>
    <cellStyle name="Millares 9 2 4 2 2 5" xfId="12500" xr:uid="{00000000-0005-0000-0000-0000303D0000}"/>
    <cellStyle name="Millares 9 2 4 2 3" xfId="4291" xr:uid="{00000000-0005-0000-0000-0000313D0000}"/>
    <cellStyle name="Millares 9 2 4 2 3 2" xfId="6480" xr:uid="{00000000-0005-0000-0000-0000323D0000}"/>
    <cellStyle name="Millares 9 2 4 2 3 2 2" xfId="10857" xr:uid="{00000000-0005-0000-0000-0000333D0000}"/>
    <cellStyle name="Millares 9 2 4 2 3 2 2 2" xfId="19610" xr:uid="{00000000-0005-0000-0000-0000343D0000}"/>
    <cellStyle name="Millares 9 2 4 2 3 2 3" xfId="15234" xr:uid="{00000000-0005-0000-0000-0000353D0000}"/>
    <cellStyle name="Millares 9 2 4 2 3 3" xfId="8669" xr:uid="{00000000-0005-0000-0000-0000363D0000}"/>
    <cellStyle name="Millares 9 2 4 2 3 3 2" xfId="17422" xr:uid="{00000000-0005-0000-0000-0000373D0000}"/>
    <cellStyle name="Millares 9 2 4 2 3 4" xfId="13046" xr:uid="{00000000-0005-0000-0000-0000383D0000}"/>
    <cellStyle name="Millares 9 2 4 2 4" xfId="5386" xr:uid="{00000000-0005-0000-0000-0000393D0000}"/>
    <cellStyle name="Millares 9 2 4 2 4 2" xfId="9763" xr:uid="{00000000-0005-0000-0000-00003A3D0000}"/>
    <cellStyle name="Millares 9 2 4 2 4 2 2" xfId="18516" xr:uid="{00000000-0005-0000-0000-00003B3D0000}"/>
    <cellStyle name="Millares 9 2 4 2 4 3" xfId="14140" xr:uid="{00000000-0005-0000-0000-00003C3D0000}"/>
    <cellStyle name="Millares 9 2 4 2 5" xfId="7575" xr:uid="{00000000-0005-0000-0000-00003D3D0000}"/>
    <cellStyle name="Millares 9 2 4 2 5 2" xfId="16328" xr:uid="{00000000-0005-0000-0000-00003E3D0000}"/>
    <cellStyle name="Millares 9 2 4 2 6" xfId="11952" xr:uid="{00000000-0005-0000-0000-00003F3D0000}"/>
    <cellStyle name="Millares 9 2 4 3" xfId="3469" xr:uid="{00000000-0005-0000-0000-0000403D0000}"/>
    <cellStyle name="Millares 9 2 4 3 2" xfId="4565" xr:uid="{00000000-0005-0000-0000-0000413D0000}"/>
    <cellStyle name="Millares 9 2 4 3 2 2" xfId="6754" xr:uid="{00000000-0005-0000-0000-0000423D0000}"/>
    <cellStyle name="Millares 9 2 4 3 2 2 2" xfId="11131" xr:uid="{00000000-0005-0000-0000-0000433D0000}"/>
    <cellStyle name="Millares 9 2 4 3 2 2 2 2" xfId="19884" xr:uid="{00000000-0005-0000-0000-0000443D0000}"/>
    <cellStyle name="Millares 9 2 4 3 2 2 3" xfId="15508" xr:uid="{00000000-0005-0000-0000-0000453D0000}"/>
    <cellStyle name="Millares 9 2 4 3 2 3" xfId="8943" xr:uid="{00000000-0005-0000-0000-0000463D0000}"/>
    <cellStyle name="Millares 9 2 4 3 2 3 2" xfId="17696" xr:uid="{00000000-0005-0000-0000-0000473D0000}"/>
    <cellStyle name="Millares 9 2 4 3 2 4" xfId="13320" xr:uid="{00000000-0005-0000-0000-0000483D0000}"/>
    <cellStyle name="Millares 9 2 4 3 3" xfId="5660" xr:uid="{00000000-0005-0000-0000-0000493D0000}"/>
    <cellStyle name="Millares 9 2 4 3 3 2" xfId="10037" xr:uid="{00000000-0005-0000-0000-00004A3D0000}"/>
    <cellStyle name="Millares 9 2 4 3 3 2 2" xfId="18790" xr:uid="{00000000-0005-0000-0000-00004B3D0000}"/>
    <cellStyle name="Millares 9 2 4 3 3 3" xfId="14414" xr:uid="{00000000-0005-0000-0000-00004C3D0000}"/>
    <cellStyle name="Millares 9 2 4 3 4" xfId="7849" xr:uid="{00000000-0005-0000-0000-00004D3D0000}"/>
    <cellStyle name="Millares 9 2 4 3 4 2" xfId="16602" xr:uid="{00000000-0005-0000-0000-00004E3D0000}"/>
    <cellStyle name="Millares 9 2 4 3 5" xfId="12226" xr:uid="{00000000-0005-0000-0000-00004F3D0000}"/>
    <cellStyle name="Millares 9 2 4 4" xfId="4017" xr:uid="{00000000-0005-0000-0000-0000503D0000}"/>
    <cellStyle name="Millares 9 2 4 4 2" xfId="6206" xr:uid="{00000000-0005-0000-0000-0000513D0000}"/>
    <cellStyle name="Millares 9 2 4 4 2 2" xfId="10583" xr:uid="{00000000-0005-0000-0000-0000523D0000}"/>
    <cellStyle name="Millares 9 2 4 4 2 2 2" xfId="19336" xr:uid="{00000000-0005-0000-0000-0000533D0000}"/>
    <cellStyle name="Millares 9 2 4 4 2 3" xfId="14960" xr:uid="{00000000-0005-0000-0000-0000543D0000}"/>
    <cellStyle name="Millares 9 2 4 4 3" xfId="8395" xr:uid="{00000000-0005-0000-0000-0000553D0000}"/>
    <cellStyle name="Millares 9 2 4 4 3 2" xfId="17148" xr:uid="{00000000-0005-0000-0000-0000563D0000}"/>
    <cellStyle name="Millares 9 2 4 4 4" xfId="12772" xr:uid="{00000000-0005-0000-0000-0000573D0000}"/>
    <cellStyle name="Millares 9 2 4 5" xfId="5112" xr:uid="{00000000-0005-0000-0000-0000583D0000}"/>
    <cellStyle name="Millares 9 2 4 5 2" xfId="9489" xr:uid="{00000000-0005-0000-0000-0000593D0000}"/>
    <cellStyle name="Millares 9 2 4 5 2 2" xfId="18242" xr:uid="{00000000-0005-0000-0000-00005A3D0000}"/>
    <cellStyle name="Millares 9 2 4 5 3" xfId="13866" xr:uid="{00000000-0005-0000-0000-00005B3D0000}"/>
    <cellStyle name="Millares 9 2 4 6" xfId="7301" xr:uid="{00000000-0005-0000-0000-00005C3D0000}"/>
    <cellStyle name="Millares 9 2 4 6 2" xfId="16054" xr:uid="{00000000-0005-0000-0000-00005D3D0000}"/>
    <cellStyle name="Millares 9 2 4 7" xfId="11678" xr:uid="{00000000-0005-0000-0000-00005E3D0000}"/>
    <cellStyle name="Millares 9 2 5" xfId="3140" xr:uid="{00000000-0005-0000-0000-00005F3D0000}"/>
    <cellStyle name="Millares 9 2 5 2" xfId="3694" xr:uid="{00000000-0005-0000-0000-0000603D0000}"/>
    <cellStyle name="Millares 9 2 5 2 2" xfId="4790" xr:uid="{00000000-0005-0000-0000-0000613D0000}"/>
    <cellStyle name="Millares 9 2 5 2 2 2" xfId="6979" xr:uid="{00000000-0005-0000-0000-0000623D0000}"/>
    <cellStyle name="Millares 9 2 5 2 2 2 2" xfId="11356" xr:uid="{00000000-0005-0000-0000-0000633D0000}"/>
    <cellStyle name="Millares 9 2 5 2 2 2 2 2" xfId="20109" xr:uid="{00000000-0005-0000-0000-0000643D0000}"/>
    <cellStyle name="Millares 9 2 5 2 2 2 3" xfId="15733" xr:uid="{00000000-0005-0000-0000-0000653D0000}"/>
    <cellStyle name="Millares 9 2 5 2 2 3" xfId="9168" xr:uid="{00000000-0005-0000-0000-0000663D0000}"/>
    <cellStyle name="Millares 9 2 5 2 2 3 2" xfId="17921" xr:uid="{00000000-0005-0000-0000-0000673D0000}"/>
    <cellStyle name="Millares 9 2 5 2 2 4" xfId="13545" xr:uid="{00000000-0005-0000-0000-0000683D0000}"/>
    <cellStyle name="Millares 9 2 5 2 3" xfId="5885" xr:uid="{00000000-0005-0000-0000-0000693D0000}"/>
    <cellStyle name="Millares 9 2 5 2 3 2" xfId="10262" xr:uid="{00000000-0005-0000-0000-00006A3D0000}"/>
    <cellStyle name="Millares 9 2 5 2 3 2 2" xfId="19015" xr:uid="{00000000-0005-0000-0000-00006B3D0000}"/>
    <cellStyle name="Millares 9 2 5 2 3 3" xfId="14639" xr:uid="{00000000-0005-0000-0000-00006C3D0000}"/>
    <cellStyle name="Millares 9 2 5 2 4" xfId="8074" xr:uid="{00000000-0005-0000-0000-00006D3D0000}"/>
    <cellStyle name="Millares 9 2 5 2 4 2" xfId="16827" xr:uid="{00000000-0005-0000-0000-00006E3D0000}"/>
    <cellStyle name="Millares 9 2 5 2 5" xfId="12451" xr:uid="{00000000-0005-0000-0000-00006F3D0000}"/>
    <cellStyle name="Millares 9 2 5 3" xfId="4242" xr:uid="{00000000-0005-0000-0000-0000703D0000}"/>
    <cellStyle name="Millares 9 2 5 3 2" xfId="6431" xr:uid="{00000000-0005-0000-0000-0000713D0000}"/>
    <cellStyle name="Millares 9 2 5 3 2 2" xfId="10808" xr:uid="{00000000-0005-0000-0000-0000723D0000}"/>
    <cellStyle name="Millares 9 2 5 3 2 2 2" xfId="19561" xr:uid="{00000000-0005-0000-0000-0000733D0000}"/>
    <cellStyle name="Millares 9 2 5 3 2 3" xfId="15185" xr:uid="{00000000-0005-0000-0000-0000743D0000}"/>
    <cellStyle name="Millares 9 2 5 3 3" xfId="8620" xr:uid="{00000000-0005-0000-0000-0000753D0000}"/>
    <cellStyle name="Millares 9 2 5 3 3 2" xfId="17373" xr:uid="{00000000-0005-0000-0000-0000763D0000}"/>
    <cellStyle name="Millares 9 2 5 3 4" xfId="12997" xr:uid="{00000000-0005-0000-0000-0000773D0000}"/>
    <cellStyle name="Millares 9 2 5 4" xfId="5337" xr:uid="{00000000-0005-0000-0000-0000783D0000}"/>
    <cellStyle name="Millares 9 2 5 4 2" xfId="9714" xr:uid="{00000000-0005-0000-0000-0000793D0000}"/>
    <cellStyle name="Millares 9 2 5 4 2 2" xfId="18467" xr:uid="{00000000-0005-0000-0000-00007A3D0000}"/>
    <cellStyle name="Millares 9 2 5 4 3" xfId="14091" xr:uid="{00000000-0005-0000-0000-00007B3D0000}"/>
    <cellStyle name="Millares 9 2 5 5" xfId="7526" xr:uid="{00000000-0005-0000-0000-00007C3D0000}"/>
    <cellStyle name="Millares 9 2 5 5 2" xfId="16279" xr:uid="{00000000-0005-0000-0000-00007D3D0000}"/>
    <cellStyle name="Millares 9 2 5 6" xfId="11903" xr:uid="{00000000-0005-0000-0000-00007E3D0000}"/>
    <cellStyle name="Millares 9 2 6" xfId="3419" xr:uid="{00000000-0005-0000-0000-00007F3D0000}"/>
    <cellStyle name="Millares 9 2 6 2" xfId="4516" xr:uid="{00000000-0005-0000-0000-0000803D0000}"/>
    <cellStyle name="Millares 9 2 6 2 2" xfId="6705" xr:uid="{00000000-0005-0000-0000-0000813D0000}"/>
    <cellStyle name="Millares 9 2 6 2 2 2" xfId="11082" xr:uid="{00000000-0005-0000-0000-0000823D0000}"/>
    <cellStyle name="Millares 9 2 6 2 2 2 2" xfId="19835" xr:uid="{00000000-0005-0000-0000-0000833D0000}"/>
    <cellStyle name="Millares 9 2 6 2 2 3" xfId="15459" xr:uid="{00000000-0005-0000-0000-0000843D0000}"/>
    <cellStyle name="Millares 9 2 6 2 3" xfId="8894" xr:uid="{00000000-0005-0000-0000-0000853D0000}"/>
    <cellStyle name="Millares 9 2 6 2 3 2" xfId="17647" xr:uid="{00000000-0005-0000-0000-0000863D0000}"/>
    <cellStyle name="Millares 9 2 6 2 4" xfId="13271" xr:uid="{00000000-0005-0000-0000-0000873D0000}"/>
    <cellStyle name="Millares 9 2 6 3" xfId="5611" xr:uid="{00000000-0005-0000-0000-0000883D0000}"/>
    <cellStyle name="Millares 9 2 6 3 2" xfId="9988" xr:uid="{00000000-0005-0000-0000-0000893D0000}"/>
    <cellStyle name="Millares 9 2 6 3 2 2" xfId="18741" xr:uid="{00000000-0005-0000-0000-00008A3D0000}"/>
    <cellStyle name="Millares 9 2 6 3 3" xfId="14365" xr:uid="{00000000-0005-0000-0000-00008B3D0000}"/>
    <cellStyle name="Millares 9 2 6 4" xfId="7800" xr:uid="{00000000-0005-0000-0000-00008C3D0000}"/>
    <cellStyle name="Millares 9 2 6 4 2" xfId="16553" xr:uid="{00000000-0005-0000-0000-00008D3D0000}"/>
    <cellStyle name="Millares 9 2 6 5" xfId="12177" xr:uid="{00000000-0005-0000-0000-00008E3D0000}"/>
    <cellStyle name="Millares 9 2 7" xfId="3969" xr:uid="{00000000-0005-0000-0000-00008F3D0000}"/>
    <cellStyle name="Millares 9 2 7 2" xfId="6158" xr:uid="{00000000-0005-0000-0000-0000903D0000}"/>
    <cellStyle name="Millares 9 2 7 2 2" xfId="10535" xr:uid="{00000000-0005-0000-0000-0000913D0000}"/>
    <cellStyle name="Millares 9 2 7 2 2 2" xfId="19288" xr:uid="{00000000-0005-0000-0000-0000923D0000}"/>
    <cellStyle name="Millares 9 2 7 2 3" xfId="14912" xr:uid="{00000000-0005-0000-0000-0000933D0000}"/>
    <cellStyle name="Millares 9 2 7 3" xfId="8347" xr:uid="{00000000-0005-0000-0000-0000943D0000}"/>
    <cellStyle name="Millares 9 2 7 3 2" xfId="17100" xr:uid="{00000000-0005-0000-0000-0000953D0000}"/>
    <cellStyle name="Millares 9 2 7 4" xfId="12724" xr:uid="{00000000-0005-0000-0000-0000963D0000}"/>
    <cellStyle name="Millares 9 2 8" xfId="5064" xr:uid="{00000000-0005-0000-0000-0000973D0000}"/>
    <cellStyle name="Millares 9 2 8 2" xfId="9441" xr:uid="{00000000-0005-0000-0000-0000983D0000}"/>
    <cellStyle name="Millares 9 2 8 2 2" xfId="18194" xr:uid="{00000000-0005-0000-0000-0000993D0000}"/>
    <cellStyle name="Millares 9 2 8 3" xfId="13818" xr:uid="{00000000-0005-0000-0000-00009A3D0000}"/>
    <cellStyle name="Millares 9 2 9" xfId="7253" xr:uid="{00000000-0005-0000-0000-00009B3D0000}"/>
    <cellStyle name="Millares 9 2 9 2" xfId="16006" xr:uid="{00000000-0005-0000-0000-00009C3D0000}"/>
    <cellStyle name="Millares 9 3" xfId="2968" xr:uid="{00000000-0005-0000-0000-00009D3D0000}"/>
    <cellStyle name="Millares 9 3 2" xfId="3080" xr:uid="{00000000-0005-0000-0000-00009E3D0000}"/>
    <cellStyle name="Millares 9 3 2 2" xfId="3356" xr:uid="{00000000-0005-0000-0000-00009F3D0000}"/>
    <cellStyle name="Millares 9 3 2 2 2" xfId="3909" xr:uid="{00000000-0005-0000-0000-0000A03D0000}"/>
    <cellStyle name="Millares 9 3 2 2 2 2" xfId="5005" xr:uid="{00000000-0005-0000-0000-0000A13D0000}"/>
    <cellStyle name="Millares 9 3 2 2 2 2 2" xfId="7194" xr:uid="{00000000-0005-0000-0000-0000A23D0000}"/>
    <cellStyle name="Millares 9 3 2 2 2 2 2 2" xfId="11571" xr:uid="{00000000-0005-0000-0000-0000A33D0000}"/>
    <cellStyle name="Millares 9 3 2 2 2 2 2 2 2" xfId="20324" xr:uid="{00000000-0005-0000-0000-0000A43D0000}"/>
    <cellStyle name="Millares 9 3 2 2 2 2 2 3" xfId="15948" xr:uid="{00000000-0005-0000-0000-0000A53D0000}"/>
    <cellStyle name="Millares 9 3 2 2 2 2 3" xfId="9383" xr:uid="{00000000-0005-0000-0000-0000A63D0000}"/>
    <cellStyle name="Millares 9 3 2 2 2 2 3 2" xfId="18136" xr:uid="{00000000-0005-0000-0000-0000A73D0000}"/>
    <cellStyle name="Millares 9 3 2 2 2 2 4" xfId="13760" xr:uid="{00000000-0005-0000-0000-0000A83D0000}"/>
    <cellStyle name="Millares 9 3 2 2 2 3" xfId="6100" xr:uid="{00000000-0005-0000-0000-0000A93D0000}"/>
    <cellStyle name="Millares 9 3 2 2 2 3 2" xfId="10477" xr:uid="{00000000-0005-0000-0000-0000AA3D0000}"/>
    <cellStyle name="Millares 9 3 2 2 2 3 2 2" xfId="19230" xr:uid="{00000000-0005-0000-0000-0000AB3D0000}"/>
    <cellStyle name="Millares 9 3 2 2 2 3 3" xfId="14854" xr:uid="{00000000-0005-0000-0000-0000AC3D0000}"/>
    <cellStyle name="Millares 9 3 2 2 2 4" xfId="8289" xr:uid="{00000000-0005-0000-0000-0000AD3D0000}"/>
    <cellStyle name="Millares 9 3 2 2 2 4 2" xfId="17042" xr:uid="{00000000-0005-0000-0000-0000AE3D0000}"/>
    <cellStyle name="Millares 9 3 2 2 2 5" xfId="12666" xr:uid="{00000000-0005-0000-0000-0000AF3D0000}"/>
    <cellStyle name="Millares 9 3 2 2 3" xfId="4457" xr:uid="{00000000-0005-0000-0000-0000B03D0000}"/>
    <cellStyle name="Millares 9 3 2 2 3 2" xfId="6646" xr:uid="{00000000-0005-0000-0000-0000B13D0000}"/>
    <cellStyle name="Millares 9 3 2 2 3 2 2" xfId="11023" xr:uid="{00000000-0005-0000-0000-0000B23D0000}"/>
    <cellStyle name="Millares 9 3 2 2 3 2 2 2" xfId="19776" xr:uid="{00000000-0005-0000-0000-0000B33D0000}"/>
    <cellStyle name="Millares 9 3 2 2 3 2 3" xfId="15400" xr:uid="{00000000-0005-0000-0000-0000B43D0000}"/>
    <cellStyle name="Millares 9 3 2 2 3 3" xfId="8835" xr:uid="{00000000-0005-0000-0000-0000B53D0000}"/>
    <cellStyle name="Millares 9 3 2 2 3 3 2" xfId="17588" xr:uid="{00000000-0005-0000-0000-0000B63D0000}"/>
    <cellStyle name="Millares 9 3 2 2 3 4" xfId="13212" xr:uid="{00000000-0005-0000-0000-0000B73D0000}"/>
    <cellStyle name="Millares 9 3 2 2 4" xfId="5552" xr:uid="{00000000-0005-0000-0000-0000B83D0000}"/>
    <cellStyle name="Millares 9 3 2 2 4 2" xfId="9929" xr:uid="{00000000-0005-0000-0000-0000B93D0000}"/>
    <cellStyle name="Millares 9 3 2 2 4 2 2" xfId="18682" xr:uid="{00000000-0005-0000-0000-0000BA3D0000}"/>
    <cellStyle name="Millares 9 3 2 2 4 3" xfId="14306" xr:uid="{00000000-0005-0000-0000-0000BB3D0000}"/>
    <cellStyle name="Millares 9 3 2 2 5" xfId="7741" xr:uid="{00000000-0005-0000-0000-0000BC3D0000}"/>
    <cellStyle name="Millares 9 3 2 2 5 2" xfId="16494" xr:uid="{00000000-0005-0000-0000-0000BD3D0000}"/>
    <cellStyle name="Millares 9 3 2 2 6" xfId="12118" xr:uid="{00000000-0005-0000-0000-0000BE3D0000}"/>
    <cellStyle name="Millares 9 3 2 3" xfId="3635" xr:uid="{00000000-0005-0000-0000-0000BF3D0000}"/>
    <cellStyle name="Millares 9 3 2 3 2" xfId="4731" xr:uid="{00000000-0005-0000-0000-0000C03D0000}"/>
    <cellStyle name="Millares 9 3 2 3 2 2" xfId="6920" xr:uid="{00000000-0005-0000-0000-0000C13D0000}"/>
    <cellStyle name="Millares 9 3 2 3 2 2 2" xfId="11297" xr:uid="{00000000-0005-0000-0000-0000C23D0000}"/>
    <cellStyle name="Millares 9 3 2 3 2 2 2 2" xfId="20050" xr:uid="{00000000-0005-0000-0000-0000C33D0000}"/>
    <cellStyle name="Millares 9 3 2 3 2 2 3" xfId="15674" xr:uid="{00000000-0005-0000-0000-0000C43D0000}"/>
    <cellStyle name="Millares 9 3 2 3 2 3" xfId="9109" xr:uid="{00000000-0005-0000-0000-0000C53D0000}"/>
    <cellStyle name="Millares 9 3 2 3 2 3 2" xfId="17862" xr:uid="{00000000-0005-0000-0000-0000C63D0000}"/>
    <cellStyle name="Millares 9 3 2 3 2 4" xfId="13486" xr:uid="{00000000-0005-0000-0000-0000C73D0000}"/>
    <cellStyle name="Millares 9 3 2 3 3" xfId="5826" xr:uid="{00000000-0005-0000-0000-0000C83D0000}"/>
    <cellStyle name="Millares 9 3 2 3 3 2" xfId="10203" xr:uid="{00000000-0005-0000-0000-0000C93D0000}"/>
    <cellStyle name="Millares 9 3 2 3 3 2 2" xfId="18956" xr:uid="{00000000-0005-0000-0000-0000CA3D0000}"/>
    <cellStyle name="Millares 9 3 2 3 3 3" xfId="14580" xr:uid="{00000000-0005-0000-0000-0000CB3D0000}"/>
    <cellStyle name="Millares 9 3 2 3 4" xfId="8015" xr:uid="{00000000-0005-0000-0000-0000CC3D0000}"/>
    <cellStyle name="Millares 9 3 2 3 4 2" xfId="16768" xr:uid="{00000000-0005-0000-0000-0000CD3D0000}"/>
    <cellStyle name="Millares 9 3 2 3 5" xfId="12392" xr:uid="{00000000-0005-0000-0000-0000CE3D0000}"/>
    <cellStyle name="Millares 9 3 2 4" xfId="4183" xr:uid="{00000000-0005-0000-0000-0000CF3D0000}"/>
    <cellStyle name="Millares 9 3 2 4 2" xfId="6372" xr:uid="{00000000-0005-0000-0000-0000D03D0000}"/>
    <cellStyle name="Millares 9 3 2 4 2 2" xfId="10749" xr:uid="{00000000-0005-0000-0000-0000D13D0000}"/>
    <cellStyle name="Millares 9 3 2 4 2 2 2" xfId="19502" xr:uid="{00000000-0005-0000-0000-0000D23D0000}"/>
    <cellStyle name="Millares 9 3 2 4 2 3" xfId="15126" xr:uid="{00000000-0005-0000-0000-0000D33D0000}"/>
    <cellStyle name="Millares 9 3 2 4 3" xfId="8561" xr:uid="{00000000-0005-0000-0000-0000D43D0000}"/>
    <cellStyle name="Millares 9 3 2 4 3 2" xfId="17314" xr:uid="{00000000-0005-0000-0000-0000D53D0000}"/>
    <cellStyle name="Millares 9 3 2 4 4" xfId="12938" xr:uid="{00000000-0005-0000-0000-0000D63D0000}"/>
    <cellStyle name="Millares 9 3 2 5" xfId="5278" xr:uid="{00000000-0005-0000-0000-0000D73D0000}"/>
    <cellStyle name="Millares 9 3 2 5 2" xfId="9655" xr:uid="{00000000-0005-0000-0000-0000D83D0000}"/>
    <cellStyle name="Millares 9 3 2 5 2 2" xfId="18408" xr:uid="{00000000-0005-0000-0000-0000D93D0000}"/>
    <cellStyle name="Millares 9 3 2 5 3" xfId="14032" xr:uid="{00000000-0005-0000-0000-0000DA3D0000}"/>
    <cellStyle name="Millares 9 3 2 6" xfId="7467" xr:uid="{00000000-0005-0000-0000-0000DB3D0000}"/>
    <cellStyle name="Millares 9 3 2 6 2" xfId="16220" xr:uid="{00000000-0005-0000-0000-0000DC3D0000}"/>
    <cellStyle name="Millares 9 3 2 7" xfId="11844" xr:uid="{00000000-0005-0000-0000-0000DD3D0000}"/>
    <cellStyle name="Millares 9 3 3" xfId="3244" xr:uid="{00000000-0005-0000-0000-0000DE3D0000}"/>
    <cellStyle name="Millares 9 3 3 2" xfId="3797" xr:uid="{00000000-0005-0000-0000-0000DF3D0000}"/>
    <cellStyle name="Millares 9 3 3 2 2" xfId="4893" xr:uid="{00000000-0005-0000-0000-0000E03D0000}"/>
    <cellStyle name="Millares 9 3 3 2 2 2" xfId="7082" xr:uid="{00000000-0005-0000-0000-0000E13D0000}"/>
    <cellStyle name="Millares 9 3 3 2 2 2 2" xfId="11459" xr:uid="{00000000-0005-0000-0000-0000E23D0000}"/>
    <cellStyle name="Millares 9 3 3 2 2 2 2 2" xfId="20212" xr:uid="{00000000-0005-0000-0000-0000E33D0000}"/>
    <cellStyle name="Millares 9 3 3 2 2 2 3" xfId="15836" xr:uid="{00000000-0005-0000-0000-0000E43D0000}"/>
    <cellStyle name="Millares 9 3 3 2 2 3" xfId="9271" xr:uid="{00000000-0005-0000-0000-0000E53D0000}"/>
    <cellStyle name="Millares 9 3 3 2 2 3 2" xfId="18024" xr:uid="{00000000-0005-0000-0000-0000E63D0000}"/>
    <cellStyle name="Millares 9 3 3 2 2 4" xfId="13648" xr:uid="{00000000-0005-0000-0000-0000E73D0000}"/>
    <cellStyle name="Millares 9 3 3 2 3" xfId="5988" xr:uid="{00000000-0005-0000-0000-0000E83D0000}"/>
    <cellStyle name="Millares 9 3 3 2 3 2" xfId="10365" xr:uid="{00000000-0005-0000-0000-0000E93D0000}"/>
    <cellStyle name="Millares 9 3 3 2 3 2 2" xfId="19118" xr:uid="{00000000-0005-0000-0000-0000EA3D0000}"/>
    <cellStyle name="Millares 9 3 3 2 3 3" xfId="14742" xr:uid="{00000000-0005-0000-0000-0000EB3D0000}"/>
    <cellStyle name="Millares 9 3 3 2 4" xfId="8177" xr:uid="{00000000-0005-0000-0000-0000EC3D0000}"/>
    <cellStyle name="Millares 9 3 3 2 4 2" xfId="16930" xr:uid="{00000000-0005-0000-0000-0000ED3D0000}"/>
    <cellStyle name="Millares 9 3 3 2 5" xfId="12554" xr:uid="{00000000-0005-0000-0000-0000EE3D0000}"/>
    <cellStyle name="Millares 9 3 3 3" xfId="4345" xr:uid="{00000000-0005-0000-0000-0000EF3D0000}"/>
    <cellStyle name="Millares 9 3 3 3 2" xfId="6534" xr:uid="{00000000-0005-0000-0000-0000F03D0000}"/>
    <cellStyle name="Millares 9 3 3 3 2 2" xfId="10911" xr:uid="{00000000-0005-0000-0000-0000F13D0000}"/>
    <cellStyle name="Millares 9 3 3 3 2 2 2" xfId="19664" xr:uid="{00000000-0005-0000-0000-0000F23D0000}"/>
    <cellStyle name="Millares 9 3 3 3 2 3" xfId="15288" xr:uid="{00000000-0005-0000-0000-0000F33D0000}"/>
    <cellStyle name="Millares 9 3 3 3 3" xfId="8723" xr:uid="{00000000-0005-0000-0000-0000F43D0000}"/>
    <cellStyle name="Millares 9 3 3 3 3 2" xfId="17476" xr:uid="{00000000-0005-0000-0000-0000F53D0000}"/>
    <cellStyle name="Millares 9 3 3 3 4" xfId="13100" xr:uid="{00000000-0005-0000-0000-0000F63D0000}"/>
    <cellStyle name="Millares 9 3 3 4" xfId="5440" xr:uid="{00000000-0005-0000-0000-0000F73D0000}"/>
    <cellStyle name="Millares 9 3 3 4 2" xfId="9817" xr:uid="{00000000-0005-0000-0000-0000F83D0000}"/>
    <cellStyle name="Millares 9 3 3 4 2 2" xfId="18570" xr:uid="{00000000-0005-0000-0000-0000F93D0000}"/>
    <cellStyle name="Millares 9 3 3 4 3" xfId="14194" xr:uid="{00000000-0005-0000-0000-0000FA3D0000}"/>
    <cellStyle name="Millares 9 3 3 5" xfId="7629" xr:uid="{00000000-0005-0000-0000-0000FB3D0000}"/>
    <cellStyle name="Millares 9 3 3 5 2" xfId="16382" xr:uid="{00000000-0005-0000-0000-0000FC3D0000}"/>
    <cellStyle name="Millares 9 3 3 6" xfId="12006" xr:uid="{00000000-0005-0000-0000-0000FD3D0000}"/>
    <cellStyle name="Millares 9 3 4" xfId="3523" xr:uid="{00000000-0005-0000-0000-0000FE3D0000}"/>
    <cellStyle name="Millares 9 3 4 2" xfId="4619" xr:uid="{00000000-0005-0000-0000-0000FF3D0000}"/>
    <cellStyle name="Millares 9 3 4 2 2" xfId="6808" xr:uid="{00000000-0005-0000-0000-0000003E0000}"/>
    <cellStyle name="Millares 9 3 4 2 2 2" xfId="11185" xr:uid="{00000000-0005-0000-0000-0000013E0000}"/>
    <cellStyle name="Millares 9 3 4 2 2 2 2" xfId="19938" xr:uid="{00000000-0005-0000-0000-0000023E0000}"/>
    <cellStyle name="Millares 9 3 4 2 2 3" xfId="15562" xr:uid="{00000000-0005-0000-0000-0000033E0000}"/>
    <cellStyle name="Millares 9 3 4 2 3" xfId="8997" xr:uid="{00000000-0005-0000-0000-0000043E0000}"/>
    <cellStyle name="Millares 9 3 4 2 3 2" xfId="17750" xr:uid="{00000000-0005-0000-0000-0000053E0000}"/>
    <cellStyle name="Millares 9 3 4 2 4" xfId="13374" xr:uid="{00000000-0005-0000-0000-0000063E0000}"/>
    <cellStyle name="Millares 9 3 4 3" xfId="5714" xr:uid="{00000000-0005-0000-0000-0000073E0000}"/>
    <cellStyle name="Millares 9 3 4 3 2" xfId="10091" xr:uid="{00000000-0005-0000-0000-0000083E0000}"/>
    <cellStyle name="Millares 9 3 4 3 2 2" xfId="18844" xr:uid="{00000000-0005-0000-0000-0000093E0000}"/>
    <cellStyle name="Millares 9 3 4 3 3" xfId="14468" xr:uid="{00000000-0005-0000-0000-00000A3E0000}"/>
    <cellStyle name="Millares 9 3 4 4" xfId="7903" xr:uid="{00000000-0005-0000-0000-00000B3E0000}"/>
    <cellStyle name="Millares 9 3 4 4 2" xfId="16656" xr:uid="{00000000-0005-0000-0000-00000C3E0000}"/>
    <cellStyle name="Millares 9 3 4 5" xfId="12280" xr:uid="{00000000-0005-0000-0000-00000D3E0000}"/>
    <cellStyle name="Millares 9 3 5" xfId="4071" xr:uid="{00000000-0005-0000-0000-00000E3E0000}"/>
    <cellStyle name="Millares 9 3 5 2" xfId="6260" xr:uid="{00000000-0005-0000-0000-00000F3E0000}"/>
    <cellStyle name="Millares 9 3 5 2 2" xfId="10637" xr:uid="{00000000-0005-0000-0000-0000103E0000}"/>
    <cellStyle name="Millares 9 3 5 2 2 2" xfId="19390" xr:uid="{00000000-0005-0000-0000-0000113E0000}"/>
    <cellStyle name="Millares 9 3 5 2 3" xfId="15014" xr:uid="{00000000-0005-0000-0000-0000123E0000}"/>
    <cellStyle name="Millares 9 3 5 3" xfId="8449" xr:uid="{00000000-0005-0000-0000-0000133E0000}"/>
    <cellStyle name="Millares 9 3 5 3 2" xfId="17202" xr:uid="{00000000-0005-0000-0000-0000143E0000}"/>
    <cellStyle name="Millares 9 3 5 4" xfId="12826" xr:uid="{00000000-0005-0000-0000-0000153E0000}"/>
    <cellStyle name="Millares 9 3 6" xfId="5166" xr:uid="{00000000-0005-0000-0000-0000163E0000}"/>
    <cellStyle name="Millares 9 3 6 2" xfId="9543" xr:uid="{00000000-0005-0000-0000-0000173E0000}"/>
    <cellStyle name="Millares 9 3 6 2 2" xfId="18296" xr:uid="{00000000-0005-0000-0000-0000183E0000}"/>
    <cellStyle name="Millares 9 3 6 3" xfId="13920" xr:uid="{00000000-0005-0000-0000-0000193E0000}"/>
    <cellStyle name="Millares 9 3 7" xfId="7355" xr:uid="{00000000-0005-0000-0000-00001A3E0000}"/>
    <cellStyle name="Millares 9 3 7 2" xfId="16108" xr:uid="{00000000-0005-0000-0000-00001B3E0000}"/>
    <cellStyle name="Millares 9 3 8" xfId="11732" xr:uid="{00000000-0005-0000-0000-00001C3E0000}"/>
    <cellStyle name="Millares 9 4" xfId="3023" xr:uid="{00000000-0005-0000-0000-00001D3E0000}"/>
    <cellStyle name="Millares 9 4 2" xfId="3299" xr:uid="{00000000-0005-0000-0000-00001E3E0000}"/>
    <cellStyle name="Millares 9 4 2 2" xfId="3852" xr:uid="{00000000-0005-0000-0000-00001F3E0000}"/>
    <cellStyle name="Millares 9 4 2 2 2" xfId="4948" xr:uid="{00000000-0005-0000-0000-0000203E0000}"/>
    <cellStyle name="Millares 9 4 2 2 2 2" xfId="7137" xr:uid="{00000000-0005-0000-0000-0000213E0000}"/>
    <cellStyle name="Millares 9 4 2 2 2 2 2" xfId="11514" xr:uid="{00000000-0005-0000-0000-0000223E0000}"/>
    <cellStyle name="Millares 9 4 2 2 2 2 2 2" xfId="20267" xr:uid="{00000000-0005-0000-0000-0000233E0000}"/>
    <cellStyle name="Millares 9 4 2 2 2 2 3" xfId="15891" xr:uid="{00000000-0005-0000-0000-0000243E0000}"/>
    <cellStyle name="Millares 9 4 2 2 2 3" xfId="9326" xr:uid="{00000000-0005-0000-0000-0000253E0000}"/>
    <cellStyle name="Millares 9 4 2 2 2 3 2" xfId="18079" xr:uid="{00000000-0005-0000-0000-0000263E0000}"/>
    <cellStyle name="Millares 9 4 2 2 2 4" xfId="13703" xr:uid="{00000000-0005-0000-0000-0000273E0000}"/>
    <cellStyle name="Millares 9 4 2 2 3" xfId="6043" xr:uid="{00000000-0005-0000-0000-0000283E0000}"/>
    <cellStyle name="Millares 9 4 2 2 3 2" xfId="10420" xr:uid="{00000000-0005-0000-0000-0000293E0000}"/>
    <cellStyle name="Millares 9 4 2 2 3 2 2" xfId="19173" xr:uid="{00000000-0005-0000-0000-00002A3E0000}"/>
    <cellStyle name="Millares 9 4 2 2 3 3" xfId="14797" xr:uid="{00000000-0005-0000-0000-00002B3E0000}"/>
    <cellStyle name="Millares 9 4 2 2 4" xfId="8232" xr:uid="{00000000-0005-0000-0000-00002C3E0000}"/>
    <cellStyle name="Millares 9 4 2 2 4 2" xfId="16985" xr:uid="{00000000-0005-0000-0000-00002D3E0000}"/>
    <cellStyle name="Millares 9 4 2 2 5" xfId="12609" xr:uid="{00000000-0005-0000-0000-00002E3E0000}"/>
    <cellStyle name="Millares 9 4 2 3" xfId="4400" xr:uid="{00000000-0005-0000-0000-00002F3E0000}"/>
    <cellStyle name="Millares 9 4 2 3 2" xfId="6589" xr:uid="{00000000-0005-0000-0000-0000303E0000}"/>
    <cellStyle name="Millares 9 4 2 3 2 2" xfId="10966" xr:uid="{00000000-0005-0000-0000-0000313E0000}"/>
    <cellStyle name="Millares 9 4 2 3 2 2 2" xfId="19719" xr:uid="{00000000-0005-0000-0000-0000323E0000}"/>
    <cellStyle name="Millares 9 4 2 3 2 3" xfId="15343" xr:uid="{00000000-0005-0000-0000-0000333E0000}"/>
    <cellStyle name="Millares 9 4 2 3 3" xfId="8778" xr:uid="{00000000-0005-0000-0000-0000343E0000}"/>
    <cellStyle name="Millares 9 4 2 3 3 2" xfId="17531" xr:uid="{00000000-0005-0000-0000-0000353E0000}"/>
    <cellStyle name="Millares 9 4 2 3 4" xfId="13155" xr:uid="{00000000-0005-0000-0000-0000363E0000}"/>
    <cellStyle name="Millares 9 4 2 4" xfId="5495" xr:uid="{00000000-0005-0000-0000-0000373E0000}"/>
    <cellStyle name="Millares 9 4 2 4 2" xfId="9872" xr:uid="{00000000-0005-0000-0000-0000383E0000}"/>
    <cellStyle name="Millares 9 4 2 4 2 2" xfId="18625" xr:uid="{00000000-0005-0000-0000-0000393E0000}"/>
    <cellStyle name="Millares 9 4 2 4 3" xfId="14249" xr:uid="{00000000-0005-0000-0000-00003A3E0000}"/>
    <cellStyle name="Millares 9 4 2 5" xfId="7684" xr:uid="{00000000-0005-0000-0000-00003B3E0000}"/>
    <cellStyle name="Millares 9 4 2 5 2" xfId="16437" xr:uid="{00000000-0005-0000-0000-00003C3E0000}"/>
    <cellStyle name="Millares 9 4 2 6" xfId="12061" xr:uid="{00000000-0005-0000-0000-00003D3E0000}"/>
    <cellStyle name="Millares 9 4 3" xfId="3578" xr:uid="{00000000-0005-0000-0000-00003E3E0000}"/>
    <cellStyle name="Millares 9 4 3 2" xfId="4674" xr:uid="{00000000-0005-0000-0000-00003F3E0000}"/>
    <cellStyle name="Millares 9 4 3 2 2" xfId="6863" xr:uid="{00000000-0005-0000-0000-0000403E0000}"/>
    <cellStyle name="Millares 9 4 3 2 2 2" xfId="11240" xr:uid="{00000000-0005-0000-0000-0000413E0000}"/>
    <cellStyle name="Millares 9 4 3 2 2 2 2" xfId="19993" xr:uid="{00000000-0005-0000-0000-0000423E0000}"/>
    <cellStyle name="Millares 9 4 3 2 2 3" xfId="15617" xr:uid="{00000000-0005-0000-0000-0000433E0000}"/>
    <cellStyle name="Millares 9 4 3 2 3" xfId="9052" xr:uid="{00000000-0005-0000-0000-0000443E0000}"/>
    <cellStyle name="Millares 9 4 3 2 3 2" xfId="17805" xr:uid="{00000000-0005-0000-0000-0000453E0000}"/>
    <cellStyle name="Millares 9 4 3 2 4" xfId="13429" xr:uid="{00000000-0005-0000-0000-0000463E0000}"/>
    <cellStyle name="Millares 9 4 3 3" xfId="5769" xr:uid="{00000000-0005-0000-0000-0000473E0000}"/>
    <cellStyle name="Millares 9 4 3 3 2" xfId="10146" xr:uid="{00000000-0005-0000-0000-0000483E0000}"/>
    <cellStyle name="Millares 9 4 3 3 2 2" xfId="18899" xr:uid="{00000000-0005-0000-0000-0000493E0000}"/>
    <cellStyle name="Millares 9 4 3 3 3" xfId="14523" xr:uid="{00000000-0005-0000-0000-00004A3E0000}"/>
    <cellStyle name="Millares 9 4 3 4" xfId="7958" xr:uid="{00000000-0005-0000-0000-00004B3E0000}"/>
    <cellStyle name="Millares 9 4 3 4 2" xfId="16711" xr:uid="{00000000-0005-0000-0000-00004C3E0000}"/>
    <cellStyle name="Millares 9 4 3 5" xfId="12335" xr:uid="{00000000-0005-0000-0000-00004D3E0000}"/>
    <cellStyle name="Millares 9 4 4" xfId="4126" xr:uid="{00000000-0005-0000-0000-00004E3E0000}"/>
    <cellStyle name="Millares 9 4 4 2" xfId="6315" xr:uid="{00000000-0005-0000-0000-00004F3E0000}"/>
    <cellStyle name="Millares 9 4 4 2 2" xfId="10692" xr:uid="{00000000-0005-0000-0000-0000503E0000}"/>
    <cellStyle name="Millares 9 4 4 2 2 2" xfId="19445" xr:uid="{00000000-0005-0000-0000-0000513E0000}"/>
    <cellStyle name="Millares 9 4 4 2 3" xfId="15069" xr:uid="{00000000-0005-0000-0000-0000523E0000}"/>
    <cellStyle name="Millares 9 4 4 3" xfId="8504" xr:uid="{00000000-0005-0000-0000-0000533E0000}"/>
    <cellStyle name="Millares 9 4 4 3 2" xfId="17257" xr:uid="{00000000-0005-0000-0000-0000543E0000}"/>
    <cellStyle name="Millares 9 4 4 4" xfId="12881" xr:uid="{00000000-0005-0000-0000-0000553E0000}"/>
    <cellStyle name="Millares 9 4 5" xfId="5221" xr:uid="{00000000-0005-0000-0000-0000563E0000}"/>
    <cellStyle name="Millares 9 4 5 2" xfId="9598" xr:uid="{00000000-0005-0000-0000-0000573E0000}"/>
    <cellStyle name="Millares 9 4 5 2 2" xfId="18351" xr:uid="{00000000-0005-0000-0000-0000583E0000}"/>
    <cellStyle name="Millares 9 4 5 3" xfId="13975" xr:uid="{00000000-0005-0000-0000-0000593E0000}"/>
    <cellStyle name="Millares 9 4 6" xfId="7410" xr:uid="{00000000-0005-0000-0000-00005A3E0000}"/>
    <cellStyle name="Millares 9 4 6 2" xfId="16163" xr:uid="{00000000-0005-0000-0000-00005B3E0000}"/>
    <cellStyle name="Millares 9 4 7" xfId="11787" xr:uid="{00000000-0005-0000-0000-00005C3E0000}"/>
    <cellStyle name="Millares 9 5" xfId="2910" xr:uid="{00000000-0005-0000-0000-00005D3E0000}"/>
    <cellStyle name="Millares 9 5 2" xfId="3189" xr:uid="{00000000-0005-0000-0000-00005E3E0000}"/>
    <cellStyle name="Millares 9 5 2 2" xfId="3742" xr:uid="{00000000-0005-0000-0000-00005F3E0000}"/>
    <cellStyle name="Millares 9 5 2 2 2" xfId="4838" xr:uid="{00000000-0005-0000-0000-0000603E0000}"/>
    <cellStyle name="Millares 9 5 2 2 2 2" xfId="7027" xr:uid="{00000000-0005-0000-0000-0000613E0000}"/>
    <cellStyle name="Millares 9 5 2 2 2 2 2" xfId="11404" xr:uid="{00000000-0005-0000-0000-0000623E0000}"/>
    <cellStyle name="Millares 9 5 2 2 2 2 2 2" xfId="20157" xr:uid="{00000000-0005-0000-0000-0000633E0000}"/>
    <cellStyle name="Millares 9 5 2 2 2 2 3" xfId="15781" xr:uid="{00000000-0005-0000-0000-0000643E0000}"/>
    <cellStyle name="Millares 9 5 2 2 2 3" xfId="9216" xr:uid="{00000000-0005-0000-0000-0000653E0000}"/>
    <cellStyle name="Millares 9 5 2 2 2 3 2" xfId="17969" xr:uid="{00000000-0005-0000-0000-0000663E0000}"/>
    <cellStyle name="Millares 9 5 2 2 2 4" xfId="13593" xr:uid="{00000000-0005-0000-0000-0000673E0000}"/>
    <cellStyle name="Millares 9 5 2 2 3" xfId="5933" xr:uid="{00000000-0005-0000-0000-0000683E0000}"/>
    <cellStyle name="Millares 9 5 2 2 3 2" xfId="10310" xr:uid="{00000000-0005-0000-0000-0000693E0000}"/>
    <cellStyle name="Millares 9 5 2 2 3 2 2" xfId="19063" xr:uid="{00000000-0005-0000-0000-00006A3E0000}"/>
    <cellStyle name="Millares 9 5 2 2 3 3" xfId="14687" xr:uid="{00000000-0005-0000-0000-00006B3E0000}"/>
    <cellStyle name="Millares 9 5 2 2 4" xfId="8122" xr:uid="{00000000-0005-0000-0000-00006C3E0000}"/>
    <cellStyle name="Millares 9 5 2 2 4 2" xfId="16875" xr:uid="{00000000-0005-0000-0000-00006D3E0000}"/>
    <cellStyle name="Millares 9 5 2 2 5" xfId="12499" xr:uid="{00000000-0005-0000-0000-00006E3E0000}"/>
    <cellStyle name="Millares 9 5 2 3" xfId="4290" xr:uid="{00000000-0005-0000-0000-00006F3E0000}"/>
    <cellStyle name="Millares 9 5 2 3 2" xfId="6479" xr:uid="{00000000-0005-0000-0000-0000703E0000}"/>
    <cellStyle name="Millares 9 5 2 3 2 2" xfId="10856" xr:uid="{00000000-0005-0000-0000-0000713E0000}"/>
    <cellStyle name="Millares 9 5 2 3 2 2 2" xfId="19609" xr:uid="{00000000-0005-0000-0000-0000723E0000}"/>
    <cellStyle name="Millares 9 5 2 3 2 3" xfId="15233" xr:uid="{00000000-0005-0000-0000-0000733E0000}"/>
    <cellStyle name="Millares 9 5 2 3 3" xfId="8668" xr:uid="{00000000-0005-0000-0000-0000743E0000}"/>
    <cellStyle name="Millares 9 5 2 3 3 2" xfId="17421" xr:uid="{00000000-0005-0000-0000-0000753E0000}"/>
    <cellStyle name="Millares 9 5 2 3 4" xfId="13045" xr:uid="{00000000-0005-0000-0000-0000763E0000}"/>
    <cellStyle name="Millares 9 5 2 4" xfId="5385" xr:uid="{00000000-0005-0000-0000-0000773E0000}"/>
    <cellStyle name="Millares 9 5 2 4 2" xfId="9762" xr:uid="{00000000-0005-0000-0000-0000783E0000}"/>
    <cellStyle name="Millares 9 5 2 4 2 2" xfId="18515" xr:uid="{00000000-0005-0000-0000-0000793E0000}"/>
    <cellStyle name="Millares 9 5 2 4 3" xfId="14139" xr:uid="{00000000-0005-0000-0000-00007A3E0000}"/>
    <cellStyle name="Millares 9 5 2 5" xfId="7574" xr:uid="{00000000-0005-0000-0000-00007B3E0000}"/>
    <cellStyle name="Millares 9 5 2 5 2" xfId="16327" xr:uid="{00000000-0005-0000-0000-00007C3E0000}"/>
    <cellStyle name="Millares 9 5 2 6" xfId="11951" xr:uid="{00000000-0005-0000-0000-00007D3E0000}"/>
    <cellStyle name="Millares 9 5 3" xfId="3468" xr:uid="{00000000-0005-0000-0000-00007E3E0000}"/>
    <cellStyle name="Millares 9 5 3 2" xfId="4564" xr:uid="{00000000-0005-0000-0000-00007F3E0000}"/>
    <cellStyle name="Millares 9 5 3 2 2" xfId="6753" xr:uid="{00000000-0005-0000-0000-0000803E0000}"/>
    <cellStyle name="Millares 9 5 3 2 2 2" xfId="11130" xr:uid="{00000000-0005-0000-0000-0000813E0000}"/>
    <cellStyle name="Millares 9 5 3 2 2 2 2" xfId="19883" xr:uid="{00000000-0005-0000-0000-0000823E0000}"/>
    <cellStyle name="Millares 9 5 3 2 2 3" xfId="15507" xr:uid="{00000000-0005-0000-0000-0000833E0000}"/>
    <cellStyle name="Millares 9 5 3 2 3" xfId="8942" xr:uid="{00000000-0005-0000-0000-0000843E0000}"/>
    <cellStyle name="Millares 9 5 3 2 3 2" xfId="17695" xr:uid="{00000000-0005-0000-0000-0000853E0000}"/>
    <cellStyle name="Millares 9 5 3 2 4" xfId="13319" xr:uid="{00000000-0005-0000-0000-0000863E0000}"/>
    <cellStyle name="Millares 9 5 3 3" xfId="5659" xr:uid="{00000000-0005-0000-0000-0000873E0000}"/>
    <cellStyle name="Millares 9 5 3 3 2" xfId="10036" xr:uid="{00000000-0005-0000-0000-0000883E0000}"/>
    <cellStyle name="Millares 9 5 3 3 2 2" xfId="18789" xr:uid="{00000000-0005-0000-0000-0000893E0000}"/>
    <cellStyle name="Millares 9 5 3 3 3" xfId="14413" xr:uid="{00000000-0005-0000-0000-00008A3E0000}"/>
    <cellStyle name="Millares 9 5 3 4" xfId="7848" xr:uid="{00000000-0005-0000-0000-00008B3E0000}"/>
    <cellStyle name="Millares 9 5 3 4 2" xfId="16601" xr:uid="{00000000-0005-0000-0000-00008C3E0000}"/>
    <cellStyle name="Millares 9 5 3 5" xfId="12225" xr:uid="{00000000-0005-0000-0000-00008D3E0000}"/>
    <cellStyle name="Millares 9 5 4" xfId="4016" xr:uid="{00000000-0005-0000-0000-00008E3E0000}"/>
    <cellStyle name="Millares 9 5 4 2" xfId="6205" xr:uid="{00000000-0005-0000-0000-00008F3E0000}"/>
    <cellStyle name="Millares 9 5 4 2 2" xfId="10582" xr:uid="{00000000-0005-0000-0000-0000903E0000}"/>
    <cellStyle name="Millares 9 5 4 2 2 2" xfId="19335" xr:uid="{00000000-0005-0000-0000-0000913E0000}"/>
    <cellStyle name="Millares 9 5 4 2 3" xfId="14959" xr:uid="{00000000-0005-0000-0000-0000923E0000}"/>
    <cellStyle name="Millares 9 5 4 3" xfId="8394" xr:uid="{00000000-0005-0000-0000-0000933E0000}"/>
    <cellStyle name="Millares 9 5 4 3 2" xfId="17147" xr:uid="{00000000-0005-0000-0000-0000943E0000}"/>
    <cellStyle name="Millares 9 5 4 4" xfId="12771" xr:uid="{00000000-0005-0000-0000-0000953E0000}"/>
    <cellStyle name="Millares 9 5 5" xfId="5111" xr:uid="{00000000-0005-0000-0000-0000963E0000}"/>
    <cellStyle name="Millares 9 5 5 2" xfId="9488" xr:uid="{00000000-0005-0000-0000-0000973E0000}"/>
    <cellStyle name="Millares 9 5 5 2 2" xfId="18241" xr:uid="{00000000-0005-0000-0000-0000983E0000}"/>
    <cellStyle name="Millares 9 5 5 3" xfId="13865" xr:uid="{00000000-0005-0000-0000-0000993E0000}"/>
    <cellStyle name="Millares 9 5 6" xfId="7300" xr:uid="{00000000-0005-0000-0000-00009A3E0000}"/>
    <cellStyle name="Millares 9 5 6 2" xfId="16053" xr:uid="{00000000-0005-0000-0000-00009B3E0000}"/>
    <cellStyle name="Millares 9 5 7" xfId="11677" xr:uid="{00000000-0005-0000-0000-00009C3E0000}"/>
    <cellStyle name="Millares 9 6" xfId="3139" xr:uid="{00000000-0005-0000-0000-00009D3E0000}"/>
    <cellStyle name="Millares 9 6 2" xfId="3693" xr:uid="{00000000-0005-0000-0000-00009E3E0000}"/>
    <cellStyle name="Millares 9 6 2 2" xfId="4789" xr:uid="{00000000-0005-0000-0000-00009F3E0000}"/>
    <cellStyle name="Millares 9 6 2 2 2" xfId="6978" xr:uid="{00000000-0005-0000-0000-0000A03E0000}"/>
    <cellStyle name="Millares 9 6 2 2 2 2" xfId="11355" xr:uid="{00000000-0005-0000-0000-0000A13E0000}"/>
    <cellStyle name="Millares 9 6 2 2 2 2 2" xfId="20108" xr:uid="{00000000-0005-0000-0000-0000A23E0000}"/>
    <cellStyle name="Millares 9 6 2 2 2 3" xfId="15732" xr:uid="{00000000-0005-0000-0000-0000A33E0000}"/>
    <cellStyle name="Millares 9 6 2 2 3" xfId="9167" xr:uid="{00000000-0005-0000-0000-0000A43E0000}"/>
    <cellStyle name="Millares 9 6 2 2 3 2" xfId="17920" xr:uid="{00000000-0005-0000-0000-0000A53E0000}"/>
    <cellStyle name="Millares 9 6 2 2 4" xfId="13544" xr:uid="{00000000-0005-0000-0000-0000A63E0000}"/>
    <cellStyle name="Millares 9 6 2 3" xfId="5884" xr:uid="{00000000-0005-0000-0000-0000A73E0000}"/>
    <cellStyle name="Millares 9 6 2 3 2" xfId="10261" xr:uid="{00000000-0005-0000-0000-0000A83E0000}"/>
    <cellStyle name="Millares 9 6 2 3 2 2" xfId="19014" xr:uid="{00000000-0005-0000-0000-0000A93E0000}"/>
    <cellStyle name="Millares 9 6 2 3 3" xfId="14638" xr:uid="{00000000-0005-0000-0000-0000AA3E0000}"/>
    <cellStyle name="Millares 9 6 2 4" xfId="8073" xr:uid="{00000000-0005-0000-0000-0000AB3E0000}"/>
    <cellStyle name="Millares 9 6 2 4 2" xfId="16826" xr:uid="{00000000-0005-0000-0000-0000AC3E0000}"/>
    <cellStyle name="Millares 9 6 2 5" xfId="12450" xr:uid="{00000000-0005-0000-0000-0000AD3E0000}"/>
    <cellStyle name="Millares 9 6 3" xfId="4241" xr:uid="{00000000-0005-0000-0000-0000AE3E0000}"/>
    <cellStyle name="Millares 9 6 3 2" xfId="6430" xr:uid="{00000000-0005-0000-0000-0000AF3E0000}"/>
    <cellStyle name="Millares 9 6 3 2 2" xfId="10807" xr:uid="{00000000-0005-0000-0000-0000B03E0000}"/>
    <cellStyle name="Millares 9 6 3 2 2 2" xfId="19560" xr:uid="{00000000-0005-0000-0000-0000B13E0000}"/>
    <cellStyle name="Millares 9 6 3 2 3" xfId="15184" xr:uid="{00000000-0005-0000-0000-0000B23E0000}"/>
    <cellStyle name="Millares 9 6 3 3" xfId="8619" xr:uid="{00000000-0005-0000-0000-0000B33E0000}"/>
    <cellStyle name="Millares 9 6 3 3 2" xfId="17372" xr:uid="{00000000-0005-0000-0000-0000B43E0000}"/>
    <cellStyle name="Millares 9 6 3 4" xfId="12996" xr:uid="{00000000-0005-0000-0000-0000B53E0000}"/>
    <cellStyle name="Millares 9 6 4" xfId="5336" xr:uid="{00000000-0005-0000-0000-0000B63E0000}"/>
    <cellStyle name="Millares 9 6 4 2" xfId="9713" xr:uid="{00000000-0005-0000-0000-0000B73E0000}"/>
    <cellStyle name="Millares 9 6 4 2 2" xfId="18466" xr:uid="{00000000-0005-0000-0000-0000B83E0000}"/>
    <cellStyle name="Millares 9 6 4 3" xfId="14090" xr:uid="{00000000-0005-0000-0000-0000B93E0000}"/>
    <cellStyle name="Millares 9 6 5" xfId="7525" xr:uid="{00000000-0005-0000-0000-0000BA3E0000}"/>
    <cellStyle name="Millares 9 6 5 2" xfId="16278" xr:uid="{00000000-0005-0000-0000-0000BB3E0000}"/>
    <cellStyle name="Millares 9 6 6" xfId="11902" xr:uid="{00000000-0005-0000-0000-0000BC3E0000}"/>
    <cellStyle name="Millares 9 7" xfId="3418" xr:uid="{00000000-0005-0000-0000-0000BD3E0000}"/>
    <cellStyle name="Millares 9 7 2" xfId="4515" xr:uid="{00000000-0005-0000-0000-0000BE3E0000}"/>
    <cellStyle name="Millares 9 7 2 2" xfId="6704" xr:uid="{00000000-0005-0000-0000-0000BF3E0000}"/>
    <cellStyle name="Millares 9 7 2 2 2" xfId="11081" xr:uid="{00000000-0005-0000-0000-0000C03E0000}"/>
    <cellStyle name="Millares 9 7 2 2 2 2" xfId="19834" xr:uid="{00000000-0005-0000-0000-0000C13E0000}"/>
    <cellStyle name="Millares 9 7 2 2 3" xfId="15458" xr:uid="{00000000-0005-0000-0000-0000C23E0000}"/>
    <cellStyle name="Millares 9 7 2 3" xfId="8893" xr:uid="{00000000-0005-0000-0000-0000C33E0000}"/>
    <cellStyle name="Millares 9 7 2 3 2" xfId="17646" xr:uid="{00000000-0005-0000-0000-0000C43E0000}"/>
    <cellStyle name="Millares 9 7 2 4" xfId="13270" xr:uid="{00000000-0005-0000-0000-0000C53E0000}"/>
    <cellStyle name="Millares 9 7 3" xfId="5610" xr:uid="{00000000-0005-0000-0000-0000C63E0000}"/>
    <cellStyle name="Millares 9 7 3 2" xfId="9987" xr:uid="{00000000-0005-0000-0000-0000C73E0000}"/>
    <cellStyle name="Millares 9 7 3 2 2" xfId="18740" xr:uid="{00000000-0005-0000-0000-0000C83E0000}"/>
    <cellStyle name="Millares 9 7 3 3" xfId="14364" xr:uid="{00000000-0005-0000-0000-0000C93E0000}"/>
    <cellStyle name="Millares 9 7 4" xfId="7799" xr:uid="{00000000-0005-0000-0000-0000CA3E0000}"/>
    <cellStyle name="Millares 9 7 4 2" xfId="16552" xr:uid="{00000000-0005-0000-0000-0000CB3E0000}"/>
    <cellStyle name="Millares 9 7 5" xfId="12176" xr:uid="{00000000-0005-0000-0000-0000CC3E0000}"/>
    <cellStyle name="Millares 9 8" xfId="3968" xr:uid="{00000000-0005-0000-0000-0000CD3E0000}"/>
    <cellStyle name="Millares 9 8 2" xfId="6157" xr:uid="{00000000-0005-0000-0000-0000CE3E0000}"/>
    <cellStyle name="Millares 9 8 2 2" xfId="10534" xr:uid="{00000000-0005-0000-0000-0000CF3E0000}"/>
    <cellStyle name="Millares 9 8 2 2 2" xfId="19287" xr:uid="{00000000-0005-0000-0000-0000D03E0000}"/>
    <cellStyle name="Millares 9 8 2 3" xfId="14911" xr:uid="{00000000-0005-0000-0000-0000D13E0000}"/>
    <cellStyle name="Millares 9 8 3" xfId="8346" xr:uid="{00000000-0005-0000-0000-0000D23E0000}"/>
    <cellStyle name="Millares 9 8 3 2" xfId="17099" xr:uid="{00000000-0005-0000-0000-0000D33E0000}"/>
    <cellStyle name="Millares 9 8 4" xfId="12723" xr:uid="{00000000-0005-0000-0000-0000D43E0000}"/>
    <cellStyle name="Millares 9 9" xfId="5063" xr:uid="{00000000-0005-0000-0000-0000D53E0000}"/>
    <cellStyle name="Millares 9 9 2" xfId="9440" xr:uid="{00000000-0005-0000-0000-0000D63E0000}"/>
    <cellStyle name="Millares 9 9 2 2" xfId="18193" xr:uid="{00000000-0005-0000-0000-0000D73E0000}"/>
    <cellStyle name="Millares 9 9 3" xfId="13817" xr:uid="{00000000-0005-0000-0000-0000D83E0000}"/>
    <cellStyle name="Moneda" xfId="9" builtinId="4"/>
    <cellStyle name="Moneda [0]" xfId="2865" builtinId="7"/>
    <cellStyle name="Moneda [0] 10" xfId="2916" xr:uid="{00000000-0005-0000-0000-0000DB3E0000}"/>
    <cellStyle name="Moneda [0] 10 2" xfId="3030" xr:uid="{00000000-0005-0000-0000-0000DC3E0000}"/>
    <cellStyle name="Moneda [0] 10 2 2" xfId="3306" xr:uid="{00000000-0005-0000-0000-0000DD3E0000}"/>
    <cellStyle name="Moneda [0] 10 2 2 2" xfId="3859" xr:uid="{00000000-0005-0000-0000-0000DE3E0000}"/>
    <cellStyle name="Moneda [0] 10 2 2 2 2" xfId="4955" xr:uid="{00000000-0005-0000-0000-0000DF3E0000}"/>
    <cellStyle name="Moneda [0] 10 2 2 2 2 2" xfId="7144" xr:uid="{00000000-0005-0000-0000-0000E03E0000}"/>
    <cellStyle name="Moneda [0] 10 2 2 2 2 2 2" xfId="11521" xr:uid="{00000000-0005-0000-0000-0000E13E0000}"/>
    <cellStyle name="Moneda [0] 10 2 2 2 2 2 2 2" xfId="20274" xr:uid="{00000000-0005-0000-0000-0000E23E0000}"/>
    <cellStyle name="Moneda [0] 10 2 2 2 2 2 3" xfId="15898" xr:uid="{00000000-0005-0000-0000-0000E33E0000}"/>
    <cellStyle name="Moneda [0] 10 2 2 2 2 3" xfId="9333" xr:uid="{00000000-0005-0000-0000-0000E43E0000}"/>
    <cellStyle name="Moneda [0] 10 2 2 2 2 3 2" xfId="18086" xr:uid="{00000000-0005-0000-0000-0000E53E0000}"/>
    <cellStyle name="Moneda [0] 10 2 2 2 2 4" xfId="13710" xr:uid="{00000000-0005-0000-0000-0000E63E0000}"/>
    <cellStyle name="Moneda [0] 10 2 2 2 3" xfId="6050" xr:uid="{00000000-0005-0000-0000-0000E73E0000}"/>
    <cellStyle name="Moneda [0] 10 2 2 2 3 2" xfId="10427" xr:uid="{00000000-0005-0000-0000-0000E83E0000}"/>
    <cellStyle name="Moneda [0] 10 2 2 2 3 2 2" xfId="19180" xr:uid="{00000000-0005-0000-0000-0000E93E0000}"/>
    <cellStyle name="Moneda [0] 10 2 2 2 3 3" xfId="14804" xr:uid="{00000000-0005-0000-0000-0000EA3E0000}"/>
    <cellStyle name="Moneda [0] 10 2 2 2 4" xfId="8239" xr:uid="{00000000-0005-0000-0000-0000EB3E0000}"/>
    <cellStyle name="Moneda [0] 10 2 2 2 4 2" xfId="16992" xr:uid="{00000000-0005-0000-0000-0000EC3E0000}"/>
    <cellStyle name="Moneda [0] 10 2 2 2 5" xfId="12616" xr:uid="{00000000-0005-0000-0000-0000ED3E0000}"/>
    <cellStyle name="Moneda [0] 10 2 2 3" xfId="4407" xr:uid="{00000000-0005-0000-0000-0000EE3E0000}"/>
    <cellStyle name="Moneda [0] 10 2 2 3 2" xfId="6596" xr:uid="{00000000-0005-0000-0000-0000EF3E0000}"/>
    <cellStyle name="Moneda [0] 10 2 2 3 2 2" xfId="10973" xr:uid="{00000000-0005-0000-0000-0000F03E0000}"/>
    <cellStyle name="Moneda [0] 10 2 2 3 2 2 2" xfId="19726" xr:uid="{00000000-0005-0000-0000-0000F13E0000}"/>
    <cellStyle name="Moneda [0] 10 2 2 3 2 3" xfId="15350" xr:uid="{00000000-0005-0000-0000-0000F23E0000}"/>
    <cellStyle name="Moneda [0] 10 2 2 3 3" xfId="8785" xr:uid="{00000000-0005-0000-0000-0000F33E0000}"/>
    <cellStyle name="Moneda [0] 10 2 2 3 3 2" xfId="17538" xr:uid="{00000000-0005-0000-0000-0000F43E0000}"/>
    <cellStyle name="Moneda [0] 10 2 2 3 4" xfId="13162" xr:uid="{00000000-0005-0000-0000-0000F53E0000}"/>
    <cellStyle name="Moneda [0] 10 2 2 4" xfId="5502" xr:uid="{00000000-0005-0000-0000-0000F63E0000}"/>
    <cellStyle name="Moneda [0] 10 2 2 4 2" xfId="9879" xr:uid="{00000000-0005-0000-0000-0000F73E0000}"/>
    <cellStyle name="Moneda [0] 10 2 2 4 2 2" xfId="18632" xr:uid="{00000000-0005-0000-0000-0000F83E0000}"/>
    <cellStyle name="Moneda [0] 10 2 2 4 3" xfId="14256" xr:uid="{00000000-0005-0000-0000-0000F93E0000}"/>
    <cellStyle name="Moneda [0] 10 2 2 5" xfId="7691" xr:uid="{00000000-0005-0000-0000-0000FA3E0000}"/>
    <cellStyle name="Moneda [0] 10 2 2 5 2" xfId="16444" xr:uid="{00000000-0005-0000-0000-0000FB3E0000}"/>
    <cellStyle name="Moneda [0] 10 2 2 6" xfId="12068" xr:uid="{00000000-0005-0000-0000-0000FC3E0000}"/>
    <cellStyle name="Moneda [0] 10 2 3" xfId="3585" xr:uid="{00000000-0005-0000-0000-0000FD3E0000}"/>
    <cellStyle name="Moneda [0] 10 2 3 2" xfId="4681" xr:uid="{00000000-0005-0000-0000-0000FE3E0000}"/>
    <cellStyle name="Moneda [0] 10 2 3 2 2" xfId="6870" xr:uid="{00000000-0005-0000-0000-0000FF3E0000}"/>
    <cellStyle name="Moneda [0] 10 2 3 2 2 2" xfId="11247" xr:uid="{00000000-0005-0000-0000-0000003F0000}"/>
    <cellStyle name="Moneda [0] 10 2 3 2 2 2 2" xfId="20000" xr:uid="{00000000-0005-0000-0000-0000013F0000}"/>
    <cellStyle name="Moneda [0] 10 2 3 2 2 3" xfId="15624" xr:uid="{00000000-0005-0000-0000-0000023F0000}"/>
    <cellStyle name="Moneda [0] 10 2 3 2 3" xfId="9059" xr:uid="{00000000-0005-0000-0000-0000033F0000}"/>
    <cellStyle name="Moneda [0] 10 2 3 2 3 2" xfId="17812" xr:uid="{00000000-0005-0000-0000-0000043F0000}"/>
    <cellStyle name="Moneda [0] 10 2 3 2 4" xfId="13436" xr:uid="{00000000-0005-0000-0000-0000053F0000}"/>
    <cellStyle name="Moneda [0] 10 2 3 3" xfId="5776" xr:uid="{00000000-0005-0000-0000-0000063F0000}"/>
    <cellStyle name="Moneda [0] 10 2 3 3 2" xfId="10153" xr:uid="{00000000-0005-0000-0000-0000073F0000}"/>
    <cellStyle name="Moneda [0] 10 2 3 3 2 2" xfId="18906" xr:uid="{00000000-0005-0000-0000-0000083F0000}"/>
    <cellStyle name="Moneda [0] 10 2 3 3 3" xfId="14530" xr:uid="{00000000-0005-0000-0000-0000093F0000}"/>
    <cellStyle name="Moneda [0] 10 2 3 4" xfId="7965" xr:uid="{00000000-0005-0000-0000-00000A3F0000}"/>
    <cellStyle name="Moneda [0] 10 2 3 4 2" xfId="16718" xr:uid="{00000000-0005-0000-0000-00000B3F0000}"/>
    <cellStyle name="Moneda [0] 10 2 3 5" xfId="12342" xr:uid="{00000000-0005-0000-0000-00000C3F0000}"/>
    <cellStyle name="Moneda [0] 10 2 4" xfId="4133" xr:uid="{00000000-0005-0000-0000-00000D3F0000}"/>
    <cellStyle name="Moneda [0] 10 2 4 2" xfId="6322" xr:uid="{00000000-0005-0000-0000-00000E3F0000}"/>
    <cellStyle name="Moneda [0] 10 2 4 2 2" xfId="10699" xr:uid="{00000000-0005-0000-0000-00000F3F0000}"/>
    <cellStyle name="Moneda [0] 10 2 4 2 2 2" xfId="19452" xr:uid="{00000000-0005-0000-0000-0000103F0000}"/>
    <cellStyle name="Moneda [0] 10 2 4 2 3" xfId="15076" xr:uid="{00000000-0005-0000-0000-0000113F0000}"/>
    <cellStyle name="Moneda [0] 10 2 4 3" xfId="8511" xr:uid="{00000000-0005-0000-0000-0000123F0000}"/>
    <cellStyle name="Moneda [0] 10 2 4 3 2" xfId="17264" xr:uid="{00000000-0005-0000-0000-0000133F0000}"/>
    <cellStyle name="Moneda [0] 10 2 4 4" xfId="12888" xr:uid="{00000000-0005-0000-0000-0000143F0000}"/>
    <cellStyle name="Moneda [0] 10 2 5" xfId="5228" xr:uid="{00000000-0005-0000-0000-0000153F0000}"/>
    <cellStyle name="Moneda [0] 10 2 5 2" xfId="9605" xr:uid="{00000000-0005-0000-0000-0000163F0000}"/>
    <cellStyle name="Moneda [0] 10 2 5 2 2" xfId="18358" xr:uid="{00000000-0005-0000-0000-0000173F0000}"/>
    <cellStyle name="Moneda [0] 10 2 5 3" xfId="13982" xr:uid="{00000000-0005-0000-0000-0000183F0000}"/>
    <cellStyle name="Moneda [0] 10 2 6" xfId="7417" xr:uid="{00000000-0005-0000-0000-0000193F0000}"/>
    <cellStyle name="Moneda [0] 10 2 6 2" xfId="16170" xr:uid="{00000000-0005-0000-0000-00001A3F0000}"/>
    <cellStyle name="Moneda [0] 10 2 7" xfId="11794" xr:uid="{00000000-0005-0000-0000-00001B3F0000}"/>
    <cellStyle name="Moneda [0] 10 3" xfId="3194" xr:uid="{00000000-0005-0000-0000-00001C3F0000}"/>
    <cellStyle name="Moneda [0] 10 3 2" xfId="3747" xr:uid="{00000000-0005-0000-0000-00001D3F0000}"/>
    <cellStyle name="Moneda [0] 10 3 2 2" xfId="4843" xr:uid="{00000000-0005-0000-0000-00001E3F0000}"/>
    <cellStyle name="Moneda [0] 10 3 2 2 2" xfId="7032" xr:uid="{00000000-0005-0000-0000-00001F3F0000}"/>
    <cellStyle name="Moneda [0] 10 3 2 2 2 2" xfId="11409" xr:uid="{00000000-0005-0000-0000-0000203F0000}"/>
    <cellStyle name="Moneda [0] 10 3 2 2 2 2 2" xfId="20162" xr:uid="{00000000-0005-0000-0000-0000213F0000}"/>
    <cellStyle name="Moneda [0] 10 3 2 2 2 3" xfId="15786" xr:uid="{00000000-0005-0000-0000-0000223F0000}"/>
    <cellStyle name="Moneda [0] 10 3 2 2 3" xfId="9221" xr:uid="{00000000-0005-0000-0000-0000233F0000}"/>
    <cellStyle name="Moneda [0] 10 3 2 2 3 2" xfId="17974" xr:uid="{00000000-0005-0000-0000-0000243F0000}"/>
    <cellStyle name="Moneda [0] 10 3 2 2 4" xfId="13598" xr:uid="{00000000-0005-0000-0000-0000253F0000}"/>
    <cellStyle name="Moneda [0] 10 3 2 3" xfId="5938" xr:uid="{00000000-0005-0000-0000-0000263F0000}"/>
    <cellStyle name="Moneda [0] 10 3 2 3 2" xfId="10315" xr:uid="{00000000-0005-0000-0000-0000273F0000}"/>
    <cellStyle name="Moneda [0] 10 3 2 3 2 2" xfId="19068" xr:uid="{00000000-0005-0000-0000-0000283F0000}"/>
    <cellStyle name="Moneda [0] 10 3 2 3 3" xfId="14692" xr:uid="{00000000-0005-0000-0000-0000293F0000}"/>
    <cellStyle name="Moneda [0] 10 3 2 4" xfId="8127" xr:uid="{00000000-0005-0000-0000-00002A3F0000}"/>
    <cellStyle name="Moneda [0] 10 3 2 4 2" xfId="16880" xr:uid="{00000000-0005-0000-0000-00002B3F0000}"/>
    <cellStyle name="Moneda [0] 10 3 2 5" xfId="12504" xr:uid="{00000000-0005-0000-0000-00002C3F0000}"/>
    <cellStyle name="Moneda [0] 10 3 3" xfId="4295" xr:uid="{00000000-0005-0000-0000-00002D3F0000}"/>
    <cellStyle name="Moneda [0] 10 3 3 2" xfId="6484" xr:uid="{00000000-0005-0000-0000-00002E3F0000}"/>
    <cellStyle name="Moneda [0] 10 3 3 2 2" xfId="10861" xr:uid="{00000000-0005-0000-0000-00002F3F0000}"/>
    <cellStyle name="Moneda [0] 10 3 3 2 2 2" xfId="19614" xr:uid="{00000000-0005-0000-0000-0000303F0000}"/>
    <cellStyle name="Moneda [0] 10 3 3 2 3" xfId="15238" xr:uid="{00000000-0005-0000-0000-0000313F0000}"/>
    <cellStyle name="Moneda [0] 10 3 3 3" xfId="8673" xr:uid="{00000000-0005-0000-0000-0000323F0000}"/>
    <cellStyle name="Moneda [0] 10 3 3 3 2" xfId="17426" xr:uid="{00000000-0005-0000-0000-0000333F0000}"/>
    <cellStyle name="Moneda [0] 10 3 3 4" xfId="13050" xr:uid="{00000000-0005-0000-0000-0000343F0000}"/>
    <cellStyle name="Moneda [0] 10 3 4" xfId="5390" xr:uid="{00000000-0005-0000-0000-0000353F0000}"/>
    <cellStyle name="Moneda [0] 10 3 4 2" xfId="9767" xr:uid="{00000000-0005-0000-0000-0000363F0000}"/>
    <cellStyle name="Moneda [0] 10 3 4 2 2" xfId="18520" xr:uid="{00000000-0005-0000-0000-0000373F0000}"/>
    <cellStyle name="Moneda [0] 10 3 4 3" xfId="14144" xr:uid="{00000000-0005-0000-0000-0000383F0000}"/>
    <cellStyle name="Moneda [0] 10 3 5" xfId="7579" xr:uid="{00000000-0005-0000-0000-0000393F0000}"/>
    <cellStyle name="Moneda [0] 10 3 5 2" xfId="16332" xr:uid="{00000000-0005-0000-0000-00003A3F0000}"/>
    <cellStyle name="Moneda [0] 10 3 6" xfId="11956" xr:uid="{00000000-0005-0000-0000-00003B3F0000}"/>
    <cellStyle name="Moneda [0] 10 4" xfId="3473" xr:uid="{00000000-0005-0000-0000-00003C3F0000}"/>
    <cellStyle name="Moneda [0] 10 4 2" xfId="4569" xr:uid="{00000000-0005-0000-0000-00003D3F0000}"/>
    <cellStyle name="Moneda [0] 10 4 2 2" xfId="6758" xr:uid="{00000000-0005-0000-0000-00003E3F0000}"/>
    <cellStyle name="Moneda [0] 10 4 2 2 2" xfId="11135" xr:uid="{00000000-0005-0000-0000-00003F3F0000}"/>
    <cellStyle name="Moneda [0] 10 4 2 2 2 2" xfId="19888" xr:uid="{00000000-0005-0000-0000-0000403F0000}"/>
    <cellStyle name="Moneda [0] 10 4 2 2 3" xfId="15512" xr:uid="{00000000-0005-0000-0000-0000413F0000}"/>
    <cellStyle name="Moneda [0] 10 4 2 3" xfId="8947" xr:uid="{00000000-0005-0000-0000-0000423F0000}"/>
    <cellStyle name="Moneda [0] 10 4 2 3 2" xfId="17700" xr:uid="{00000000-0005-0000-0000-0000433F0000}"/>
    <cellStyle name="Moneda [0] 10 4 2 4" xfId="13324" xr:uid="{00000000-0005-0000-0000-0000443F0000}"/>
    <cellStyle name="Moneda [0] 10 4 3" xfId="5664" xr:uid="{00000000-0005-0000-0000-0000453F0000}"/>
    <cellStyle name="Moneda [0] 10 4 3 2" xfId="10041" xr:uid="{00000000-0005-0000-0000-0000463F0000}"/>
    <cellStyle name="Moneda [0] 10 4 3 2 2" xfId="18794" xr:uid="{00000000-0005-0000-0000-0000473F0000}"/>
    <cellStyle name="Moneda [0] 10 4 3 3" xfId="14418" xr:uid="{00000000-0005-0000-0000-0000483F0000}"/>
    <cellStyle name="Moneda [0] 10 4 4" xfId="7853" xr:uid="{00000000-0005-0000-0000-0000493F0000}"/>
    <cellStyle name="Moneda [0] 10 4 4 2" xfId="16606" xr:uid="{00000000-0005-0000-0000-00004A3F0000}"/>
    <cellStyle name="Moneda [0] 10 4 5" xfId="12230" xr:uid="{00000000-0005-0000-0000-00004B3F0000}"/>
    <cellStyle name="Moneda [0] 10 5" xfId="4021" xr:uid="{00000000-0005-0000-0000-00004C3F0000}"/>
    <cellStyle name="Moneda [0] 10 5 2" xfId="6210" xr:uid="{00000000-0005-0000-0000-00004D3F0000}"/>
    <cellStyle name="Moneda [0] 10 5 2 2" xfId="10587" xr:uid="{00000000-0005-0000-0000-00004E3F0000}"/>
    <cellStyle name="Moneda [0] 10 5 2 2 2" xfId="19340" xr:uid="{00000000-0005-0000-0000-00004F3F0000}"/>
    <cellStyle name="Moneda [0] 10 5 2 3" xfId="14964" xr:uid="{00000000-0005-0000-0000-0000503F0000}"/>
    <cellStyle name="Moneda [0] 10 5 3" xfId="8399" xr:uid="{00000000-0005-0000-0000-0000513F0000}"/>
    <cellStyle name="Moneda [0] 10 5 3 2" xfId="17152" xr:uid="{00000000-0005-0000-0000-0000523F0000}"/>
    <cellStyle name="Moneda [0] 10 5 4" xfId="12776" xr:uid="{00000000-0005-0000-0000-0000533F0000}"/>
    <cellStyle name="Moneda [0] 10 6" xfId="5116" xr:uid="{00000000-0005-0000-0000-0000543F0000}"/>
    <cellStyle name="Moneda [0] 10 6 2" xfId="9493" xr:uid="{00000000-0005-0000-0000-0000553F0000}"/>
    <cellStyle name="Moneda [0] 10 6 2 2" xfId="18246" xr:uid="{00000000-0005-0000-0000-0000563F0000}"/>
    <cellStyle name="Moneda [0] 10 6 3" xfId="13870" xr:uid="{00000000-0005-0000-0000-0000573F0000}"/>
    <cellStyle name="Moneda [0] 10 7" xfId="7305" xr:uid="{00000000-0005-0000-0000-0000583F0000}"/>
    <cellStyle name="Moneda [0] 10 7 2" xfId="16058" xr:uid="{00000000-0005-0000-0000-0000593F0000}"/>
    <cellStyle name="Moneda [0] 10 8" xfId="11682" xr:uid="{00000000-0005-0000-0000-00005A3F0000}"/>
    <cellStyle name="Moneda [0] 11" xfId="3146" xr:uid="{00000000-0005-0000-0000-00005B3F0000}"/>
    <cellStyle name="Moneda [0] 11 2" xfId="3699" xr:uid="{00000000-0005-0000-0000-00005C3F0000}"/>
    <cellStyle name="Moneda [0] 11 2 2" xfId="4795" xr:uid="{00000000-0005-0000-0000-00005D3F0000}"/>
    <cellStyle name="Moneda [0] 11 2 2 2" xfId="6984" xr:uid="{00000000-0005-0000-0000-00005E3F0000}"/>
    <cellStyle name="Moneda [0] 11 2 2 2 2" xfId="11361" xr:uid="{00000000-0005-0000-0000-00005F3F0000}"/>
    <cellStyle name="Moneda [0] 11 2 2 2 2 2" xfId="20114" xr:uid="{00000000-0005-0000-0000-0000603F0000}"/>
    <cellStyle name="Moneda [0] 11 2 2 2 3" xfId="15738" xr:uid="{00000000-0005-0000-0000-0000613F0000}"/>
    <cellStyle name="Moneda [0] 11 2 2 3" xfId="9173" xr:uid="{00000000-0005-0000-0000-0000623F0000}"/>
    <cellStyle name="Moneda [0] 11 2 2 3 2" xfId="17926" xr:uid="{00000000-0005-0000-0000-0000633F0000}"/>
    <cellStyle name="Moneda [0] 11 2 2 4" xfId="13550" xr:uid="{00000000-0005-0000-0000-0000643F0000}"/>
    <cellStyle name="Moneda [0] 11 2 3" xfId="5890" xr:uid="{00000000-0005-0000-0000-0000653F0000}"/>
    <cellStyle name="Moneda [0] 11 2 3 2" xfId="10267" xr:uid="{00000000-0005-0000-0000-0000663F0000}"/>
    <cellStyle name="Moneda [0] 11 2 3 2 2" xfId="19020" xr:uid="{00000000-0005-0000-0000-0000673F0000}"/>
    <cellStyle name="Moneda [0] 11 2 3 3" xfId="14644" xr:uid="{00000000-0005-0000-0000-0000683F0000}"/>
    <cellStyle name="Moneda [0] 11 2 4" xfId="8079" xr:uid="{00000000-0005-0000-0000-0000693F0000}"/>
    <cellStyle name="Moneda [0] 11 2 4 2" xfId="16832" xr:uid="{00000000-0005-0000-0000-00006A3F0000}"/>
    <cellStyle name="Moneda [0] 11 2 5" xfId="12456" xr:uid="{00000000-0005-0000-0000-00006B3F0000}"/>
    <cellStyle name="Moneda [0] 11 3" xfId="4247" xr:uid="{00000000-0005-0000-0000-00006C3F0000}"/>
    <cellStyle name="Moneda [0] 11 3 2" xfId="6436" xr:uid="{00000000-0005-0000-0000-00006D3F0000}"/>
    <cellStyle name="Moneda [0] 11 3 2 2" xfId="10813" xr:uid="{00000000-0005-0000-0000-00006E3F0000}"/>
    <cellStyle name="Moneda [0] 11 3 2 2 2" xfId="19566" xr:uid="{00000000-0005-0000-0000-00006F3F0000}"/>
    <cellStyle name="Moneda [0] 11 3 2 3" xfId="15190" xr:uid="{00000000-0005-0000-0000-0000703F0000}"/>
    <cellStyle name="Moneda [0] 11 3 3" xfId="8625" xr:uid="{00000000-0005-0000-0000-0000713F0000}"/>
    <cellStyle name="Moneda [0] 11 3 3 2" xfId="17378" xr:uid="{00000000-0005-0000-0000-0000723F0000}"/>
    <cellStyle name="Moneda [0] 11 3 4" xfId="13002" xr:uid="{00000000-0005-0000-0000-0000733F0000}"/>
    <cellStyle name="Moneda [0] 11 4" xfId="5342" xr:uid="{00000000-0005-0000-0000-0000743F0000}"/>
    <cellStyle name="Moneda [0] 11 4 2" xfId="9719" xr:uid="{00000000-0005-0000-0000-0000753F0000}"/>
    <cellStyle name="Moneda [0] 11 4 2 2" xfId="18472" xr:uid="{00000000-0005-0000-0000-0000763F0000}"/>
    <cellStyle name="Moneda [0] 11 4 3" xfId="14096" xr:uid="{00000000-0005-0000-0000-0000773F0000}"/>
    <cellStyle name="Moneda [0] 11 5" xfId="7531" xr:uid="{00000000-0005-0000-0000-0000783F0000}"/>
    <cellStyle name="Moneda [0] 11 5 2" xfId="16284" xr:uid="{00000000-0005-0000-0000-0000793F0000}"/>
    <cellStyle name="Moneda [0] 11 6" xfId="11908" xr:uid="{00000000-0005-0000-0000-00007A3F0000}"/>
    <cellStyle name="Moneda [0] 12" xfId="3425" xr:uid="{00000000-0005-0000-0000-00007B3F0000}"/>
    <cellStyle name="Moneda [0] 12 2" xfId="4521" xr:uid="{00000000-0005-0000-0000-00007C3F0000}"/>
    <cellStyle name="Moneda [0] 12 2 2" xfId="6710" xr:uid="{00000000-0005-0000-0000-00007D3F0000}"/>
    <cellStyle name="Moneda [0] 12 2 2 2" xfId="11087" xr:uid="{00000000-0005-0000-0000-00007E3F0000}"/>
    <cellStyle name="Moneda [0] 12 2 2 2 2" xfId="19840" xr:uid="{00000000-0005-0000-0000-00007F3F0000}"/>
    <cellStyle name="Moneda [0] 12 2 2 3" xfId="15464" xr:uid="{00000000-0005-0000-0000-0000803F0000}"/>
    <cellStyle name="Moneda [0] 12 2 3" xfId="8899" xr:uid="{00000000-0005-0000-0000-0000813F0000}"/>
    <cellStyle name="Moneda [0] 12 2 3 2" xfId="17652" xr:uid="{00000000-0005-0000-0000-0000823F0000}"/>
    <cellStyle name="Moneda [0] 12 2 4" xfId="13276" xr:uid="{00000000-0005-0000-0000-0000833F0000}"/>
    <cellStyle name="Moneda [0] 12 3" xfId="5616" xr:uid="{00000000-0005-0000-0000-0000843F0000}"/>
    <cellStyle name="Moneda [0] 12 3 2" xfId="9993" xr:uid="{00000000-0005-0000-0000-0000853F0000}"/>
    <cellStyle name="Moneda [0] 12 3 2 2" xfId="18746" xr:uid="{00000000-0005-0000-0000-0000863F0000}"/>
    <cellStyle name="Moneda [0] 12 3 3" xfId="14370" xr:uid="{00000000-0005-0000-0000-0000873F0000}"/>
    <cellStyle name="Moneda [0] 12 4" xfId="7805" xr:uid="{00000000-0005-0000-0000-0000883F0000}"/>
    <cellStyle name="Moneda [0] 12 4 2" xfId="16558" xr:uid="{00000000-0005-0000-0000-0000893F0000}"/>
    <cellStyle name="Moneda [0] 12 5" xfId="12182" xr:uid="{00000000-0005-0000-0000-00008A3F0000}"/>
    <cellStyle name="Moneda [0] 13" xfId="3973" xr:uid="{00000000-0005-0000-0000-00008B3F0000}"/>
    <cellStyle name="Moneda [0] 13 2" xfId="6162" xr:uid="{00000000-0005-0000-0000-00008C3F0000}"/>
    <cellStyle name="Moneda [0] 13 2 2" xfId="10539" xr:uid="{00000000-0005-0000-0000-00008D3F0000}"/>
    <cellStyle name="Moneda [0] 13 2 2 2" xfId="19292" xr:uid="{00000000-0005-0000-0000-00008E3F0000}"/>
    <cellStyle name="Moneda [0] 13 2 3" xfId="14916" xr:uid="{00000000-0005-0000-0000-00008F3F0000}"/>
    <cellStyle name="Moneda [0] 13 3" xfId="8351" xr:uid="{00000000-0005-0000-0000-0000903F0000}"/>
    <cellStyle name="Moneda [0] 13 3 2" xfId="17104" xr:uid="{00000000-0005-0000-0000-0000913F0000}"/>
    <cellStyle name="Moneda [0] 13 4" xfId="12728" xr:uid="{00000000-0005-0000-0000-0000923F0000}"/>
    <cellStyle name="Moneda [0] 14" xfId="5068" xr:uid="{00000000-0005-0000-0000-0000933F0000}"/>
    <cellStyle name="Moneda [0] 14 2" xfId="9445" xr:uid="{00000000-0005-0000-0000-0000943F0000}"/>
    <cellStyle name="Moneda [0] 14 2 2" xfId="18198" xr:uid="{00000000-0005-0000-0000-0000953F0000}"/>
    <cellStyle name="Moneda [0] 14 3" xfId="13822" xr:uid="{00000000-0005-0000-0000-0000963F0000}"/>
    <cellStyle name="Moneda [0] 15" xfId="7257" xr:uid="{00000000-0005-0000-0000-0000973F0000}"/>
    <cellStyle name="Moneda [0] 15 2" xfId="16010" xr:uid="{00000000-0005-0000-0000-0000983F0000}"/>
    <cellStyle name="Moneda [0] 16" xfId="11634" xr:uid="{00000000-0005-0000-0000-0000993F0000}"/>
    <cellStyle name="Moneda [0] 2" xfId="246" xr:uid="{00000000-0005-0000-0000-00009A3F0000}"/>
    <cellStyle name="Moneda [0] 2 2" xfId="247" xr:uid="{00000000-0005-0000-0000-00009B3F0000}"/>
    <cellStyle name="Moneda [0] 2 2 2" xfId="248" xr:uid="{00000000-0005-0000-0000-00009C3F0000}"/>
    <cellStyle name="Moneda [0] 2 2 2 2" xfId="249" xr:uid="{00000000-0005-0000-0000-00009D3F0000}"/>
    <cellStyle name="Moneda [0] 2 2 3" xfId="250" xr:uid="{00000000-0005-0000-0000-00009E3F0000}"/>
    <cellStyle name="Moneda [0] 2 2 4" xfId="251" xr:uid="{00000000-0005-0000-0000-00009F3F0000}"/>
    <cellStyle name="Moneda [0] 2 3" xfId="252" xr:uid="{00000000-0005-0000-0000-0000A03F0000}"/>
    <cellStyle name="Moneda [0] 2 3 2" xfId="253" xr:uid="{00000000-0005-0000-0000-0000A13F0000}"/>
    <cellStyle name="Moneda [0] 2 4" xfId="254" xr:uid="{00000000-0005-0000-0000-0000A23F0000}"/>
    <cellStyle name="Moneda [0] 2 5" xfId="255" xr:uid="{00000000-0005-0000-0000-0000A33F0000}"/>
    <cellStyle name="Moneda [0] 3" xfId="256" xr:uid="{00000000-0005-0000-0000-0000A43F0000}"/>
    <cellStyle name="Moneda [0] 3 10" xfId="2912" xr:uid="{00000000-0005-0000-0000-0000A53F0000}"/>
    <cellStyle name="Moneda [0] 3 10 2" xfId="3191" xr:uid="{00000000-0005-0000-0000-0000A63F0000}"/>
    <cellStyle name="Moneda [0] 3 10 2 2" xfId="3744" xr:uid="{00000000-0005-0000-0000-0000A73F0000}"/>
    <cellStyle name="Moneda [0] 3 10 2 2 2" xfId="4840" xr:uid="{00000000-0005-0000-0000-0000A83F0000}"/>
    <cellStyle name="Moneda [0] 3 10 2 2 2 2" xfId="7029" xr:uid="{00000000-0005-0000-0000-0000A93F0000}"/>
    <cellStyle name="Moneda [0] 3 10 2 2 2 2 2" xfId="11406" xr:uid="{00000000-0005-0000-0000-0000AA3F0000}"/>
    <cellStyle name="Moneda [0] 3 10 2 2 2 2 2 2" xfId="20159" xr:uid="{00000000-0005-0000-0000-0000AB3F0000}"/>
    <cellStyle name="Moneda [0] 3 10 2 2 2 2 3" xfId="15783" xr:uid="{00000000-0005-0000-0000-0000AC3F0000}"/>
    <cellStyle name="Moneda [0] 3 10 2 2 2 3" xfId="9218" xr:uid="{00000000-0005-0000-0000-0000AD3F0000}"/>
    <cellStyle name="Moneda [0] 3 10 2 2 2 3 2" xfId="17971" xr:uid="{00000000-0005-0000-0000-0000AE3F0000}"/>
    <cellStyle name="Moneda [0] 3 10 2 2 2 4" xfId="13595" xr:uid="{00000000-0005-0000-0000-0000AF3F0000}"/>
    <cellStyle name="Moneda [0] 3 10 2 2 3" xfId="5935" xr:uid="{00000000-0005-0000-0000-0000B03F0000}"/>
    <cellStyle name="Moneda [0] 3 10 2 2 3 2" xfId="10312" xr:uid="{00000000-0005-0000-0000-0000B13F0000}"/>
    <cellStyle name="Moneda [0] 3 10 2 2 3 2 2" xfId="19065" xr:uid="{00000000-0005-0000-0000-0000B23F0000}"/>
    <cellStyle name="Moneda [0] 3 10 2 2 3 3" xfId="14689" xr:uid="{00000000-0005-0000-0000-0000B33F0000}"/>
    <cellStyle name="Moneda [0] 3 10 2 2 4" xfId="8124" xr:uid="{00000000-0005-0000-0000-0000B43F0000}"/>
    <cellStyle name="Moneda [0] 3 10 2 2 4 2" xfId="16877" xr:uid="{00000000-0005-0000-0000-0000B53F0000}"/>
    <cellStyle name="Moneda [0] 3 10 2 2 5" xfId="12501" xr:uid="{00000000-0005-0000-0000-0000B63F0000}"/>
    <cellStyle name="Moneda [0] 3 10 2 3" xfId="4292" xr:uid="{00000000-0005-0000-0000-0000B73F0000}"/>
    <cellStyle name="Moneda [0] 3 10 2 3 2" xfId="6481" xr:uid="{00000000-0005-0000-0000-0000B83F0000}"/>
    <cellStyle name="Moneda [0] 3 10 2 3 2 2" xfId="10858" xr:uid="{00000000-0005-0000-0000-0000B93F0000}"/>
    <cellStyle name="Moneda [0] 3 10 2 3 2 2 2" xfId="19611" xr:uid="{00000000-0005-0000-0000-0000BA3F0000}"/>
    <cellStyle name="Moneda [0] 3 10 2 3 2 3" xfId="15235" xr:uid="{00000000-0005-0000-0000-0000BB3F0000}"/>
    <cellStyle name="Moneda [0] 3 10 2 3 3" xfId="8670" xr:uid="{00000000-0005-0000-0000-0000BC3F0000}"/>
    <cellStyle name="Moneda [0] 3 10 2 3 3 2" xfId="17423" xr:uid="{00000000-0005-0000-0000-0000BD3F0000}"/>
    <cellStyle name="Moneda [0] 3 10 2 3 4" xfId="13047" xr:uid="{00000000-0005-0000-0000-0000BE3F0000}"/>
    <cellStyle name="Moneda [0] 3 10 2 4" xfId="5387" xr:uid="{00000000-0005-0000-0000-0000BF3F0000}"/>
    <cellStyle name="Moneda [0] 3 10 2 4 2" xfId="9764" xr:uid="{00000000-0005-0000-0000-0000C03F0000}"/>
    <cellStyle name="Moneda [0] 3 10 2 4 2 2" xfId="18517" xr:uid="{00000000-0005-0000-0000-0000C13F0000}"/>
    <cellStyle name="Moneda [0] 3 10 2 4 3" xfId="14141" xr:uid="{00000000-0005-0000-0000-0000C23F0000}"/>
    <cellStyle name="Moneda [0] 3 10 2 5" xfId="7576" xr:uid="{00000000-0005-0000-0000-0000C33F0000}"/>
    <cellStyle name="Moneda [0] 3 10 2 5 2" xfId="16329" xr:uid="{00000000-0005-0000-0000-0000C43F0000}"/>
    <cellStyle name="Moneda [0] 3 10 2 6" xfId="11953" xr:uid="{00000000-0005-0000-0000-0000C53F0000}"/>
    <cellStyle name="Moneda [0] 3 10 3" xfId="3470" xr:uid="{00000000-0005-0000-0000-0000C63F0000}"/>
    <cellStyle name="Moneda [0] 3 10 3 2" xfId="4566" xr:uid="{00000000-0005-0000-0000-0000C73F0000}"/>
    <cellStyle name="Moneda [0] 3 10 3 2 2" xfId="6755" xr:uid="{00000000-0005-0000-0000-0000C83F0000}"/>
    <cellStyle name="Moneda [0] 3 10 3 2 2 2" xfId="11132" xr:uid="{00000000-0005-0000-0000-0000C93F0000}"/>
    <cellStyle name="Moneda [0] 3 10 3 2 2 2 2" xfId="19885" xr:uid="{00000000-0005-0000-0000-0000CA3F0000}"/>
    <cellStyle name="Moneda [0] 3 10 3 2 2 3" xfId="15509" xr:uid="{00000000-0005-0000-0000-0000CB3F0000}"/>
    <cellStyle name="Moneda [0] 3 10 3 2 3" xfId="8944" xr:uid="{00000000-0005-0000-0000-0000CC3F0000}"/>
    <cellStyle name="Moneda [0] 3 10 3 2 3 2" xfId="17697" xr:uid="{00000000-0005-0000-0000-0000CD3F0000}"/>
    <cellStyle name="Moneda [0] 3 10 3 2 4" xfId="13321" xr:uid="{00000000-0005-0000-0000-0000CE3F0000}"/>
    <cellStyle name="Moneda [0] 3 10 3 3" xfId="5661" xr:uid="{00000000-0005-0000-0000-0000CF3F0000}"/>
    <cellStyle name="Moneda [0] 3 10 3 3 2" xfId="10038" xr:uid="{00000000-0005-0000-0000-0000D03F0000}"/>
    <cellStyle name="Moneda [0] 3 10 3 3 2 2" xfId="18791" xr:uid="{00000000-0005-0000-0000-0000D13F0000}"/>
    <cellStyle name="Moneda [0] 3 10 3 3 3" xfId="14415" xr:uid="{00000000-0005-0000-0000-0000D23F0000}"/>
    <cellStyle name="Moneda [0] 3 10 3 4" xfId="7850" xr:uid="{00000000-0005-0000-0000-0000D33F0000}"/>
    <cellStyle name="Moneda [0] 3 10 3 4 2" xfId="16603" xr:uid="{00000000-0005-0000-0000-0000D43F0000}"/>
    <cellStyle name="Moneda [0] 3 10 3 5" xfId="12227" xr:uid="{00000000-0005-0000-0000-0000D53F0000}"/>
    <cellStyle name="Moneda [0] 3 10 4" xfId="4018" xr:uid="{00000000-0005-0000-0000-0000D63F0000}"/>
    <cellStyle name="Moneda [0] 3 10 4 2" xfId="6207" xr:uid="{00000000-0005-0000-0000-0000D73F0000}"/>
    <cellStyle name="Moneda [0] 3 10 4 2 2" xfId="10584" xr:uid="{00000000-0005-0000-0000-0000D83F0000}"/>
    <cellStyle name="Moneda [0] 3 10 4 2 2 2" xfId="19337" xr:uid="{00000000-0005-0000-0000-0000D93F0000}"/>
    <cellStyle name="Moneda [0] 3 10 4 2 3" xfId="14961" xr:uid="{00000000-0005-0000-0000-0000DA3F0000}"/>
    <cellStyle name="Moneda [0] 3 10 4 3" xfId="8396" xr:uid="{00000000-0005-0000-0000-0000DB3F0000}"/>
    <cellStyle name="Moneda [0] 3 10 4 3 2" xfId="17149" xr:uid="{00000000-0005-0000-0000-0000DC3F0000}"/>
    <cellStyle name="Moneda [0] 3 10 4 4" xfId="12773" xr:uid="{00000000-0005-0000-0000-0000DD3F0000}"/>
    <cellStyle name="Moneda [0] 3 10 5" xfId="5113" xr:uid="{00000000-0005-0000-0000-0000DE3F0000}"/>
    <cellStyle name="Moneda [0] 3 10 5 2" xfId="9490" xr:uid="{00000000-0005-0000-0000-0000DF3F0000}"/>
    <cellStyle name="Moneda [0] 3 10 5 2 2" xfId="18243" xr:uid="{00000000-0005-0000-0000-0000E03F0000}"/>
    <cellStyle name="Moneda [0] 3 10 5 3" xfId="13867" xr:uid="{00000000-0005-0000-0000-0000E13F0000}"/>
    <cellStyle name="Moneda [0] 3 10 6" xfId="7302" xr:uid="{00000000-0005-0000-0000-0000E23F0000}"/>
    <cellStyle name="Moneda [0] 3 10 6 2" xfId="16055" xr:uid="{00000000-0005-0000-0000-0000E33F0000}"/>
    <cellStyle name="Moneda [0] 3 10 7" xfId="11679" xr:uid="{00000000-0005-0000-0000-0000E43F0000}"/>
    <cellStyle name="Moneda [0] 3 11" xfId="3141" xr:uid="{00000000-0005-0000-0000-0000E53F0000}"/>
    <cellStyle name="Moneda [0] 3 11 2" xfId="3695" xr:uid="{00000000-0005-0000-0000-0000E63F0000}"/>
    <cellStyle name="Moneda [0] 3 11 2 2" xfId="4791" xr:uid="{00000000-0005-0000-0000-0000E73F0000}"/>
    <cellStyle name="Moneda [0] 3 11 2 2 2" xfId="6980" xr:uid="{00000000-0005-0000-0000-0000E83F0000}"/>
    <cellStyle name="Moneda [0] 3 11 2 2 2 2" xfId="11357" xr:uid="{00000000-0005-0000-0000-0000E93F0000}"/>
    <cellStyle name="Moneda [0] 3 11 2 2 2 2 2" xfId="20110" xr:uid="{00000000-0005-0000-0000-0000EA3F0000}"/>
    <cellStyle name="Moneda [0] 3 11 2 2 2 3" xfId="15734" xr:uid="{00000000-0005-0000-0000-0000EB3F0000}"/>
    <cellStyle name="Moneda [0] 3 11 2 2 3" xfId="9169" xr:uid="{00000000-0005-0000-0000-0000EC3F0000}"/>
    <cellStyle name="Moneda [0] 3 11 2 2 3 2" xfId="17922" xr:uid="{00000000-0005-0000-0000-0000ED3F0000}"/>
    <cellStyle name="Moneda [0] 3 11 2 2 4" xfId="13546" xr:uid="{00000000-0005-0000-0000-0000EE3F0000}"/>
    <cellStyle name="Moneda [0] 3 11 2 3" xfId="5886" xr:uid="{00000000-0005-0000-0000-0000EF3F0000}"/>
    <cellStyle name="Moneda [0] 3 11 2 3 2" xfId="10263" xr:uid="{00000000-0005-0000-0000-0000F03F0000}"/>
    <cellStyle name="Moneda [0] 3 11 2 3 2 2" xfId="19016" xr:uid="{00000000-0005-0000-0000-0000F13F0000}"/>
    <cellStyle name="Moneda [0] 3 11 2 3 3" xfId="14640" xr:uid="{00000000-0005-0000-0000-0000F23F0000}"/>
    <cellStyle name="Moneda [0] 3 11 2 4" xfId="8075" xr:uid="{00000000-0005-0000-0000-0000F33F0000}"/>
    <cellStyle name="Moneda [0] 3 11 2 4 2" xfId="16828" xr:uid="{00000000-0005-0000-0000-0000F43F0000}"/>
    <cellStyle name="Moneda [0] 3 11 2 5" xfId="12452" xr:uid="{00000000-0005-0000-0000-0000F53F0000}"/>
    <cellStyle name="Moneda [0] 3 11 3" xfId="4243" xr:uid="{00000000-0005-0000-0000-0000F63F0000}"/>
    <cellStyle name="Moneda [0] 3 11 3 2" xfId="6432" xr:uid="{00000000-0005-0000-0000-0000F73F0000}"/>
    <cellStyle name="Moneda [0] 3 11 3 2 2" xfId="10809" xr:uid="{00000000-0005-0000-0000-0000F83F0000}"/>
    <cellStyle name="Moneda [0] 3 11 3 2 2 2" xfId="19562" xr:uid="{00000000-0005-0000-0000-0000F93F0000}"/>
    <cellStyle name="Moneda [0] 3 11 3 2 3" xfId="15186" xr:uid="{00000000-0005-0000-0000-0000FA3F0000}"/>
    <cellStyle name="Moneda [0] 3 11 3 3" xfId="8621" xr:uid="{00000000-0005-0000-0000-0000FB3F0000}"/>
    <cellStyle name="Moneda [0] 3 11 3 3 2" xfId="17374" xr:uid="{00000000-0005-0000-0000-0000FC3F0000}"/>
    <cellStyle name="Moneda [0] 3 11 3 4" xfId="12998" xr:uid="{00000000-0005-0000-0000-0000FD3F0000}"/>
    <cellStyle name="Moneda [0] 3 11 4" xfId="5338" xr:uid="{00000000-0005-0000-0000-0000FE3F0000}"/>
    <cellStyle name="Moneda [0] 3 11 4 2" xfId="9715" xr:uid="{00000000-0005-0000-0000-0000FF3F0000}"/>
    <cellStyle name="Moneda [0] 3 11 4 2 2" xfId="18468" xr:uid="{00000000-0005-0000-0000-000000400000}"/>
    <cellStyle name="Moneda [0] 3 11 4 3" xfId="14092" xr:uid="{00000000-0005-0000-0000-000001400000}"/>
    <cellStyle name="Moneda [0] 3 11 5" xfId="7527" xr:uid="{00000000-0005-0000-0000-000002400000}"/>
    <cellStyle name="Moneda [0] 3 11 5 2" xfId="16280" xr:uid="{00000000-0005-0000-0000-000003400000}"/>
    <cellStyle name="Moneda [0] 3 11 6" xfId="11904" xr:uid="{00000000-0005-0000-0000-000004400000}"/>
    <cellStyle name="Moneda [0] 3 12" xfId="3420" xr:uid="{00000000-0005-0000-0000-000005400000}"/>
    <cellStyle name="Moneda [0] 3 12 2" xfId="4517" xr:uid="{00000000-0005-0000-0000-000006400000}"/>
    <cellStyle name="Moneda [0] 3 12 2 2" xfId="6706" xr:uid="{00000000-0005-0000-0000-000007400000}"/>
    <cellStyle name="Moneda [0] 3 12 2 2 2" xfId="11083" xr:uid="{00000000-0005-0000-0000-000008400000}"/>
    <cellStyle name="Moneda [0] 3 12 2 2 2 2" xfId="19836" xr:uid="{00000000-0005-0000-0000-000009400000}"/>
    <cellStyle name="Moneda [0] 3 12 2 2 3" xfId="15460" xr:uid="{00000000-0005-0000-0000-00000A400000}"/>
    <cellStyle name="Moneda [0] 3 12 2 3" xfId="8895" xr:uid="{00000000-0005-0000-0000-00000B400000}"/>
    <cellStyle name="Moneda [0] 3 12 2 3 2" xfId="17648" xr:uid="{00000000-0005-0000-0000-00000C400000}"/>
    <cellStyle name="Moneda [0] 3 12 2 4" xfId="13272" xr:uid="{00000000-0005-0000-0000-00000D400000}"/>
    <cellStyle name="Moneda [0] 3 12 3" xfId="5612" xr:uid="{00000000-0005-0000-0000-00000E400000}"/>
    <cellStyle name="Moneda [0] 3 12 3 2" xfId="9989" xr:uid="{00000000-0005-0000-0000-00000F400000}"/>
    <cellStyle name="Moneda [0] 3 12 3 2 2" xfId="18742" xr:uid="{00000000-0005-0000-0000-000010400000}"/>
    <cellStyle name="Moneda [0] 3 12 3 3" xfId="14366" xr:uid="{00000000-0005-0000-0000-000011400000}"/>
    <cellStyle name="Moneda [0] 3 12 4" xfId="7801" xr:uid="{00000000-0005-0000-0000-000012400000}"/>
    <cellStyle name="Moneda [0] 3 12 4 2" xfId="16554" xr:uid="{00000000-0005-0000-0000-000013400000}"/>
    <cellStyle name="Moneda [0] 3 12 5" xfId="12178" xr:uid="{00000000-0005-0000-0000-000014400000}"/>
    <cellStyle name="Moneda [0] 3 13" xfId="3970" xr:uid="{00000000-0005-0000-0000-000015400000}"/>
    <cellStyle name="Moneda [0] 3 13 2" xfId="6159" xr:uid="{00000000-0005-0000-0000-000016400000}"/>
    <cellStyle name="Moneda [0] 3 13 2 2" xfId="10536" xr:uid="{00000000-0005-0000-0000-000017400000}"/>
    <cellStyle name="Moneda [0] 3 13 2 2 2" xfId="19289" xr:uid="{00000000-0005-0000-0000-000018400000}"/>
    <cellStyle name="Moneda [0] 3 13 2 3" xfId="14913" xr:uid="{00000000-0005-0000-0000-000019400000}"/>
    <cellStyle name="Moneda [0] 3 13 3" xfId="8348" xr:uid="{00000000-0005-0000-0000-00001A400000}"/>
    <cellStyle name="Moneda [0] 3 13 3 2" xfId="17101" xr:uid="{00000000-0005-0000-0000-00001B400000}"/>
    <cellStyle name="Moneda [0] 3 13 4" xfId="12725" xr:uid="{00000000-0005-0000-0000-00001C400000}"/>
    <cellStyle name="Moneda [0] 3 14" xfId="5065" xr:uid="{00000000-0005-0000-0000-00001D400000}"/>
    <cellStyle name="Moneda [0] 3 14 2" xfId="9442" xr:uid="{00000000-0005-0000-0000-00001E400000}"/>
    <cellStyle name="Moneda [0] 3 14 2 2" xfId="18195" xr:uid="{00000000-0005-0000-0000-00001F400000}"/>
    <cellStyle name="Moneda [0] 3 14 3" xfId="13819" xr:uid="{00000000-0005-0000-0000-000020400000}"/>
    <cellStyle name="Moneda [0] 3 15" xfId="7254" xr:uid="{00000000-0005-0000-0000-000021400000}"/>
    <cellStyle name="Moneda [0] 3 15 2" xfId="16007" xr:uid="{00000000-0005-0000-0000-000022400000}"/>
    <cellStyle name="Moneda [0] 3 16" xfId="11631" xr:uid="{00000000-0005-0000-0000-000023400000}"/>
    <cellStyle name="Moneda [0] 3 2" xfId="257" xr:uid="{00000000-0005-0000-0000-000024400000}"/>
    <cellStyle name="Moneda [0] 3 2 2" xfId="258" xr:uid="{00000000-0005-0000-0000-000025400000}"/>
    <cellStyle name="Moneda [0] 3 2 2 2" xfId="259" xr:uid="{00000000-0005-0000-0000-000026400000}"/>
    <cellStyle name="Moneda [0] 3 2 3" xfId="260" xr:uid="{00000000-0005-0000-0000-000027400000}"/>
    <cellStyle name="Moneda [0] 3 2 3 2" xfId="261" xr:uid="{00000000-0005-0000-0000-000028400000}"/>
    <cellStyle name="Moneda [0] 3 2 4" xfId="262" xr:uid="{00000000-0005-0000-0000-000029400000}"/>
    <cellStyle name="Moneda [0] 3 2 4 2" xfId="263" xr:uid="{00000000-0005-0000-0000-00002A400000}"/>
    <cellStyle name="Moneda [0] 3 2 5" xfId="264" xr:uid="{00000000-0005-0000-0000-00002B400000}"/>
    <cellStyle name="Moneda [0] 3 3" xfId="265" xr:uid="{00000000-0005-0000-0000-00002C400000}"/>
    <cellStyle name="Moneda [0] 3 3 2" xfId="266" xr:uid="{00000000-0005-0000-0000-00002D400000}"/>
    <cellStyle name="Moneda [0] 3 4" xfId="267" xr:uid="{00000000-0005-0000-0000-00002E400000}"/>
    <cellStyle name="Moneda [0] 3 4 2" xfId="268" xr:uid="{00000000-0005-0000-0000-00002F400000}"/>
    <cellStyle name="Moneda [0] 3 5" xfId="269" xr:uid="{00000000-0005-0000-0000-000030400000}"/>
    <cellStyle name="Moneda [0] 3 5 2" xfId="270" xr:uid="{00000000-0005-0000-0000-000031400000}"/>
    <cellStyle name="Moneda [0] 3 6" xfId="271" xr:uid="{00000000-0005-0000-0000-000032400000}"/>
    <cellStyle name="Moneda [0] 3 7" xfId="272" xr:uid="{00000000-0005-0000-0000-000033400000}"/>
    <cellStyle name="Moneda [0] 3 8" xfId="2970" xr:uid="{00000000-0005-0000-0000-000034400000}"/>
    <cellStyle name="Moneda [0] 3 8 2" xfId="3082" xr:uid="{00000000-0005-0000-0000-000035400000}"/>
    <cellStyle name="Moneda [0] 3 8 2 2" xfId="3358" xr:uid="{00000000-0005-0000-0000-000036400000}"/>
    <cellStyle name="Moneda [0] 3 8 2 2 2" xfId="3911" xr:uid="{00000000-0005-0000-0000-000037400000}"/>
    <cellStyle name="Moneda [0] 3 8 2 2 2 2" xfId="5007" xr:uid="{00000000-0005-0000-0000-000038400000}"/>
    <cellStyle name="Moneda [0] 3 8 2 2 2 2 2" xfId="7196" xr:uid="{00000000-0005-0000-0000-000039400000}"/>
    <cellStyle name="Moneda [0] 3 8 2 2 2 2 2 2" xfId="11573" xr:uid="{00000000-0005-0000-0000-00003A400000}"/>
    <cellStyle name="Moneda [0] 3 8 2 2 2 2 2 2 2" xfId="20326" xr:uid="{00000000-0005-0000-0000-00003B400000}"/>
    <cellStyle name="Moneda [0] 3 8 2 2 2 2 2 3" xfId="15950" xr:uid="{00000000-0005-0000-0000-00003C400000}"/>
    <cellStyle name="Moneda [0] 3 8 2 2 2 2 3" xfId="9385" xr:uid="{00000000-0005-0000-0000-00003D400000}"/>
    <cellStyle name="Moneda [0] 3 8 2 2 2 2 3 2" xfId="18138" xr:uid="{00000000-0005-0000-0000-00003E400000}"/>
    <cellStyle name="Moneda [0] 3 8 2 2 2 2 4" xfId="13762" xr:uid="{00000000-0005-0000-0000-00003F400000}"/>
    <cellStyle name="Moneda [0] 3 8 2 2 2 3" xfId="6102" xr:uid="{00000000-0005-0000-0000-000040400000}"/>
    <cellStyle name="Moneda [0] 3 8 2 2 2 3 2" xfId="10479" xr:uid="{00000000-0005-0000-0000-000041400000}"/>
    <cellStyle name="Moneda [0] 3 8 2 2 2 3 2 2" xfId="19232" xr:uid="{00000000-0005-0000-0000-000042400000}"/>
    <cellStyle name="Moneda [0] 3 8 2 2 2 3 3" xfId="14856" xr:uid="{00000000-0005-0000-0000-000043400000}"/>
    <cellStyle name="Moneda [0] 3 8 2 2 2 4" xfId="8291" xr:uid="{00000000-0005-0000-0000-000044400000}"/>
    <cellStyle name="Moneda [0] 3 8 2 2 2 4 2" xfId="17044" xr:uid="{00000000-0005-0000-0000-000045400000}"/>
    <cellStyle name="Moneda [0] 3 8 2 2 2 5" xfId="12668" xr:uid="{00000000-0005-0000-0000-000046400000}"/>
    <cellStyle name="Moneda [0] 3 8 2 2 3" xfId="4459" xr:uid="{00000000-0005-0000-0000-000047400000}"/>
    <cellStyle name="Moneda [0] 3 8 2 2 3 2" xfId="6648" xr:uid="{00000000-0005-0000-0000-000048400000}"/>
    <cellStyle name="Moneda [0] 3 8 2 2 3 2 2" xfId="11025" xr:uid="{00000000-0005-0000-0000-000049400000}"/>
    <cellStyle name="Moneda [0] 3 8 2 2 3 2 2 2" xfId="19778" xr:uid="{00000000-0005-0000-0000-00004A400000}"/>
    <cellStyle name="Moneda [0] 3 8 2 2 3 2 3" xfId="15402" xr:uid="{00000000-0005-0000-0000-00004B400000}"/>
    <cellStyle name="Moneda [0] 3 8 2 2 3 3" xfId="8837" xr:uid="{00000000-0005-0000-0000-00004C400000}"/>
    <cellStyle name="Moneda [0] 3 8 2 2 3 3 2" xfId="17590" xr:uid="{00000000-0005-0000-0000-00004D400000}"/>
    <cellStyle name="Moneda [0] 3 8 2 2 3 4" xfId="13214" xr:uid="{00000000-0005-0000-0000-00004E400000}"/>
    <cellStyle name="Moneda [0] 3 8 2 2 4" xfId="5554" xr:uid="{00000000-0005-0000-0000-00004F400000}"/>
    <cellStyle name="Moneda [0] 3 8 2 2 4 2" xfId="9931" xr:uid="{00000000-0005-0000-0000-000050400000}"/>
    <cellStyle name="Moneda [0] 3 8 2 2 4 2 2" xfId="18684" xr:uid="{00000000-0005-0000-0000-000051400000}"/>
    <cellStyle name="Moneda [0] 3 8 2 2 4 3" xfId="14308" xr:uid="{00000000-0005-0000-0000-000052400000}"/>
    <cellStyle name="Moneda [0] 3 8 2 2 5" xfId="7743" xr:uid="{00000000-0005-0000-0000-000053400000}"/>
    <cellStyle name="Moneda [0] 3 8 2 2 5 2" xfId="16496" xr:uid="{00000000-0005-0000-0000-000054400000}"/>
    <cellStyle name="Moneda [0] 3 8 2 2 6" xfId="12120" xr:uid="{00000000-0005-0000-0000-000055400000}"/>
    <cellStyle name="Moneda [0] 3 8 2 3" xfId="3637" xr:uid="{00000000-0005-0000-0000-000056400000}"/>
    <cellStyle name="Moneda [0] 3 8 2 3 2" xfId="4733" xr:uid="{00000000-0005-0000-0000-000057400000}"/>
    <cellStyle name="Moneda [0] 3 8 2 3 2 2" xfId="6922" xr:uid="{00000000-0005-0000-0000-000058400000}"/>
    <cellStyle name="Moneda [0] 3 8 2 3 2 2 2" xfId="11299" xr:uid="{00000000-0005-0000-0000-000059400000}"/>
    <cellStyle name="Moneda [0] 3 8 2 3 2 2 2 2" xfId="20052" xr:uid="{00000000-0005-0000-0000-00005A400000}"/>
    <cellStyle name="Moneda [0] 3 8 2 3 2 2 3" xfId="15676" xr:uid="{00000000-0005-0000-0000-00005B400000}"/>
    <cellStyle name="Moneda [0] 3 8 2 3 2 3" xfId="9111" xr:uid="{00000000-0005-0000-0000-00005C400000}"/>
    <cellStyle name="Moneda [0] 3 8 2 3 2 3 2" xfId="17864" xr:uid="{00000000-0005-0000-0000-00005D400000}"/>
    <cellStyle name="Moneda [0] 3 8 2 3 2 4" xfId="13488" xr:uid="{00000000-0005-0000-0000-00005E400000}"/>
    <cellStyle name="Moneda [0] 3 8 2 3 3" xfId="5828" xr:uid="{00000000-0005-0000-0000-00005F400000}"/>
    <cellStyle name="Moneda [0] 3 8 2 3 3 2" xfId="10205" xr:uid="{00000000-0005-0000-0000-000060400000}"/>
    <cellStyle name="Moneda [0] 3 8 2 3 3 2 2" xfId="18958" xr:uid="{00000000-0005-0000-0000-000061400000}"/>
    <cellStyle name="Moneda [0] 3 8 2 3 3 3" xfId="14582" xr:uid="{00000000-0005-0000-0000-000062400000}"/>
    <cellStyle name="Moneda [0] 3 8 2 3 4" xfId="8017" xr:uid="{00000000-0005-0000-0000-000063400000}"/>
    <cellStyle name="Moneda [0] 3 8 2 3 4 2" xfId="16770" xr:uid="{00000000-0005-0000-0000-000064400000}"/>
    <cellStyle name="Moneda [0] 3 8 2 3 5" xfId="12394" xr:uid="{00000000-0005-0000-0000-000065400000}"/>
    <cellStyle name="Moneda [0] 3 8 2 4" xfId="4185" xr:uid="{00000000-0005-0000-0000-000066400000}"/>
    <cellStyle name="Moneda [0] 3 8 2 4 2" xfId="6374" xr:uid="{00000000-0005-0000-0000-000067400000}"/>
    <cellStyle name="Moneda [0] 3 8 2 4 2 2" xfId="10751" xr:uid="{00000000-0005-0000-0000-000068400000}"/>
    <cellStyle name="Moneda [0] 3 8 2 4 2 2 2" xfId="19504" xr:uid="{00000000-0005-0000-0000-000069400000}"/>
    <cellStyle name="Moneda [0] 3 8 2 4 2 3" xfId="15128" xr:uid="{00000000-0005-0000-0000-00006A400000}"/>
    <cellStyle name="Moneda [0] 3 8 2 4 3" xfId="8563" xr:uid="{00000000-0005-0000-0000-00006B400000}"/>
    <cellStyle name="Moneda [0] 3 8 2 4 3 2" xfId="17316" xr:uid="{00000000-0005-0000-0000-00006C400000}"/>
    <cellStyle name="Moneda [0] 3 8 2 4 4" xfId="12940" xr:uid="{00000000-0005-0000-0000-00006D400000}"/>
    <cellStyle name="Moneda [0] 3 8 2 5" xfId="5280" xr:uid="{00000000-0005-0000-0000-00006E400000}"/>
    <cellStyle name="Moneda [0] 3 8 2 5 2" xfId="9657" xr:uid="{00000000-0005-0000-0000-00006F400000}"/>
    <cellStyle name="Moneda [0] 3 8 2 5 2 2" xfId="18410" xr:uid="{00000000-0005-0000-0000-000070400000}"/>
    <cellStyle name="Moneda [0] 3 8 2 5 3" xfId="14034" xr:uid="{00000000-0005-0000-0000-000071400000}"/>
    <cellStyle name="Moneda [0] 3 8 2 6" xfId="7469" xr:uid="{00000000-0005-0000-0000-000072400000}"/>
    <cellStyle name="Moneda [0] 3 8 2 6 2" xfId="16222" xr:uid="{00000000-0005-0000-0000-000073400000}"/>
    <cellStyle name="Moneda [0] 3 8 2 7" xfId="11846" xr:uid="{00000000-0005-0000-0000-000074400000}"/>
    <cellStyle name="Moneda [0] 3 8 3" xfId="3246" xr:uid="{00000000-0005-0000-0000-000075400000}"/>
    <cellStyle name="Moneda [0] 3 8 3 2" xfId="3799" xr:uid="{00000000-0005-0000-0000-000076400000}"/>
    <cellStyle name="Moneda [0] 3 8 3 2 2" xfId="4895" xr:uid="{00000000-0005-0000-0000-000077400000}"/>
    <cellStyle name="Moneda [0] 3 8 3 2 2 2" xfId="7084" xr:uid="{00000000-0005-0000-0000-000078400000}"/>
    <cellStyle name="Moneda [0] 3 8 3 2 2 2 2" xfId="11461" xr:uid="{00000000-0005-0000-0000-000079400000}"/>
    <cellStyle name="Moneda [0] 3 8 3 2 2 2 2 2" xfId="20214" xr:uid="{00000000-0005-0000-0000-00007A400000}"/>
    <cellStyle name="Moneda [0] 3 8 3 2 2 2 3" xfId="15838" xr:uid="{00000000-0005-0000-0000-00007B400000}"/>
    <cellStyle name="Moneda [0] 3 8 3 2 2 3" xfId="9273" xr:uid="{00000000-0005-0000-0000-00007C400000}"/>
    <cellStyle name="Moneda [0] 3 8 3 2 2 3 2" xfId="18026" xr:uid="{00000000-0005-0000-0000-00007D400000}"/>
    <cellStyle name="Moneda [0] 3 8 3 2 2 4" xfId="13650" xr:uid="{00000000-0005-0000-0000-00007E400000}"/>
    <cellStyle name="Moneda [0] 3 8 3 2 3" xfId="5990" xr:uid="{00000000-0005-0000-0000-00007F400000}"/>
    <cellStyle name="Moneda [0] 3 8 3 2 3 2" xfId="10367" xr:uid="{00000000-0005-0000-0000-000080400000}"/>
    <cellStyle name="Moneda [0] 3 8 3 2 3 2 2" xfId="19120" xr:uid="{00000000-0005-0000-0000-000081400000}"/>
    <cellStyle name="Moneda [0] 3 8 3 2 3 3" xfId="14744" xr:uid="{00000000-0005-0000-0000-000082400000}"/>
    <cellStyle name="Moneda [0] 3 8 3 2 4" xfId="8179" xr:uid="{00000000-0005-0000-0000-000083400000}"/>
    <cellStyle name="Moneda [0] 3 8 3 2 4 2" xfId="16932" xr:uid="{00000000-0005-0000-0000-000084400000}"/>
    <cellStyle name="Moneda [0] 3 8 3 2 5" xfId="12556" xr:uid="{00000000-0005-0000-0000-000085400000}"/>
    <cellStyle name="Moneda [0] 3 8 3 3" xfId="4347" xr:uid="{00000000-0005-0000-0000-000086400000}"/>
    <cellStyle name="Moneda [0] 3 8 3 3 2" xfId="6536" xr:uid="{00000000-0005-0000-0000-000087400000}"/>
    <cellStyle name="Moneda [0] 3 8 3 3 2 2" xfId="10913" xr:uid="{00000000-0005-0000-0000-000088400000}"/>
    <cellStyle name="Moneda [0] 3 8 3 3 2 2 2" xfId="19666" xr:uid="{00000000-0005-0000-0000-000089400000}"/>
    <cellStyle name="Moneda [0] 3 8 3 3 2 3" xfId="15290" xr:uid="{00000000-0005-0000-0000-00008A400000}"/>
    <cellStyle name="Moneda [0] 3 8 3 3 3" xfId="8725" xr:uid="{00000000-0005-0000-0000-00008B400000}"/>
    <cellStyle name="Moneda [0] 3 8 3 3 3 2" xfId="17478" xr:uid="{00000000-0005-0000-0000-00008C400000}"/>
    <cellStyle name="Moneda [0] 3 8 3 3 4" xfId="13102" xr:uid="{00000000-0005-0000-0000-00008D400000}"/>
    <cellStyle name="Moneda [0] 3 8 3 4" xfId="5442" xr:uid="{00000000-0005-0000-0000-00008E400000}"/>
    <cellStyle name="Moneda [0] 3 8 3 4 2" xfId="9819" xr:uid="{00000000-0005-0000-0000-00008F400000}"/>
    <cellStyle name="Moneda [0] 3 8 3 4 2 2" xfId="18572" xr:uid="{00000000-0005-0000-0000-000090400000}"/>
    <cellStyle name="Moneda [0] 3 8 3 4 3" xfId="14196" xr:uid="{00000000-0005-0000-0000-000091400000}"/>
    <cellStyle name="Moneda [0] 3 8 3 5" xfId="7631" xr:uid="{00000000-0005-0000-0000-000092400000}"/>
    <cellStyle name="Moneda [0] 3 8 3 5 2" xfId="16384" xr:uid="{00000000-0005-0000-0000-000093400000}"/>
    <cellStyle name="Moneda [0] 3 8 3 6" xfId="12008" xr:uid="{00000000-0005-0000-0000-000094400000}"/>
    <cellStyle name="Moneda [0] 3 8 4" xfId="3525" xr:uid="{00000000-0005-0000-0000-000095400000}"/>
    <cellStyle name="Moneda [0] 3 8 4 2" xfId="4621" xr:uid="{00000000-0005-0000-0000-000096400000}"/>
    <cellStyle name="Moneda [0] 3 8 4 2 2" xfId="6810" xr:uid="{00000000-0005-0000-0000-000097400000}"/>
    <cellStyle name="Moneda [0] 3 8 4 2 2 2" xfId="11187" xr:uid="{00000000-0005-0000-0000-000098400000}"/>
    <cellStyle name="Moneda [0] 3 8 4 2 2 2 2" xfId="19940" xr:uid="{00000000-0005-0000-0000-000099400000}"/>
    <cellStyle name="Moneda [0] 3 8 4 2 2 3" xfId="15564" xr:uid="{00000000-0005-0000-0000-00009A400000}"/>
    <cellStyle name="Moneda [0] 3 8 4 2 3" xfId="8999" xr:uid="{00000000-0005-0000-0000-00009B400000}"/>
    <cellStyle name="Moneda [0] 3 8 4 2 3 2" xfId="17752" xr:uid="{00000000-0005-0000-0000-00009C400000}"/>
    <cellStyle name="Moneda [0] 3 8 4 2 4" xfId="13376" xr:uid="{00000000-0005-0000-0000-00009D400000}"/>
    <cellStyle name="Moneda [0] 3 8 4 3" xfId="5716" xr:uid="{00000000-0005-0000-0000-00009E400000}"/>
    <cellStyle name="Moneda [0] 3 8 4 3 2" xfId="10093" xr:uid="{00000000-0005-0000-0000-00009F400000}"/>
    <cellStyle name="Moneda [0] 3 8 4 3 2 2" xfId="18846" xr:uid="{00000000-0005-0000-0000-0000A0400000}"/>
    <cellStyle name="Moneda [0] 3 8 4 3 3" xfId="14470" xr:uid="{00000000-0005-0000-0000-0000A1400000}"/>
    <cellStyle name="Moneda [0] 3 8 4 4" xfId="7905" xr:uid="{00000000-0005-0000-0000-0000A2400000}"/>
    <cellStyle name="Moneda [0] 3 8 4 4 2" xfId="16658" xr:uid="{00000000-0005-0000-0000-0000A3400000}"/>
    <cellStyle name="Moneda [0] 3 8 4 5" xfId="12282" xr:uid="{00000000-0005-0000-0000-0000A4400000}"/>
    <cellStyle name="Moneda [0] 3 8 5" xfId="4073" xr:uid="{00000000-0005-0000-0000-0000A5400000}"/>
    <cellStyle name="Moneda [0] 3 8 5 2" xfId="6262" xr:uid="{00000000-0005-0000-0000-0000A6400000}"/>
    <cellStyle name="Moneda [0] 3 8 5 2 2" xfId="10639" xr:uid="{00000000-0005-0000-0000-0000A7400000}"/>
    <cellStyle name="Moneda [0] 3 8 5 2 2 2" xfId="19392" xr:uid="{00000000-0005-0000-0000-0000A8400000}"/>
    <cellStyle name="Moneda [0] 3 8 5 2 3" xfId="15016" xr:uid="{00000000-0005-0000-0000-0000A9400000}"/>
    <cellStyle name="Moneda [0] 3 8 5 3" xfId="8451" xr:uid="{00000000-0005-0000-0000-0000AA400000}"/>
    <cellStyle name="Moneda [0] 3 8 5 3 2" xfId="17204" xr:uid="{00000000-0005-0000-0000-0000AB400000}"/>
    <cellStyle name="Moneda [0] 3 8 5 4" xfId="12828" xr:uid="{00000000-0005-0000-0000-0000AC400000}"/>
    <cellStyle name="Moneda [0] 3 8 6" xfId="5168" xr:uid="{00000000-0005-0000-0000-0000AD400000}"/>
    <cellStyle name="Moneda [0] 3 8 6 2" xfId="9545" xr:uid="{00000000-0005-0000-0000-0000AE400000}"/>
    <cellStyle name="Moneda [0] 3 8 6 2 2" xfId="18298" xr:uid="{00000000-0005-0000-0000-0000AF400000}"/>
    <cellStyle name="Moneda [0] 3 8 6 3" xfId="13922" xr:uid="{00000000-0005-0000-0000-0000B0400000}"/>
    <cellStyle name="Moneda [0] 3 8 7" xfId="7357" xr:uid="{00000000-0005-0000-0000-0000B1400000}"/>
    <cellStyle name="Moneda [0] 3 8 7 2" xfId="16110" xr:uid="{00000000-0005-0000-0000-0000B2400000}"/>
    <cellStyle name="Moneda [0] 3 8 8" xfId="11734" xr:uid="{00000000-0005-0000-0000-0000B3400000}"/>
    <cellStyle name="Moneda [0] 3 9" xfId="3025" xr:uid="{00000000-0005-0000-0000-0000B4400000}"/>
    <cellStyle name="Moneda [0] 3 9 2" xfId="3301" xr:uid="{00000000-0005-0000-0000-0000B5400000}"/>
    <cellStyle name="Moneda [0] 3 9 2 2" xfId="3854" xr:uid="{00000000-0005-0000-0000-0000B6400000}"/>
    <cellStyle name="Moneda [0] 3 9 2 2 2" xfId="4950" xr:uid="{00000000-0005-0000-0000-0000B7400000}"/>
    <cellStyle name="Moneda [0] 3 9 2 2 2 2" xfId="7139" xr:uid="{00000000-0005-0000-0000-0000B8400000}"/>
    <cellStyle name="Moneda [0] 3 9 2 2 2 2 2" xfId="11516" xr:uid="{00000000-0005-0000-0000-0000B9400000}"/>
    <cellStyle name="Moneda [0] 3 9 2 2 2 2 2 2" xfId="20269" xr:uid="{00000000-0005-0000-0000-0000BA400000}"/>
    <cellStyle name="Moneda [0] 3 9 2 2 2 2 3" xfId="15893" xr:uid="{00000000-0005-0000-0000-0000BB400000}"/>
    <cellStyle name="Moneda [0] 3 9 2 2 2 3" xfId="9328" xr:uid="{00000000-0005-0000-0000-0000BC400000}"/>
    <cellStyle name="Moneda [0] 3 9 2 2 2 3 2" xfId="18081" xr:uid="{00000000-0005-0000-0000-0000BD400000}"/>
    <cellStyle name="Moneda [0] 3 9 2 2 2 4" xfId="13705" xr:uid="{00000000-0005-0000-0000-0000BE400000}"/>
    <cellStyle name="Moneda [0] 3 9 2 2 3" xfId="6045" xr:uid="{00000000-0005-0000-0000-0000BF400000}"/>
    <cellStyle name="Moneda [0] 3 9 2 2 3 2" xfId="10422" xr:uid="{00000000-0005-0000-0000-0000C0400000}"/>
    <cellStyle name="Moneda [0] 3 9 2 2 3 2 2" xfId="19175" xr:uid="{00000000-0005-0000-0000-0000C1400000}"/>
    <cellStyle name="Moneda [0] 3 9 2 2 3 3" xfId="14799" xr:uid="{00000000-0005-0000-0000-0000C2400000}"/>
    <cellStyle name="Moneda [0] 3 9 2 2 4" xfId="8234" xr:uid="{00000000-0005-0000-0000-0000C3400000}"/>
    <cellStyle name="Moneda [0] 3 9 2 2 4 2" xfId="16987" xr:uid="{00000000-0005-0000-0000-0000C4400000}"/>
    <cellStyle name="Moneda [0] 3 9 2 2 5" xfId="12611" xr:uid="{00000000-0005-0000-0000-0000C5400000}"/>
    <cellStyle name="Moneda [0] 3 9 2 3" xfId="4402" xr:uid="{00000000-0005-0000-0000-0000C6400000}"/>
    <cellStyle name="Moneda [0] 3 9 2 3 2" xfId="6591" xr:uid="{00000000-0005-0000-0000-0000C7400000}"/>
    <cellStyle name="Moneda [0] 3 9 2 3 2 2" xfId="10968" xr:uid="{00000000-0005-0000-0000-0000C8400000}"/>
    <cellStyle name="Moneda [0] 3 9 2 3 2 2 2" xfId="19721" xr:uid="{00000000-0005-0000-0000-0000C9400000}"/>
    <cellStyle name="Moneda [0] 3 9 2 3 2 3" xfId="15345" xr:uid="{00000000-0005-0000-0000-0000CA400000}"/>
    <cellStyle name="Moneda [0] 3 9 2 3 3" xfId="8780" xr:uid="{00000000-0005-0000-0000-0000CB400000}"/>
    <cellStyle name="Moneda [0] 3 9 2 3 3 2" xfId="17533" xr:uid="{00000000-0005-0000-0000-0000CC400000}"/>
    <cellStyle name="Moneda [0] 3 9 2 3 4" xfId="13157" xr:uid="{00000000-0005-0000-0000-0000CD400000}"/>
    <cellStyle name="Moneda [0] 3 9 2 4" xfId="5497" xr:uid="{00000000-0005-0000-0000-0000CE400000}"/>
    <cellStyle name="Moneda [0] 3 9 2 4 2" xfId="9874" xr:uid="{00000000-0005-0000-0000-0000CF400000}"/>
    <cellStyle name="Moneda [0] 3 9 2 4 2 2" xfId="18627" xr:uid="{00000000-0005-0000-0000-0000D0400000}"/>
    <cellStyle name="Moneda [0] 3 9 2 4 3" xfId="14251" xr:uid="{00000000-0005-0000-0000-0000D1400000}"/>
    <cellStyle name="Moneda [0] 3 9 2 5" xfId="7686" xr:uid="{00000000-0005-0000-0000-0000D2400000}"/>
    <cellStyle name="Moneda [0] 3 9 2 5 2" xfId="16439" xr:uid="{00000000-0005-0000-0000-0000D3400000}"/>
    <cellStyle name="Moneda [0] 3 9 2 6" xfId="12063" xr:uid="{00000000-0005-0000-0000-0000D4400000}"/>
    <cellStyle name="Moneda [0] 3 9 3" xfId="3580" xr:uid="{00000000-0005-0000-0000-0000D5400000}"/>
    <cellStyle name="Moneda [0] 3 9 3 2" xfId="4676" xr:uid="{00000000-0005-0000-0000-0000D6400000}"/>
    <cellStyle name="Moneda [0] 3 9 3 2 2" xfId="6865" xr:uid="{00000000-0005-0000-0000-0000D7400000}"/>
    <cellStyle name="Moneda [0] 3 9 3 2 2 2" xfId="11242" xr:uid="{00000000-0005-0000-0000-0000D8400000}"/>
    <cellStyle name="Moneda [0] 3 9 3 2 2 2 2" xfId="19995" xr:uid="{00000000-0005-0000-0000-0000D9400000}"/>
    <cellStyle name="Moneda [0] 3 9 3 2 2 3" xfId="15619" xr:uid="{00000000-0005-0000-0000-0000DA400000}"/>
    <cellStyle name="Moneda [0] 3 9 3 2 3" xfId="9054" xr:uid="{00000000-0005-0000-0000-0000DB400000}"/>
    <cellStyle name="Moneda [0] 3 9 3 2 3 2" xfId="17807" xr:uid="{00000000-0005-0000-0000-0000DC400000}"/>
    <cellStyle name="Moneda [0] 3 9 3 2 4" xfId="13431" xr:uid="{00000000-0005-0000-0000-0000DD400000}"/>
    <cellStyle name="Moneda [0] 3 9 3 3" xfId="5771" xr:uid="{00000000-0005-0000-0000-0000DE400000}"/>
    <cellStyle name="Moneda [0] 3 9 3 3 2" xfId="10148" xr:uid="{00000000-0005-0000-0000-0000DF400000}"/>
    <cellStyle name="Moneda [0] 3 9 3 3 2 2" xfId="18901" xr:uid="{00000000-0005-0000-0000-0000E0400000}"/>
    <cellStyle name="Moneda [0] 3 9 3 3 3" xfId="14525" xr:uid="{00000000-0005-0000-0000-0000E1400000}"/>
    <cellStyle name="Moneda [0] 3 9 3 4" xfId="7960" xr:uid="{00000000-0005-0000-0000-0000E2400000}"/>
    <cellStyle name="Moneda [0] 3 9 3 4 2" xfId="16713" xr:uid="{00000000-0005-0000-0000-0000E3400000}"/>
    <cellStyle name="Moneda [0] 3 9 3 5" xfId="12337" xr:uid="{00000000-0005-0000-0000-0000E4400000}"/>
    <cellStyle name="Moneda [0] 3 9 4" xfId="4128" xr:uid="{00000000-0005-0000-0000-0000E5400000}"/>
    <cellStyle name="Moneda [0] 3 9 4 2" xfId="6317" xr:uid="{00000000-0005-0000-0000-0000E6400000}"/>
    <cellStyle name="Moneda [0] 3 9 4 2 2" xfId="10694" xr:uid="{00000000-0005-0000-0000-0000E7400000}"/>
    <cellStyle name="Moneda [0] 3 9 4 2 2 2" xfId="19447" xr:uid="{00000000-0005-0000-0000-0000E8400000}"/>
    <cellStyle name="Moneda [0] 3 9 4 2 3" xfId="15071" xr:uid="{00000000-0005-0000-0000-0000E9400000}"/>
    <cellStyle name="Moneda [0] 3 9 4 3" xfId="8506" xr:uid="{00000000-0005-0000-0000-0000EA400000}"/>
    <cellStyle name="Moneda [0] 3 9 4 3 2" xfId="17259" xr:uid="{00000000-0005-0000-0000-0000EB400000}"/>
    <cellStyle name="Moneda [0] 3 9 4 4" xfId="12883" xr:uid="{00000000-0005-0000-0000-0000EC400000}"/>
    <cellStyle name="Moneda [0] 3 9 5" xfId="5223" xr:uid="{00000000-0005-0000-0000-0000ED400000}"/>
    <cellStyle name="Moneda [0] 3 9 5 2" xfId="9600" xr:uid="{00000000-0005-0000-0000-0000EE400000}"/>
    <cellStyle name="Moneda [0] 3 9 5 2 2" xfId="18353" xr:uid="{00000000-0005-0000-0000-0000EF400000}"/>
    <cellStyle name="Moneda [0] 3 9 5 3" xfId="13977" xr:uid="{00000000-0005-0000-0000-0000F0400000}"/>
    <cellStyle name="Moneda [0] 3 9 6" xfId="7412" xr:uid="{00000000-0005-0000-0000-0000F1400000}"/>
    <cellStyle name="Moneda [0] 3 9 6 2" xfId="16165" xr:uid="{00000000-0005-0000-0000-0000F2400000}"/>
    <cellStyle name="Moneda [0] 3 9 7" xfId="11789" xr:uid="{00000000-0005-0000-0000-0000F3400000}"/>
    <cellStyle name="Moneda [0] 4" xfId="273" xr:uid="{00000000-0005-0000-0000-0000F4400000}"/>
    <cellStyle name="Moneda [0] 4 2" xfId="274" xr:uid="{00000000-0005-0000-0000-0000F5400000}"/>
    <cellStyle name="Moneda [0] 4 2 2" xfId="275" xr:uid="{00000000-0005-0000-0000-0000F6400000}"/>
    <cellStyle name="Moneda [0] 4 3" xfId="276" xr:uid="{00000000-0005-0000-0000-0000F7400000}"/>
    <cellStyle name="Moneda [0] 4 3 2" xfId="277" xr:uid="{00000000-0005-0000-0000-0000F8400000}"/>
    <cellStyle name="Moneda [0] 4 4" xfId="278" xr:uid="{00000000-0005-0000-0000-0000F9400000}"/>
    <cellStyle name="Moneda [0] 4 4 2" xfId="279" xr:uid="{00000000-0005-0000-0000-0000FA400000}"/>
    <cellStyle name="Moneda [0] 4 5" xfId="280" xr:uid="{00000000-0005-0000-0000-0000FB400000}"/>
    <cellStyle name="Moneda [0] 5" xfId="281" xr:uid="{00000000-0005-0000-0000-0000FC400000}"/>
    <cellStyle name="Moneda [0] 5 2" xfId="282" xr:uid="{00000000-0005-0000-0000-0000FD400000}"/>
    <cellStyle name="Moneda [0] 5 2 2" xfId="283" xr:uid="{00000000-0005-0000-0000-0000FE400000}"/>
    <cellStyle name="Moneda [0] 5 3" xfId="284" xr:uid="{00000000-0005-0000-0000-0000FF400000}"/>
    <cellStyle name="Moneda [0] 5 3 2" xfId="285" xr:uid="{00000000-0005-0000-0000-000000410000}"/>
    <cellStyle name="Moneda [0] 5 4" xfId="286" xr:uid="{00000000-0005-0000-0000-000001410000}"/>
    <cellStyle name="Moneda [0] 5 4 2" xfId="287" xr:uid="{00000000-0005-0000-0000-000002410000}"/>
    <cellStyle name="Moneda [0] 5 5" xfId="288" xr:uid="{00000000-0005-0000-0000-000003410000}"/>
    <cellStyle name="Moneda [0] 6" xfId="289" xr:uid="{00000000-0005-0000-0000-000004410000}"/>
    <cellStyle name="Moneda [0] 6 2" xfId="290" xr:uid="{00000000-0005-0000-0000-000005410000}"/>
    <cellStyle name="Moneda [0] 7" xfId="291" xr:uid="{00000000-0005-0000-0000-000006410000}"/>
    <cellStyle name="Moneda [0] 7 2" xfId="292" xr:uid="{00000000-0005-0000-0000-000007410000}"/>
    <cellStyle name="Moneda [0] 8" xfId="293" xr:uid="{00000000-0005-0000-0000-000008410000}"/>
    <cellStyle name="Moneda [0] 8 2" xfId="294" xr:uid="{00000000-0005-0000-0000-000009410000}"/>
    <cellStyle name="Moneda [0] 9" xfId="295" xr:uid="{00000000-0005-0000-0000-00000A410000}"/>
    <cellStyle name="Moneda [0] 9 2" xfId="296" xr:uid="{00000000-0005-0000-0000-00000B410000}"/>
    <cellStyle name="Moneda 10" xfId="297" xr:uid="{00000000-0005-0000-0000-00000C410000}"/>
    <cellStyle name="Moneda 10 10" xfId="298" xr:uid="{00000000-0005-0000-0000-00000D410000}"/>
    <cellStyle name="Moneda 10 11" xfId="299" xr:uid="{00000000-0005-0000-0000-00000E410000}"/>
    <cellStyle name="Moneda 10 2" xfId="300" xr:uid="{00000000-0005-0000-0000-00000F410000}"/>
    <cellStyle name="Moneda 10 2 2" xfId="301" xr:uid="{00000000-0005-0000-0000-000010410000}"/>
    <cellStyle name="Moneda 10 2 2 2" xfId="302" xr:uid="{00000000-0005-0000-0000-000011410000}"/>
    <cellStyle name="Moneda 10 2 2 2 2" xfId="303" xr:uid="{00000000-0005-0000-0000-000012410000}"/>
    <cellStyle name="Moneda 10 2 2 2 2 2" xfId="304" xr:uid="{00000000-0005-0000-0000-000013410000}"/>
    <cellStyle name="Moneda 10 2 2 2 3" xfId="305" xr:uid="{00000000-0005-0000-0000-000014410000}"/>
    <cellStyle name="Moneda 10 2 2 2 3 2" xfId="306" xr:uid="{00000000-0005-0000-0000-000015410000}"/>
    <cellStyle name="Moneda 10 2 2 2 4" xfId="307" xr:uid="{00000000-0005-0000-0000-000016410000}"/>
    <cellStyle name="Moneda 10 2 2 2 4 2" xfId="308" xr:uid="{00000000-0005-0000-0000-000017410000}"/>
    <cellStyle name="Moneda 10 2 2 2 5" xfId="309" xr:uid="{00000000-0005-0000-0000-000018410000}"/>
    <cellStyle name="Moneda 10 2 2 3" xfId="310" xr:uid="{00000000-0005-0000-0000-000019410000}"/>
    <cellStyle name="Moneda 10 2 2 3 2" xfId="311" xr:uid="{00000000-0005-0000-0000-00001A410000}"/>
    <cellStyle name="Moneda 10 2 2 4" xfId="312" xr:uid="{00000000-0005-0000-0000-00001B410000}"/>
    <cellStyle name="Moneda 10 2 2 4 2" xfId="313" xr:uid="{00000000-0005-0000-0000-00001C410000}"/>
    <cellStyle name="Moneda 10 2 2 5" xfId="314" xr:uid="{00000000-0005-0000-0000-00001D410000}"/>
    <cellStyle name="Moneda 10 2 2 5 2" xfId="315" xr:uid="{00000000-0005-0000-0000-00001E410000}"/>
    <cellStyle name="Moneda 10 2 2 6" xfId="316" xr:uid="{00000000-0005-0000-0000-00001F410000}"/>
    <cellStyle name="Moneda 10 2 3" xfId="317" xr:uid="{00000000-0005-0000-0000-000020410000}"/>
    <cellStyle name="Moneda 10 2 3 2" xfId="318" xr:uid="{00000000-0005-0000-0000-000021410000}"/>
    <cellStyle name="Moneda 10 2 3 2 2" xfId="319" xr:uid="{00000000-0005-0000-0000-000022410000}"/>
    <cellStyle name="Moneda 10 2 3 3" xfId="320" xr:uid="{00000000-0005-0000-0000-000023410000}"/>
    <cellStyle name="Moneda 10 2 3 3 2" xfId="321" xr:uid="{00000000-0005-0000-0000-000024410000}"/>
    <cellStyle name="Moneda 10 2 3 4" xfId="322" xr:uid="{00000000-0005-0000-0000-000025410000}"/>
    <cellStyle name="Moneda 10 2 3 4 2" xfId="323" xr:uid="{00000000-0005-0000-0000-000026410000}"/>
    <cellStyle name="Moneda 10 2 3 5" xfId="324" xr:uid="{00000000-0005-0000-0000-000027410000}"/>
    <cellStyle name="Moneda 10 2 4" xfId="325" xr:uid="{00000000-0005-0000-0000-000028410000}"/>
    <cellStyle name="Moneda 10 2 4 2" xfId="326" xr:uid="{00000000-0005-0000-0000-000029410000}"/>
    <cellStyle name="Moneda 10 2 5" xfId="327" xr:uid="{00000000-0005-0000-0000-00002A410000}"/>
    <cellStyle name="Moneda 10 2 5 2" xfId="328" xr:uid="{00000000-0005-0000-0000-00002B410000}"/>
    <cellStyle name="Moneda 10 2 6" xfId="329" xr:uid="{00000000-0005-0000-0000-00002C410000}"/>
    <cellStyle name="Moneda 10 2 6 2" xfId="330" xr:uid="{00000000-0005-0000-0000-00002D410000}"/>
    <cellStyle name="Moneda 10 2 7" xfId="331" xr:uid="{00000000-0005-0000-0000-00002E410000}"/>
    <cellStyle name="Moneda 10 2 8" xfId="332" xr:uid="{00000000-0005-0000-0000-00002F410000}"/>
    <cellStyle name="Moneda 10 3" xfId="333" xr:uid="{00000000-0005-0000-0000-000030410000}"/>
    <cellStyle name="Moneda 10 3 2" xfId="334" xr:uid="{00000000-0005-0000-0000-000031410000}"/>
    <cellStyle name="Moneda 10 3 2 2" xfId="335" xr:uid="{00000000-0005-0000-0000-000032410000}"/>
    <cellStyle name="Moneda 10 3 2 2 2" xfId="336" xr:uid="{00000000-0005-0000-0000-000033410000}"/>
    <cellStyle name="Moneda 10 3 2 2 2 2" xfId="337" xr:uid="{00000000-0005-0000-0000-000034410000}"/>
    <cellStyle name="Moneda 10 3 2 2 3" xfId="338" xr:uid="{00000000-0005-0000-0000-000035410000}"/>
    <cellStyle name="Moneda 10 3 2 2 3 2" xfId="339" xr:uid="{00000000-0005-0000-0000-000036410000}"/>
    <cellStyle name="Moneda 10 3 2 2 4" xfId="340" xr:uid="{00000000-0005-0000-0000-000037410000}"/>
    <cellStyle name="Moneda 10 3 2 2 4 2" xfId="341" xr:uid="{00000000-0005-0000-0000-000038410000}"/>
    <cellStyle name="Moneda 10 3 2 2 5" xfId="342" xr:uid="{00000000-0005-0000-0000-000039410000}"/>
    <cellStyle name="Moneda 10 3 2 3" xfId="343" xr:uid="{00000000-0005-0000-0000-00003A410000}"/>
    <cellStyle name="Moneda 10 3 2 3 2" xfId="344" xr:uid="{00000000-0005-0000-0000-00003B410000}"/>
    <cellStyle name="Moneda 10 3 2 4" xfId="345" xr:uid="{00000000-0005-0000-0000-00003C410000}"/>
    <cellStyle name="Moneda 10 3 2 4 2" xfId="346" xr:uid="{00000000-0005-0000-0000-00003D410000}"/>
    <cellStyle name="Moneda 10 3 2 5" xfId="347" xr:uid="{00000000-0005-0000-0000-00003E410000}"/>
    <cellStyle name="Moneda 10 3 2 5 2" xfId="348" xr:uid="{00000000-0005-0000-0000-00003F410000}"/>
    <cellStyle name="Moneda 10 3 2 6" xfId="349" xr:uid="{00000000-0005-0000-0000-000040410000}"/>
    <cellStyle name="Moneda 10 3 3" xfId="350" xr:uid="{00000000-0005-0000-0000-000041410000}"/>
    <cellStyle name="Moneda 10 3 3 2" xfId="351" xr:uid="{00000000-0005-0000-0000-000042410000}"/>
    <cellStyle name="Moneda 10 3 3 2 2" xfId="352" xr:uid="{00000000-0005-0000-0000-000043410000}"/>
    <cellStyle name="Moneda 10 3 3 3" xfId="353" xr:uid="{00000000-0005-0000-0000-000044410000}"/>
    <cellStyle name="Moneda 10 3 3 3 2" xfId="354" xr:uid="{00000000-0005-0000-0000-000045410000}"/>
    <cellStyle name="Moneda 10 3 3 4" xfId="355" xr:uid="{00000000-0005-0000-0000-000046410000}"/>
    <cellStyle name="Moneda 10 3 3 4 2" xfId="356" xr:uid="{00000000-0005-0000-0000-000047410000}"/>
    <cellStyle name="Moneda 10 3 3 5" xfId="357" xr:uid="{00000000-0005-0000-0000-000048410000}"/>
    <cellStyle name="Moneda 10 3 4" xfId="358" xr:uid="{00000000-0005-0000-0000-000049410000}"/>
    <cellStyle name="Moneda 10 3 4 2" xfId="359" xr:uid="{00000000-0005-0000-0000-00004A410000}"/>
    <cellStyle name="Moneda 10 3 5" xfId="360" xr:uid="{00000000-0005-0000-0000-00004B410000}"/>
    <cellStyle name="Moneda 10 3 5 2" xfId="361" xr:uid="{00000000-0005-0000-0000-00004C410000}"/>
    <cellStyle name="Moneda 10 3 6" xfId="362" xr:uid="{00000000-0005-0000-0000-00004D410000}"/>
    <cellStyle name="Moneda 10 3 6 2" xfId="363" xr:uid="{00000000-0005-0000-0000-00004E410000}"/>
    <cellStyle name="Moneda 10 3 7" xfId="364" xr:uid="{00000000-0005-0000-0000-00004F410000}"/>
    <cellStyle name="Moneda 10 4" xfId="365" xr:uid="{00000000-0005-0000-0000-000050410000}"/>
    <cellStyle name="Moneda 10 4 2" xfId="366" xr:uid="{00000000-0005-0000-0000-000051410000}"/>
    <cellStyle name="Moneda 10 4 2 2" xfId="367" xr:uid="{00000000-0005-0000-0000-000052410000}"/>
    <cellStyle name="Moneda 10 4 2 2 2" xfId="368" xr:uid="{00000000-0005-0000-0000-000053410000}"/>
    <cellStyle name="Moneda 10 4 2 2 2 2" xfId="369" xr:uid="{00000000-0005-0000-0000-000054410000}"/>
    <cellStyle name="Moneda 10 4 2 2 3" xfId="370" xr:uid="{00000000-0005-0000-0000-000055410000}"/>
    <cellStyle name="Moneda 10 4 2 2 3 2" xfId="371" xr:uid="{00000000-0005-0000-0000-000056410000}"/>
    <cellStyle name="Moneda 10 4 2 2 4" xfId="372" xr:uid="{00000000-0005-0000-0000-000057410000}"/>
    <cellStyle name="Moneda 10 4 2 2 4 2" xfId="373" xr:uid="{00000000-0005-0000-0000-000058410000}"/>
    <cellStyle name="Moneda 10 4 2 2 5" xfId="374" xr:uid="{00000000-0005-0000-0000-000059410000}"/>
    <cellStyle name="Moneda 10 4 2 3" xfId="375" xr:uid="{00000000-0005-0000-0000-00005A410000}"/>
    <cellStyle name="Moneda 10 4 2 3 2" xfId="376" xr:uid="{00000000-0005-0000-0000-00005B410000}"/>
    <cellStyle name="Moneda 10 4 2 4" xfId="377" xr:uid="{00000000-0005-0000-0000-00005C410000}"/>
    <cellStyle name="Moneda 10 4 2 4 2" xfId="378" xr:uid="{00000000-0005-0000-0000-00005D410000}"/>
    <cellStyle name="Moneda 10 4 2 5" xfId="379" xr:uid="{00000000-0005-0000-0000-00005E410000}"/>
    <cellStyle name="Moneda 10 4 2 5 2" xfId="380" xr:uid="{00000000-0005-0000-0000-00005F410000}"/>
    <cellStyle name="Moneda 10 4 2 6" xfId="381" xr:uid="{00000000-0005-0000-0000-000060410000}"/>
    <cellStyle name="Moneda 10 4 3" xfId="382" xr:uid="{00000000-0005-0000-0000-000061410000}"/>
    <cellStyle name="Moneda 10 4 3 2" xfId="383" xr:uid="{00000000-0005-0000-0000-000062410000}"/>
    <cellStyle name="Moneda 10 4 3 2 2" xfId="384" xr:uid="{00000000-0005-0000-0000-000063410000}"/>
    <cellStyle name="Moneda 10 4 3 3" xfId="385" xr:uid="{00000000-0005-0000-0000-000064410000}"/>
    <cellStyle name="Moneda 10 4 3 3 2" xfId="386" xr:uid="{00000000-0005-0000-0000-000065410000}"/>
    <cellStyle name="Moneda 10 4 3 4" xfId="387" xr:uid="{00000000-0005-0000-0000-000066410000}"/>
    <cellStyle name="Moneda 10 4 3 4 2" xfId="388" xr:uid="{00000000-0005-0000-0000-000067410000}"/>
    <cellStyle name="Moneda 10 4 3 5" xfId="389" xr:uid="{00000000-0005-0000-0000-000068410000}"/>
    <cellStyle name="Moneda 10 4 4" xfId="390" xr:uid="{00000000-0005-0000-0000-000069410000}"/>
    <cellStyle name="Moneda 10 4 4 2" xfId="391" xr:uid="{00000000-0005-0000-0000-00006A410000}"/>
    <cellStyle name="Moneda 10 4 5" xfId="392" xr:uid="{00000000-0005-0000-0000-00006B410000}"/>
    <cellStyle name="Moneda 10 4 5 2" xfId="393" xr:uid="{00000000-0005-0000-0000-00006C410000}"/>
    <cellStyle name="Moneda 10 4 6" xfId="394" xr:uid="{00000000-0005-0000-0000-00006D410000}"/>
    <cellStyle name="Moneda 10 4 6 2" xfId="395" xr:uid="{00000000-0005-0000-0000-00006E410000}"/>
    <cellStyle name="Moneda 10 4 7" xfId="396" xr:uid="{00000000-0005-0000-0000-00006F410000}"/>
    <cellStyle name="Moneda 10 5" xfId="397" xr:uid="{00000000-0005-0000-0000-000070410000}"/>
    <cellStyle name="Moneda 10 5 2" xfId="398" xr:uid="{00000000-0005-0000-0000-000071410000}"/>
    <cellStyle name="Moneda 10 5 2 2" xfId="399" xr:uid="{00000000-0005-0000-0000-000072410000}"/>
    <cellStyle name="Moneda 10 5 2 2 2" xfId="400" xr:uid="{00000000-0005-0000-0000-000073410000}"/>
    <cellStyle name="Moneda 10 5 2 3" xfId="401" xr:uid="{00000000-0005-0000-0000-000074410000}"/>
    <cellStyle name="Moneda 10 5 2 3 2" xfId="402" xr:uid="{00000000-0005-0000-0000-000075410000}"/>
    <cellStyle name="Moneda 10 5 2 4" xfId="403" xr:uid="{00000000-0005-0000-0000-000076410000}"/>
    <cellStyle name="Moneda 10 5 2 4 2" xfId="404" xr:uid="{00000000-0005-0000-0000-000077410000}"/>
    <cellStyle name="Moneda 10 5 2 5" xfId="405" xr:uid="{00000000-0005-0000-0000-000078410000}"/>
    <cellStyle name="Moneda 10 5 3" xfId="406" xr:uid="{00000000-0005-0000-0000-000079410000}"/>
    <cellStyle name="Moneda 10 5 3 2" xfId="407" xr:uid="{00000000-0005-0000-0000-00007A410000}"/>
    <cellStyle name="Moneda 10 5 4" xfId="408" xr:uid="{00000000-0005-0000-0000-00007B410000}"/>
    <cellStyle name="Moneda 10 5 4 2" xfId="409" xr:uid="{00000000-0005-0000-0000-00007C410000}"/>
    <cellStyle name="Moneda 10 5 5" xfId="410" xr:uid="{00000000-0005-0000-0000-00007D410000}"/>
    <cellStyle name="Moneda 10 5 5 2" xfId="411" xr:uid="{00000000-0005-0000-0000-00007E410000}"/>
    <cellStyle name="Moneda 10 5 6" xfId="412" xr:uid="{00000000-0005-0000-0000-00007F410000}"/>
    <cellStyle name="Moneda 10 6" xfId="413" xr:uid="{00000000-0005-0000-0000-000080410000}"/>
    <cellStyle name="Moneda 10 6 2" xfId="414" xr:uid="{00000000-0005-0000-0000-000081410000}"/>
    <cellStyle name="Moneda 10 6 2 2" xfId="415" xr:uid="{00000000-0005-0000-0000-000082410000}"/>
    <cellStyle name="Moneda 10 6 3" xfId="416" xr:uid="{00000000-0005-0000-0000-000083410000}"/>
    <cellStyle name="Moneda 10 6 3 2" xfId="417" xr:uid="{00000000-0005-0000-0000-000084410000}"/>
    <cellStyle name="Moneda 10 6 4" xfId="418" xr:uid="{00000000-0005-0000-0000-000085410000}"/>
    <cellStyle name="Moneda 10 6 4 2" xfId="419" xr:uid="{00000000-0005-0000-0000-000086410000}"/>
    <cellStyle name="Moneda 10 6 5" xfId="420" xr:uid="{00000000-0005-0000-0000-000087410000}"/>
    <cellStyle name="Moneda 10 7" xfId="421" xr:uid="{00000000-0005-0000-0000-000088410000}"/>
    <cellStyle name="Moneda 10 7 2" xfId="422" xr:uid="{00000000-0005-0000-0000-000089410000}"/>
    <cellStyle name="Moneda 10 8" xfId="423" xr:uid="{00000000-0005-0000-0000-00008A410000}"/>
    <cellStyle name="Moneda 10 8 2" xfId="424" xr:uid="{00000000-0005-0000-0000-00008B410000}"/>
    <cellStyle name="Moneda 10 9" xfId="425" xr:uid="{00000000-0005-0000-0000-00008C410000}"/>
    <cellStyle name="Moneda 10 9 2" xfId="426" xr:uid="{00000000-0005-0000-0000-00008D410000}"/>
    <cellStyle name="Moneda 11" xfId="427" xr:uid="{00000000-0005-0000-0000-00008E410000}"/>
    <cellStyle name="Moneda 11 10" xfId="428" xr:uid="{00000000-0005-0000-0000-00008F410000}"/>
    <cellStyle name="Moneda 11 11" xfId="429" xr:uid="{00000000-0005-0000-0000-000090410000}"/>
    <cellStyle name="Moneda 11 2" xfId="430" xr:uid="{00000000-0005-0000-0000-000091410000}"/>
    <cellStyle name="Moneda 11 2 2" xfId="431" xr:uid="{00000000-0005-0000-0000-000092410000}"/>
    <cellStyle name="Moneda 11 2 2 2" xfId="432" xr:uid="{00000000-0005-0000-0000-000093410000}"/>
    <cellStyle name="Moneda 11 2 2 2 2" xfId="433" xr:uid="{00000000-0005-0000-0000-000094410000}"/>
    <cellStyle name="Moneda 11 2 2 2 2 2" xfId="434" xr:uid="{00000000-0005-0000-0000-000095410000}"/>
    <cellStyle name="Moneda 11 2 2 2 3" xfId="435" xr:uid="{00000000-0005-0000-0000-000096410000}"/>
    <cellStyle name="Moneda 11 2 2 2 3 2" xfId="436" xr:uid="{00000000-0005-0000-0000-000097410000}"/>
    <cellStyle name="Moneda 11 2 2 2 4" xfId="437" xr:uid="{00000000-0005-0000-0000-000098410000}"/>
    <cellStyle name="Moneda 11 2 2 2 4 2" xfId="438" xr:uid="{00000000-0005-0000-0000-000099410000}"/>
    <cellStyle name="Moneda 11 2 2 2 5" xfId="439" xr:uid="{00000000-0005-0000-0000-00009A410000}"/>
    <cellStyle name="Moneda 11 2 2 3" xfId="440" xr:uid="{00000000-0005-0000-0000-00009B410000}"/>
    <cellStyle name="Moneda 11 2 2 3 2" xfId="441" xr:uid="{00000000-0005-0000-0000-00009C410000}"/>
    <cellStyle name="Moneda 11 2 2 4" xfId="442" xr:uid="{00000000-0005-0000-0000-00009D410000}"/>
    <cellStyle name="Moneda 11 2 2 4 2" xfId="443" xr:uid="{00000000-0005-0000-0000-00009E410000}"/>
    <cellStyle name="Moneda 11 2 2 5" xfId="444" xr:uid="{00000000-0005-0000-0000-00009F410000}"/>
    <cellStyle name="Moneda 11 2 2 5 2" xfId="445" xr:uid="{00000000-0005-0000-0000-0000A0410000}"/>
    <cellStyle name="Moneda 11 2 2 6" xfId="446" xr:uid="{00000000-0005-0000-0000-0000A1410000}"/>
    <cellStyle name="Moneda 11 2 3" xfId="447" xr:uid="{00000000-0005-0000-0000-0000A2410000}"/>
    <cellStyle name="Moneda 11 2 3 2" xfId="448" xr:uid="{00000000-0005-0000-0000-0000A3410000}"/>
    <cellStyle name="Moneda 11 2 3 2 2" xfId="449" xr:uid="{00000000-0005-0000-0000-0000A4410000}"/>
    <cellStyle name="Moneda 11 2 3 3" xfId="450" xr:uid="{00000000-0005-0000-0000-0000A5410000}"/>
    <cellStyle name="Moneda 11 2 3 3 2" xfId="451" xr:uid="{00000000-0005-0000-0000-0000A6410000}"/>
    <cellStyle name="Moneda 11 2 3 4" xfId="452" xr:uid="{00000000-0005-0000-0000-0000A7410000}"/>
    <cellStyle name="Moneda 11 2 3 4 2" xfId="453" xr:uid="{00000000-0005-0000-0000-0000A8410000}"/>
    <cellStyle name="Moneda 11 2 3 5" xfId="454" xr:uid="{00000000-0005-0000-0000-0000A9410000}"/>
    <cellStyle name="Moneda 11 2 4" xfId="455" xr:uid="{00000000-0005-0000-0000-0000AA410000}"/>
    <cellStyle name="Moneda 11 2 4 2" xfId="456" xr:uid="{00000000-0005-0000-0000-0000AB410000}"/>
    <cellStyle name="Moneda 11 2 5" xfId="457" xr:uid="{00000000-0005-0000-0000-0000AC410000}"/>
    <cellStyle name="Moneda 11 2 5 2" xfId="458" xr:uid="{00000000-0005-0000-0000-0000AD410000}"/>
    <cellStyle name="Moneda 11 2 6" xfId="459" xr:uid="{00000000-0005-0000-0000-0000AE410000}"/>
    <cellStyle name="Moneda 11 2 6 2" xfId="460" xr:uid="{00000000-0005-0000-0000-0000AF410000}"/>
    <cellStyle name="Moneda 11 2 7" xfId="461" xr:uid="{00000000-0005-0000-0000-0000B0410000}"/>
    <cellStyle name="Moneda 11 2 8" xfId="462" xr:uid="{00000000-0005-0000-0000-0000B1410000}"/>
    <cellStyle name="Moneda 11 3" xfId="463" xr:uid="{00000000-0005-0000-0000-0000B2410000}"/>
    <cellStyle name="Moneda 11 3 2" xfId="464" xr:uid="{00000000-0005-0000-0000-0000B3410000}"/>
    <cellStyle name="Moneda 11 3 2 2" xfId="465" xr:uid="{00000000-0005-0000-0000-0000B4410000}"/>
    <cellStyle name="Moneda 11 3 2 2 2" xfId="466" xr:uid="{00000000-0005-0000-0000-0000B5410000}"/>
    <cellStyle name="Moneda 11 3 2 2 2 2" xfId="467" xr:uid="{00000000-0005-0000-0000-0000B6410000}"/>
    <cellStyle name="Moneda 11 3 2 2 3" xfId="468" xr:uid="{00000000-0005-0000-0000-0000B7410000}"/>
    <cellStyle name="Moneda 11 3 2 2 3 2" xfId="469" xr:uid="{00000000-0005-0000-0000-0000B8410000}"/>
    <cellStyle name="Moneda 11 3 2 2 4" xfId="470" xr:uid="{00000000-0005-0000-0000-0000B9410000}"/>
    <cellStyle name="Moneda 11 3 2 2 4 2" xfId="471" xr:uid="{00000000-0005-0000-0000-0000BA410000}"/>
    <cellStyle name="Moneda 11 3 2 2 5" xfId="472" xr:uid="{00000000-0005-0000-0000-0000BB410000}"/>
    <cellStyle name="Moneda 11 3 2 3" xfId="473" xr:uid="{00000000-0005-0000-0000-0000BC410000}"/>
    <cellStyle name="Moneda 11 3 2 3 2" xfId="474" xr:uid="{00000000-0005-0000-0000-0000BD410000}"/>
    <cellStyle name="Moneda 11 3 2 4" xfId="475" xr:uid="{00000000-0005-0000-0000-0000BE410000}"/>
    <cellStyle name="Moneda 11 3 2 4 2" xfId="476" xr:uid="{00000000-0005-0000-0000-0000BF410000}"/>
    <cellStyle name="Moneda 11 3 2 5" xfId="477" xr:uid="{00000000-0005-0000-0000-0000C0410000}"/>
    <cellStyle name="Moneda 11 3 2 5 2" xfId="478" xr:uid="{00000000-0005-0000-0000-0000C1410000}"/>
    <cellStyle name="Moneda 11 3 2 6" xfId="479" xr:uid="{00000000-0005-0000-0000-0000C2410000}"/>
    <cellStyle name="Moneda 11 3 3" xfId="480" xr:uid="{00000000-0005-0000-0000-0000C3410000}"/>
    <cellStyle name="Moneda 11 3 3 2" xfId="481" xr:uid="{00000000-0005-0000-0000-0000C4410000}"/>
    <cellStyle name="Moneda 11 3 3 2 2" xfId="482" xr:uid="{00000000-0005-0000-0000-0000C5410000}"/>
    <cellStyle name="Moneda 11 3 3 3" xfId="483" xr:uid="{00000000-0005-0000-0000-0000C6410000}"/>
    <cellStyle name="Moneda 11 3 3 3 2" xfId="484" xr:uid="{00000000-0005-0000-0000-0000C7410000}"/>
    <cellStyle name="Moneda 11 3 3 4" xfId="485" xr:uid="{00000000-0005-0000-0000-0000C8410000}"/>
    <cellStyle name="Moneda 11 3 3 4 2" xfId="486" xr:uid="{00000000-0005-0000-0000-0000C9410000}"/>
    <cellStyle name="Moneda 11 3 3 5" xfId="487" xr:uid="{00000000-0005-0000-0000-0000CA410000}"/>
    <cellStyle name="Moneda 11 3 4" xfId="488" xr:uid="{00000000-0005-0000-0000-0000CB410000}"/>
    <cellStyle name="Moneda 11 3 4 2" xfId="489" xr:uid="{00000000-0005-0000-0000-0000CC410000}"/>
    <cellStyle name="Moneda 11 3 5" xfId="490" xr:uid="{00000000-0005-0000-0000-0000CD410000}"/>
    <cellStyle name="Moneda 11 3 5 2" xfId="491" xr:uid="{00000000-0005-0000-0000-0000CE410000}"/>
    <cellStyle name="Moneda 11 3 6" xfId="492" xr:uid="{00000000-0005-0000-0000-0000CF410000}"/>
    <cellStyle name="Moneda 11 3 6 2" xfId="493" xr:uid="{00000000-0005-0000-0000-0000D0410000}"/>
    <cellStyle name="Moneda 11 3 7" xfId="494" xr:uid="{00000000-0005-0000-0000-0000D1410000}"/>
    <cellStyle name="Moneda 11 4" xfId="495" xr:uid="{00000000-0005-0000-0000-0000D2410000}"/>
    <cellStyle name="Moneda 11 4 2" xfId="496" xr:uid="{00000000-0005-0000-0000-0000D3410000}"/>
    <cellStyle name="Moneda 11 4 2 2" xfId="497" xr:uid="{00000000-0005-0000-0000-0000D4410000}"/>
    <cellStyle name="Moneda 11 4 2 2 2" xfId="498" xr:uid="{00000000-0005-0000-0000-0000D5410000}"/>
    <cellStyle name="Moneda 11 4 2 2 2 2" xfId="499" xr:uid="{00000000-0005-0000-0000-0000D6410000}"/>
    <cellStyle name="Moneda 11 4 2 2 3" xfId="500" xr:uid="{00000000-0005-0000-0000-0000D7410000}"/>
    <cellStyle name="Moneda 11 4 2 2 3 2" xfId="501" xr:uid="{00000000-0005-0000-0000-0000D8410000}"/>
    <cellStyle name="Moneda 11 4 2 2 4" xfId="502" xr:uid="{00000000-0005-0000-0000-0000D9410000}"/>
    <cellStyle name="Moneda 11 4 2 2 4 2" xfId="503" xr:uid="{00000000-0005-0000-0000-0000DA410000}"/>
    <cellStyle name="Moneda 11 4 2 2 5" xfId="504" xr:uid="{00000000-0005-0000-0000-0000DB410000}"/>
    <cellStyle name="Moneda 11 4 2 3" xfId="505" xr:uid="{00000000-0005-0000-0000-0000DC410000}"/>
    <cellStyle name="Moneda 11 4 2 3 2" xfId="506" xr:uid="{00000000-0005-0000-0000-0000DD410000}"/>
    <cellStyle name="Moneda 11 4 2 4" xfId="507" xr:uid="{00000000-0005-0000-0000-0000DE410000}"/>
    <cellStyle name="Moneda 11 4 2 4 2" xfId="508" xr:uid="{00000000-0005-0000-0000-0000DF410000}"/>
    <cellStyle name="Moneda 11 4 2 5" xfId="509" xr:uid="{00000000-0005-0000-0000-0000E0410000}"/>
    <cellStyle name="Moneda 11 4 2 5 2" xfId="510" xr:uid="{00000000-0005-0000-0000-0000E1410000}"/>
    <cellStyle name="Moneda 11 4 2 6" xfId="511" xr:uid="{00000000-0005-0000-0000-0000E2410000}"/>
    <cellStyle name="Moneda 11 4 3" xfId="512" xr:uid="{00000000-0005-0000-0000-0000E3410000}"/>
    <cellStyle name="Moneda 11 4 3 2" xfId="513" xr:uid="{00000000-0005-0000-0000-0000E4410000}"/>
    <cellStyle name="Moneda 11 4 3 2 2" xfId="514" xr:uid="{00000000-0005-0000-0000-0000E5410000}"/>
    <cellStyle name="Moneda 11 4 3 3" xfId="515" xr:uid="{00000000-0005-0000-0000-0000E6410000}"/>
    <cellStyle name="Moneda 11 4 3 3 2" xfId="516" xr:uid="{00000000-0005-0000-0000-0000E7410000}"/>
    <cellStyle name="Moneda 11 4 3 4" xfId="517" xr:uid="{00000000-0005-0000-0000-0000E8410000}"/>
    <cellStyle name="Moneda 11 4 3 4 2" xfId="518" xr:uid="{00000000-0005-0000-0000-0000E9410000}"/>
    <cellStyle name="Moneda 11 4 3 5" xfId="519" xr:uid="{00000000-0005-0000-0000-0000EA410000}"/>
    <cellStyle name="Moneda 11 4 4" xfId="520" xr:uid="{00000000-0005-0000-0000-0000EB410000}"/>
    <cellStyle name="Moneda 11 4 4 2" xfId="521" xr:uid="{00000000-0005-0000-0000-0000EC410000}"/>
    <cellStyle name="Moneda 11 4 5" xfId="522" xr:uid="{00000000-0005-0000-0000-0000ED410000}"/>
    <cellStyle name="Moneda 11 4 5 2" xfId="523" xr:uid="{00000000-0005-0000-0000-0000EE410000}"/>
    <cellStyle name="Moneda 11 4 6" xfId="524" xr:uid="{00000000-0005-0000-0000-0000EF410000}"/>
    <cellStyle name="Moneda 11 4 6 2" xfId="525" xr:uid="{00000000-0005-0000-0000-0000F0410000}"/>
    <cellStyle name="Moneda 11 4 7" xfId="526" xr:uid="{00000000-0005-0000-0000-0000F1410000}"/>
    <cellStyle name="Moneda 11 5" xfId="527" xr:uid="{00000000-0005-0000-0000-0000F2410000}"/>
    <cellStyle name="Moneda 11 5 2" xfId="528" xr:uid="{00000000-0005-0000-0000-0000F3410000}"/>
    <cellStyle name="Moneda 11 5 2 2" xfId="529" xr:uid="{00000000-0005-0000-0000-0000F4410000}"/>
    <cellStyle name="Moneda 11 5 2 2 2" xfId="530" xr:uid="{00000000-0005-0000-0000-0000F5410000}"/>
    <cellStyle name="Moneda 11 5 2 3" xfId="531" xr:uid="{00000000-0005-0000-0000-0000F6410000}"/>
    <cellStyle name="Moneda 11 5 2 3 2" xfId="532" xr:uid="{00000000-0005-0000-0000-0000F7410000}"/>
    <cellStyle name="Moneda 11 5 2 4" xfId="533" xr:uid="{00000000-0005-0000-0000-0000F8410000}"/>
    <cellStyle name="Moneda 11 5 2 4 2" xfId="534" xr:uid="{00000000-0005-0000-0000-0000F9410000}"/>
    <cellStyle name="Moneda 11 5 2 5" xfId="535" xr:uid="{00000000-0005-0000-0000-0000FA410000}"/>
    <cellStyle name="Moneda 11 5 3" xfId="536" xr:uid="{00000000-0005-0000-0000-0000FB410000}"/>
    <cellStyle name="Moneda 11 5 3 2" xfId="537" xr:uid="{00000000-0005-0000-0000-0000FC410000}"/>
    <cellStyle name="Moneda 11 5 4" xfId="538" xr:uid="{00000000-0005-0000-0000-0000FD410000}"/>
    <cellStyle name="Moneda 11 5 4 2" xfId="539" xr:uid="{00000000-0005-0000-0000-0000FE410000}"/>
    <cellStyle name="Moneda 11 5 5" xfId="540" xr:uid="{00000000-0005-0000-0000-0000FF410000}"/>
    <cellStyle name="Moneda 11 5 5 2" xfId="541" xr:uid="{00000000-0005-0000-0000-000000420000}"/>
    <cellStyle name="Moneda 11 5 6" xfId="542" xr:uid="{00000000-0005-0000-0000-000001420000}"/>
    <cellStyle name="Moneda 11 6" xfId="543" xr:uid="{00000000-0005-0000-0000-000002420000}"/>
    <cellStyle name="Moneda 11 6 2" xfId="544" xr:uid="{00000000-0005-0000-0000-000003420000}"/>
    <cellStyle name="Moneda 11 6 2 2" xfId="545" xr:uid="{00000000-0005-0000-0000-000004420000}"/>
    <cellStyle name="Moneda 11 6 3" xfId="546" xr:uid="{00000000-0005-0000-0000-000005420000}"/>
    <cellStyle name="Moneda 11 6 3 2" xfId="547" xr:uid="{00000000-0005-0000-0000-000006420000}"/>
    <cellStyle name="Moneda 11 6 4" xfId="548" xr:uid="{00000000-0005-0000-0000-000007420000}"/>
    <cellStyle name="Moneda 11 6 4 2" xfId="549" xr:uid="{00000000-0005-0000-0000-000008420000}"/>
    <cellStyle name="Moneda 11 6 5" xfId="550" xr:uid="{00000000-0005-0000-0000-000009420000}"/>
    <cellStyle name="Moneda 11 7" xfId="551" xr:uid="{00000000-0005-0000-0000-00000A420000}"/>
    <cellStyle name="Moneda 11 7 2" xfId="552" xr:uid="{00000000-0005-0000-0000-00000B420000}"/>
    <cellStyle name="Moneda 11 8" xfId="553" xr:uid="{00000000-0005-0000-0000-00000C420000}"/>
    <cellStyle name="Moneda 11 8 2" xfId="554" xr:uid="{00000000-0005-0000-0000-00000D420000}"/>
    <cellStyle name="Moneda 11 9" xfId="555" xr:uid="{00000000-0005-0000-0000-00000E420000}"/>
    <cellStyle name="Moneda 11 9 2" xfId="556" xr:uid="{00000000-0005-0000-0000-00000F420000}"/>
    <cellStyle name="Moneda 12" xfId="557" xr:uid="{00000000-0005-0000-0000-000010420000}"/>
    <cellStyle name="Moneda 12 2" xfId="558" xr:uid="{00000000-0005-0000-0000-000011420000}"/>
    <cellStyle name="Moneda 12 2 2" xfId="559" xr:uid="{00000000-0005-0000-0000-000012420000}"/>
    <cellStyle name="Moneda 12 2 2 2" xfId="560" xr:uid="{00000000-0005-0000-0000-000013420000}"/>
    <cellStyle name="Moneda 12 2 2 2 2" xfId="561" xr:uid="{00000000-0005-0000-0000-000014420000}"/>
    <cellStyle name="Moneda 12 2 2 2 2 2" xfId="562" xr:uid="{00000000-0005-0000-0000-000015420000}"/>
    <cellStyle name="Moneda 12 2 2 2 3" xfId="563" xr:uid="{00000000-0005-0000-0000-000016420000}"/>
    <cellStyle name="Moneda 12 2 2 2 3 2" xfId="564" xr:uid="{00000000-0005-0000-0000-000017420000}"/>
    <cellStyle name="Moneda 12 2 2 2 4" xfId="565" xr:uid="{00000000-0005-0000-0000-000018420000}"/>
    <cellStyle name="Moneda 12 2 2 2 4 2" xfId="566" xr:uid="{00000000-0005-0000-0000-000019420000}"/>
    <cellStyle name="Moneda 12 2 2 2 5" xfId="567" xr:uid="{00000000-0005-0000-0000-00001A420000}"/>
    <cellStyle name="Moneda 12 2 2 3" xfId="568" xr:uid="{00000000-0005-0000-0000-00001B420000}"/>
    <cellStyle name="Moneda 12 2 2 3 2" xfId="569" xr:uid="{00000000-0005-0000-0000-00001C420000}"/>
    <cellStyle name="Moneda 12 2 2 4" xfId="570" xr:uid="{00000000-0005-0000-0000-00001D420000}"/>
    <cellStyle name="Moneda 12 2 2 4 2" xfId="571" xr:uid="{00000000-0005-0000-0000-00001E420000}"/>
    <cellStyle name="Moneda 12 2 2 5" xfId="572" xr:uid="{00000000-0005-0000-0000-00001F420000}"/>
    <cellStyle name="Moneda 12 2 2 5 2" xfId="573" xr:uid="{00000000-0005-0000-0000-000020420000}"/>
    <cellStyle name="Moneda 12 2 2 6" xfId="574" xr:uid="{00000000-0005-0000-0000-000021420000}"/>
    <cellStyle name="Moneda 12 2 3" xfId="575" xr:uid="{00000000-0005-0000-0000-000022420000}"/>
    <cellStyle name="Moneda 12 2 3 2" xfId="576" xr:uid="{00000000-0005-0000-0000-000023420000}"/>
    <cellStyle name="Moneda 12 2 3 2 2" xfId="577" xr:uid="{00000000-0005-0000-0000-000024420000}"/>
    <cellStyle name="Moneda 12 2 3 3" xfId="578" xr:uid="{00000000-0005-0000-0000-000025420000}"/>
    <cellStyle name="Moneda 12 2 3 3 2" xfId="579" xr:uid="{00000000-0005-0000-0000-000026420000}"/>
    <cellStyle name="Moneda 12 2 3 4" xfId="580" xr:uid="{00000000-0005-0000-0000-000027420000}"/>
    <cellStyle name="Moneda 12 2 3 4 2" xfId="581" xr:uid="{00000000-0005-0000-0000-000028420000}"/>
    <cellStyle name="Moneda 12 2 3 5" xfId="582" xr:uid="{00000000-0005-0000-0000-000029420000}"/>
    <cellStyle name="Moneda 12 2 4" xfId="583" xr:uid="{00000000-0005-0000-0000-00002A420000}"/>
    <cellStyle name="Moneda 12 2 4 2" xfId="584" xr:uid="{00000000-0005-0000-0000-00002B420000}"/>
    <cellStyle name="Moneda 12 2 5" xfId="585" xr:uid="{00000000-0005-0000-0000-00002C420000}"/>
    <cellStyle name="Moneda 12 2 5 2" xfId="586" xr:uid="{00000000-0005-0000-0000-00002D420000}"/>
    <cellStyle name="Moneda 12 2 6" xfId="587" xr:uid="{00000000-0005-0000-0000-00002E420000}"/>
    <cellStyle name="Moneda 12 2 6 2" xfId="588" xr:uid="{00000000-0005-0000-0000-00002F420000}"/>
    <cellStyle name="Moneda 12 2 7" xfId="589" xr:uid="{00000000-0005-0000-0000-000030420000}"/>
    <cellStyle name="Moneda 12 2 8" xfId="590" xr:uid="{00000000-0005-0000-0000-000031420000}"/>
    <cellStyle name="Moneda 12 3" xfId="591" xr:uid="{00000000-0005-0000-0000-000032420000}"/>
    <cellStyle name="Moneda 12 3 2" xfId="592" xr:uid="{00000000-0005-0000-0000-000033420000}"/>
    <cellStyle name="Moneda 12 3 2 2" xfId="593" xr:uid="{00000000-0005-0000-0000-000034420000}"/>
    <cellStyle name="Moneda 12 3 2 2 2" xfId="594" xr:uid="{00000000-0005-0000-0000-000035420000}"/>
    <cellStyle name="Moneda 12 3 2 3" xfId="595" xr:uid="{00000000-0005-0000-0000-000036420000}"/>
    <cellStyle name="Moneda 12 3 2 3 2" xfId="596" xr:uid="{00000000-0005-0000-0000-000037420000}"/>
    <cellStyle name="Moneda 12 3 2 4" xfId="597" xr:uid="{00000000-0005-0000-0000-000038420000}"/>
    <cellStyle name="Moneda 12 3 2 4 2" xfId="598" xr:uid="{00000000-0005-0000-0000-000039420000}"/>
    <cellStyle name="Moneda 12 3 2 5" xfId="599" xr:uid="{00000000-0005-0000-0000-00003A420000}"/>
    <cellStyle name="Moneda 12 3 3" xfId="600" xr:uid="{00000000-0005-0000-0000-00003B420000}"/>
    <cellStyle name="Moneda 12 3 3 2" xfId="601" xr:uid="{00000000-0005-0000-0000-00003C420000}"/>
    <cellStyle name="Moneda 12 3 4" xfId="602" xr:uid="{00000000-0005-0000-0000-00003D420000}"/>
    <cellStyle name="Moneda 12 3 4 2" xfId="603" xr:uid="{00000000-0005-0000-0000-00003E420000}"/>
    <cellStyle name="Moneda 12 3 5" xfId="604" xr:uid="{00000000-0005-0000-0000-00003F420000}"/>
    <cellStyle name="Moneda 12 3 5 2" xfId="605" xr:uid="{00000000-0005-0000-0000-000040420000}"/>
    <cellStyle name="Moneda 12 3 6" xfId="606" xr:uid="{00000000-0005-0000-0000-000041420000}"/>
    <cellStyle name="Moneda 12 4" xfId="607" xr:uid="{00000000-0005-0000-0000-000042420000}"/>
    <cellStyle name="Moneda 12 4 2" xfId="608" xr:uid="{00000000-0005-0000-0000-000043420000}"/>
    <cellStyle name="Moneda 12 4 2 2" xfId="609" xr:uid="{00000000-0005-0000-0000-000044420000}"/>
    <cellStyle name="Moneda 12 4 3" xfId="610" xr:uid="{00000000-0005-0000-0000-000045420000}"/>
    <cellStyle name="Moneda 12 4 3 2" xfId="611" xr:uid="{00000000-0005-0000-0000-000046420000}"/>
    <cellStyle name="Moneda 12 4 4" xfId="612" xr:uid="{00000000-0005-0000-0000-000047420000}"/>
    <cellStyle name="Moneda 12 4 4 2" xfId="613" xr:uid="{00000000-0005-0000-0000-000048420000}"/>
    <cellStyle name="Moneda 12 4 5" xfId="614" xr:uid="{00000000-0005-0000-0000-000049420000}"/>
    <cellStyle name="Moneda 12 5" xfId="615" xr:uid="{00000000-0005-0000-0000-00004A420000}"/>
    <cellStyle name="Moneda 12 5 2" xfId="616" xr:uid="{00000000-0005-0000-0000-00004B420000}"/>
    <cellStyle name="Moneda 12 6" xfId="617" xr:uid="{00000000-0005-0000-0000-00004C420000}"/>
    <cellStyle name="Moneda 12 6 2" xfId="618" xr:uid="{00000000-0005-0000-0000-00004D420000}"/>
    <cellStyle name="Moneda 12 7" xfId="619" xr:uid="{00000000-0005-0000-0000-00004E420000}"/>
    <cellStyle name="Moneda 12 7 2" xfId="620" xr:uid="{00000000-0005-0000-0000-00004F420000}"/>
    <cellStyle name="Moneda 12 8" xfId="621" xr:uid="{00000000-0005-0000-0000-000050420000}"/>
    <cellStyle name="Moneda 12 9" xfId="622" xr:uid="{00000000-0005-0000-0000-000051420000}"/>
    <cellStyle name="Moneda 13" xfId="623" xr:uid="{00000000-0005-0000-0000-000052420000}"/>
    <cellStyle name="Moneda 13 10" xfId="624" xr:uid="{00000000-0005-0000-0000-000053420000}"/>
    <cellStyle name="Moneda 13 2" xfId="625" xr:uid="{00000000-0005-0000-0000-000054420000}"/>
    <cellStyle name="Moneda 13 2 2" xfId="626" xr:uid="{00000000-0005-0000-0000-000055420000}"/>
    <cellStyle name="Moneda 13 2 2 2" xfId="627" xr:uid="{00000000-0005-0000-0000-000056420000}"/>
    <cellStyle name="Moneda 13 2 2 2 2" xfId="628" xr:uid="{00000000-0005-0000-0000-000057420000}"/>
    <cellStyle name="Moneda 13 2 2 2 2 2" xfId="629" xr:uid="{00000000-0005-0000-0000-000058420000}"/>
    <cellStyle name="Moneda 13 2 2 2 3" xfId="630" xr:uid="{00000000-0005-0000-0000-000059420000}"/>
    <cellStyle name="Moneda 13 2 2 2 3 2" xfId="631" xr:uid="{00000000-0005-0000-0000-00005A420000}"/>
    <cellStyle name="Moneda 13 2 2 2 4" xfId="632" xr:uid="{00000000-0005-0000-0000-00005B420000}"/>
    <cellStyle name="Moneda 13 2 2 2 4 2" xfId="633" xr:uid="{00000000-0005-0000-0000-00005C420000}"/>
    <cellStyle name="Moneda 13 2 2 2 5" xfId="634" xr:uid="{00000000-0005-0000-0000-00005D420000}"/>
    <cellStyle name="Moneda 13 2 2 3" xfId="635" xr:uid="{00000000-0005-0000-0000-00005E420000}"/>
    <cellStyle name="Moneda 13 2 2 3 2" xfId="636" xr:uid="{00000000-0005-0000-0000-00005F420000}"/>
    <cellStyle name="Moneda 13 2 2 4" xfId="637" xr:uid="{00000000-0005-0000-0000-000060420000}"/>
    <cellStyle name="Moneda 13 2 2 4 2" xfId="638" xr:uid="{00000000-0005-0000-0000-000061420000}"/>
    <cellStyle name="Moneda 13 2 2 5" xfId="639" xr:uid="{00000000-0005-0000-0000-000062420000}"/>
    <cellStyle name="Moneda 13 2 2 5 2" xfId="640" xr:uid="{00000000-0005-0000-0000-000063420000}"/>
    <cellStyle name="Moneda 13 2 2 6" xfId="641" xr:uid="{00000000-0005-0000-0000-000064420000}"/>
    <cellStyle name="Moneda 13 2 3" xfId="642" xr:uid="{00000000-0005-0000-0000-000065420000}"/>
    <cellStyle name="Moneda 13 2 3 2" xfId="643" xr:uid="{00000000-0005-0000-0000-000066420000}"/>
    <cellStyle name="Moneda 13 2 3 2 2" xfId="644" xr:uid="{00000000-0005-0000-0000-000067420000}"/>
    <cellStyle name="Moneda 13 2 3 3" xfId="645" xr:uid="{00000000-0005-0000-0000-000068420000}"/>
    <cellStyle name="Moneda 13 2 3 3 2" xfId="646" xr:uid="{00000000-0005-0000-0000-000069420000}"/>
    <cellStyle name="Moneda 13 2 3 4" xfId="647" xr:uid="{00000000-0005-0000-0000-00006A420000}"/>
    <cellStyle name="Moneda 13 2 3 4 2" xfId="648" xr:uid="{00000000-0005-0000-0000-00006B420000}"/>
    <cellStyle name="Moneda 13 2 3 5" xfId="649" xr:uid="{00000000-0005-0000-0000-00006C420000}"/>
    <cellStyle name="Moneda 13 2 4" xfId="650" xr:uid="{00000000-0005-0000-0000-00006D420000}"/>
    <cellStyle name="Moneda 13 2 4 2" xfId="651" xr:uid="{00000000-0005-0000-0000-00006E420000}"/>
    <cellStyle name="Moneda 13 2 5" xfId="652" xr:uid="{00000000-0005-0000-0000-00006F420000}"/>
    <cellStyle name="Moneda 13 2 5 2" xfId="653" xr:uid="{00000000-0005-0000-0000-000070420000}"/>
    <cellStyle name="Moneda 13 2 6" xfId="654" xr:uid="{00000000-0005-0000-0000-000071420000}"/>
    <cellStyle name="Moneda 13 2 6 2" xfId="655" xr:uid="{00000000-0005-0000-0000-000072420000}"/>
    <cellStyle name="Moneda 13 2 7" xfId="656" xr:uid="{00000000-0005-0000-0000-000073420000}"/>
    <cellStyle name="Moneda 13 2 8" xfId="657" xr:uid="{00000000-0005-0000-0000-000074420000}"/>
    <cellStyle name="Moneda 13 3" xfId="658" xr:uid="{00000000-0005-0000-0000-000075420000}"/>
    <cellStyle name="Moneda 13 3 2" xfId="659" xr:uid="{00000000-0005-0000-0000-000076420000}"/>
    <cellStyle name="Moneda 13 3 2 2" xfId="660" xr:uid="{00000000-0005-0000-0000-000077420000}"/>
    <cellStyle name="Moneda 13 3 2 2 2" xfId="661" xr:uid="{00000000-0005-0000-0000-000078420000}"/>
    <cellStyle name="Moneda 13 3 2 3" xfId="662" xr:uid="{00000000-0005-0000-0000-000079420000}"/>
    <cellStyle name="Moneda 13 3 2 3 2" xfId="663" xr:uid="{00000000-0005-0000-0000-00007A420000}"/>
    <cellStyle name="Moneda 13 3 2 4" xfId="664" xr:uid="{00000000-0005-0000-0000-00007B420000}"/>
    <cellStyle name="Moneda 13 3 2 4 2" xfId="665" xr:uid="{00000000-0005-0000-0000-00007C420000}"/>
    <cellStyle name="Moneda 13 3 2 5" xfId="666" xr:uid="{00000000-0005-0000-0000-00007D420000}"/>
    <cellStyle name="Moneda 13 3 3" xfId="667" xr:uid="{00000000-0005-0000-0000-00007E420000}"/>
    <cellStyle name="Moneda 13 3 3 2" xfId="668" xr:uid="{00000000-0005-0000-0000-00007F420000}"/>
    <cellStyle name="Moneda 13 3 4" xfId="669" xr:uid="{00000000-0005-0000-0000-000080420000}"/>
    <cellStyle name="Moneda 13 3 4 2" xfId="670" xr:uid="{00000000-0005-0000-0000-000081420000}"/>
    <cellStyle name="Moneda 13 3 5" xfId="671" xr:uid="{00000000-0005-0000-0000-000082420000}"/>
    <cellStyle name="Moneda 13 3 5 2" xfId="672" xr:uid="{00000000-0005-0000-0000-000083420000}"/>
    <cellStyle name="Moneda 13 3 6" xfId="673" xr:uid="{00000000-0005-0000-0000-000084420000}"/>
    <cellStyle name="Moneda 13 4" xfId="674" xr:uid="{00000000-0005-0000-0000-000085420000}"/>
    <cellStyle name="Moneda 13 4 2" xfId="675" xr:uid="{00000000-0005-0000-0000-000086420000}"/>
    <cellStyle name="Moneda 13 4 2 2" xfId="676" xr:uid="{00000000-0005-0000-0000-000087420000}"/>
    <cellStyle name="Moneda 13 4 3" xfId="677" xr:uid="{00000000-0005-0000-0000-000088420000}"/>
    <cellStyle name="Moneda 13 4 3 2" xfId="678" xr:uid="{00000000-0005-0000-0000-000089420000}"/>
    <cellStyle name="Moneda 13 4 4" xfId="679" xr:uid="{00000000-0005-0000-0000-00008A420000}"/>
    <cellStyle name="Moneda 13 4 4 2" xfId="680" xr:uid="{00000000-0005-0000-0000-00008B420000}"/>
    <cellStyle name="Moneda 13 4 5" xfId="681" xr:uid="{00000000-0005-0000-0000-00008C420000}"/>
    <cellStyle name="Moneda 13 5" xfId="682" xr:uid="{00000000-0005-0000-0000-00008D420000}"/>
    <cellStyle name="Moneda 13 5 2" xfId="683" xr:uid="{00000000-0005-0000-0000-00008E420000}"/>
    <cellStyle name="Moneda 13 5 2 2" xfId="684" xr:uid="{00000000-0005-0000-0000-00008F420000}"/>
    <cellStyle name="Moneda 13 5 3" xfId="685" xr:uid="{00000000-0005-0000-0000-000090420000}"/>
    <cellStyle name="Moneda 13 5 3 2" xfId="686" xr:uid="{00000000-0005-0000-0000-000091420000}"/>
    <cellStyle name="Moneda 13 5 4" xfId="687" xr:uid="{00000000-0005-0000-0000-000092420000}"/>
    <cellStyle name="Moneda 13 5 4 2" xfId="688" xr:uid="{00000000-0005-0000-0000-000093420000}"/>
    <cellStyle name="Moneda 13 5 5" xfId="689" xr:uid="{00000000-0005-0000-0000-000094420000}"/>
    <cellStyle name="Moneda 13 6" xfId="690" xr:uid="{00000000-0005-0000-0000-000095420000}"/>
    <cellStyle name="Moneda 13 6 2" xfId="691" xr:uid="{00000000-0005-0000-0000-000096420000}"/>
    <cellStyle name="Moneda 13 7" xfId="692" xr:uid="{00000000-0005-0000-0000-000097420000}"/>
    <cellStyle name="Moneda 13 7 2" xfId="693" xr:uid="{00000000-0005-0000-0000-000098420000}"/>
    <cellStyle name="Moneda 13 8" xfId="694" xr:uid="{00000000-0005-0000-0000-000099420000}"/>
    <cellStyle name="Moneda 13 8 2" xfId="695" xr:uid="{00000000-0005-0000-0000-00009A420000}"/>
    <cellStyle name="Moneda 13 9" xfId="696" xr:uid="{00000000-0005-0000-0000-00009B420000}"/>
    <cellStyle name="Moneda 14" xfId="697" xr:uid="{00000000-0005-0000-0000-00009C420000}"/>
    <cellStyle name="Moneda 14 2" xfId="698" xr:uid="{00000000-0005-0000-0000-00009D420000}"/>
    <cellStyle name="Moneda 14 2 2" xfId="699" xr:uid="{00000000-0005-0000-0000-00009E420000}"/>
    <cellStyle name="Moneda 14 2 2 2" xfId="700" xr:uid="{00000000-0005-0000-0000-00009F420000}"/>
    <cellStyle name="Moneda 14 2 2 2 2" xfId="701" xr:uid="{00000000-0005-0000-0000-0000A0420000}"/>
    <cellStyle name="Moneda 14 2 2 2 2 2" xfId="702" xr:uid="{00000000-0005-0000-0000-0000A1420000}"/>
    <cellStyle name="Moneda 14 2 2 2 3" xfId="703" xr:uid="{00000000-0005-0000-0000-0000A2420000}"/>
    <cellStyle name="Moneda 14 2 2 2 3 2" xfId="704" xr:uid="{00000000-0005-0000-0000-0000A3420000}"/>
    <cellStyle name="Moneda 14 2 2 2 4" xfId="705" xr:uid="{00000000-0005-0000-0000-0000A4420000}"/>
    <cellStyle name="Moneda 14 2 2 2 4 2" xfId="706" xr:uid="{00000000-0005-0000-0000-0000A5420000}"/>
    <cellStyle name="Moneda 14 2 2 2 5" xfId="707" xr:uid="{00000000-0005-0000-0000-0000A6420000}"/>
    <cellStyle name="Moneda 14 2 2 3" xfId="708" xr:uid="{00000000-0005-0000-0000-0000A7420000}"/>
    <cellStyle name="Moneda 14 2 2 3 2" xfId="709" xr:uid="{00000000-0005-0000-0000-0000A8420000}"/>
    <cellStyle name="Moneda 14 2 2 4" xfId="710" xr:uid="{00000000-0005-0000-0000-0000A9420000}"/>
    <cellStyle name="Moneda 14 2 2 4 2" xfId="711" xr:uid="{00000000-0005-0000-0000-0000AA420000}"/>
    <cellStyle name="Moneda 14 2 2 5" xfId="712" xr:uid="{00000000-0005-0000-0000-0000AB420000}"/>
    <cellStyle name="Moneda 14 2 2 5 2" xfId="713" xr:uid="{00000000-0005-0000-0000-0000AC420000}"/>
    <cellStyle name="Moneda 14 2 2 6" xfId="714" xr:uid="{00000000-0005-0000-0000-0000AD420000}"/>
    <cellStyle name="Moneda 14 2 3" xfId="715" xr:uid="{00000000-0005-0000-0000-0000AE420000}"/>
    <cellStyle name="Moneda 14 2 3 2" xfId="716" xr:uid="{00000000-0005-0000-0000-0000AF420000}"/>
    <cellStyle name="Moneda 14 2 3 2 2" xfId="717" xr:uid="{00000000-0005-0000-0000-0000B0420000}"/>
    <cellStyle name="Moneda 14 2 3 3" xfId="718" xr:uid="{00000000-0005-0000-0000-0000B1420000}"/>
    <cellStyle name="Moneda 14 2 3 3 2" xfId="719" xr:uid="{00000000-0005-0000-0000-0000B2420000}"/>
    <cellStyle name="Moneda 14 2 3 4" xfId="720" xr:uid="{00000000-0005-0000-0000-0000B3420000}"/>
    <cellStyle name="Moneda 14 2 3 4 2" xfId="721" xr:uid="{00000000-0005-0000-0000-0000B4420000}"/>
    <cellStyle name="Moneda 14 2 3 5" xfId="722" xr:uid="{00000000-0005-0000-0000-0000B5420000}"/>
    <cellStyle name="Moneda 14 2 4" xfId="723" xr:uid="{00000000-0005-0000-0000-0000B6420000}"/>
    <cellStyle name="Moneda 14 2 4 2" xfId="724" xr:uid="{00000000-0005-0000-0000-0000B7420000}"/>
    <cellStyle name="Moneda 14 2 5" xfId="725" xr:uid="{00000000-0005-0000-0000-0000B8420000}"/>
    <cellStyle name="Moneda 14 2 5 2" xfId="726" xr:uid="{00000000-0005-0000-0000-0000B9420000}"/>
    <cellStyle name="Moneda 14 2 6" xfId="727" xr:uid="{00000000-0005-0000-0000-0000BA420000}"/>
    <cellStyle name="Moneda 14 2 6 2" xfId="728" xr:uid="{00000000-0005-0000-0000-0000BB420000}"/>
    <cellStyle name="Moneda 14 2 7" xfId="729" xr:uid="{00000000-0005-0000-0000-0000BC420000}"/>
    <cellStyle name="Moneda 14 2 8" xfId="730" xr:uid="{00000000-0005-0000-0000-0000BD420000}"/>
    <cellStyle name="Moneda 14 3" xfId="731" xr:uid="{00000000-0005-0000-0000-0000BE420000}"/>
    <cellStyle name="Moneda 14 3 2" xfId="732" xr:uid="{00000000-0005-0000-0000-0000BF420000}"/>
    <cellStyle name="Moneda 14 3 2 2" xfId="733" xr:uid="{00000000-0005-0000-0000-0000C0420000}"/>
    <cellStyle name="Moneda 14 3 2 2 2" xfId="734" xr:uid="{00000000-0005-0000-0000-0000C1420000}"/>
    <cellStyle name="Moneda 14 3 2 3" xfId="735" xr:uid="{00000000-0005-0000-0000-0000C2420000}"/>
    <cellStyle name="Moneda 14 3 2 3 2" xfId="736" xr:uid="{00000000-0005-0000-0000-0000C3420000}"/>
    <cellStyle name="Moneda 14 3 2 4" xfId="737" xr:uid="{00000000-0005-0000-0000-0000C4420000}"/>
    <cellStyle name="Moneda 14 3 2 4 2" xfId="738" xr:uid="{00000000-0005-0000-0000-0000C5420000}"/>
    <cellStyle name="Moneda 14 3 2 5" xfId="739" xr:uid="{00000000-0005-0000-0000-0000C6420000}"/>
    <cellStyle name="Moneda 14 3 3" xfId="740" xr:uid="{00000000-0005-0000-0000-0000C7420000}"/>
    <cellStyle name="Moneda 14 3 3 2" xfId="741" xr:uid="{00000000-0005-0000-0000-0000C8420000}"/>
    <cellStyle name="Moneda 14 3 4" xfId="742" xr:uid="{00000000-0005-0000-0000-0000C9420000}"/>
    <cellStyle name="Moneda 14 3 4 2" xfId="743" xr:uid="{00000000-0005-0000-0000-0000CA420000}"/>
    <cellStyle name="Moneda 14 3 5" xfId="744" xr:uid="{00000000-0005-0000-0000-0000CB420000}"/>
    <cellStyle name="Moneda 14 3 5 2" xfId="745" xr:uid="{00000000-0005-0000-0000-0000CC420000}"/>
    <cellStyle name="Moneda 14 3 6" xfId="746" xr:uid="{00000000-0005-0000-0000-0000CD420000}"/>
    <cellStyle name="Moneda 14 4" xfId="747" xr:uid="{00000000-0005-0000-0000-0000CE420000}"/>
    <cellStyle name="Moneda 14 4 2" xfId="748" xr:uid="{00000000-0005-0000-0000-0000CF420000}"/>
    <cellStyle name="Moneda 14 4 2 2" xfId="749" xr:uid="{00000000-0005-0000-0000-0000D0420000}"/>
    <cellStyle name="Moneda 14 4 3" xfId="750" xr:uid="{00000000-0005-0000-0000-0000D1420000}"/>
    <cellStyle name="Moneda 14 4 3 2" xfId="751" xr:uid="{00000000-0005-0000-0000-0000D2420000}"/>
    <cellStyle name="Moneda 14 4 4" xfId="752" xr:uid="{00000000-0005-0000-0000-0000D3420000}"/>
    <cellStyle name="Moneda 14 4 4 2" xfId="753" xr:uid="{00000000-0005-0000-0000-0000D4420000}"/>
    <cellStyle name="Moneda 14 4 5" xfId="754" xr:uid="{00000000-0005-0000-0000-0000D5420000}"/>
    <cellStyle name="Moneda 14 5" xfId="755" xr:uid="{00000000-0005-0000-0000-0000D6420000}"/>
    <cellStyle name="Moneda 14 5 2" xfId="756" xr:uid="{00000000-0005-0000-0000-0000D7420000}"/>
    <cellStyle name="Moneda 14 6" xfId="757" xr:uid="{00000000-0005-0000-0000-0000D8420000}"/>
    <cellStyle name="Moneda 14 6 2" xfId="758" xr:uid="{00000000-0005-0000-0000-0000D9420000}"/>
    <cellStyle name="Moneda 14 7" xfId="759" xr:uid="{00000000-0005-0000-0000-0000DA420000}"/>
    <cellStyle name="Moneda 14 7 2" xfId="760" xr:uid="{00000000-0005-0000-0000-0000DB420000}"/>
    <cellStyle name="Moneda 14 8" xfId="761" xr:uid="{00000000-0005-0000-0000-0000DC420000}"/>
    <cellStyle name="Moneda 14 9" xfId="762" xr:uid="{00000000-0005-0000-0000-0000DD420000}"/>
    <cellStyle name="Moneda 15" xfId="763" xr:uid="{00000000-0005-0000-0000-0000DE420000}"/>
    <cellStyle name="Moneda 15 2" xfId="764" xr:uid="{00000000-0005-0000-0000-0000DF420000}"/>
    <cellStyle name="Moneda 15 2 2" xfId="765" xr:uid="{00000000-0005-0000-0000-0000E0420000}"/>
    <cellStyle name="Moneda 15 2 2 2" xfId="766" xr:uid="{00000000-0005-0000-0000-0000E1420000}"/>
    <cellStyle name="Moneda 15 2 2 2 2" xfId="767" xr:uid="{00000000-0005-0000-0000-0000E2420000}"/>
    <cellStyle name="Moneda 15 2 2 2 2 2" xfId="768" xr:uid="{00000000-0005-0000-0000-0000E3420000}"/>
    <cellStyle name="Moneda 15 2 2 2 3" xfId="769" xr:uid="{00000000-0005-0000-0000-0000E4420000}"/>
    <cellStyle name="Moneda 15 2 2 2 3 2" xfId="770" xr:uid="{00000000-0005-0000-0000-0000E5420000}"/>
    <cellStyle name="Moneda 15 2 2 2 4" xfId="771" xr:uid="{00000000-0005-0000-0000-0000E6420000}"/>
    <cellStyle name="Moneda 15 2 2 2 4 2" xfId="772" xr:uid="{00000000-0005-0000-0000-0000E7420000}"/>
    <cellStyle name="Moneda 15 2 2 2 5" xfId="773" xr:uid="{00000000-0005-0000-0000-0000E8420000}"/>
    <cellStyle name="Moneda 15 2 2 3" xfId="774" xr:uid="{00000000-0005-0000-0000-0000E9420000}"/>
    <cellStyle name="Moneda 15 2 2 3 2" xfId="775" xr:uid="{00000000-0005-0000-0000-0000EA420000}"/>
    <cellStyle name="Moneda 15 2 2 4" xfId="776" xr:uid="{00000000-0005-0000-0000-0000EB420000}"/>
    <cellStyle name="Moneda 15 2 2 4 2" xfId="777" xr:uid="{00000000-0005-0000-0000-0000EC420000}"/>
    <cellStyle name="Moneda 15 2 2 5" xfId="778" xr:uid="{00000000-0005-0000-0000-0000ED420000}"/>
    <cellStyle name="Moneda 15 2 2 5 2" xfId="779" xr:uid="{00000000-0005-0000-0000-0000EE420000}"/>
    <cellStyle name="Moneda 15 2 2 6" xfId="780" xr:uid="{00000000-0005-0000-0000-0000EF420000}"/>
    <cellStyle name="Moneda 15 2 3" xfId="781" xr:uid="{00000000-0005-0000-0000-0000F0420000}"/>
    <cellStyle name="Moneda 15 2 3 2" xfId="782" xr:uid="{00000000-0005-0000-0000-0000F1420000}"/>
    <cellStyle name="Moneda 15 2 3 2 2" xfId="783" xr:uid="{00000000-0005-0000-0000-0000F2420000}"/>
    <cellStyle name="Moneda 15 2 3 3" xfId="784" xr:uid="{00000000-0005-0000-0000-0000F3420000}"/>
    <cellStyle name="Moneda 15 2 3 3 2" xfId="785" xr:uid="{00000000-0005-0000-0000-0000F4420000}"/>
    <cellStyle name="Moneda 15 2 3 4" xfId="786" xr:uid="{00000000-0005-0000-0000-0000F5420000}"/>
    <cellStyle name="Moneda 15 2 3 4 2" xfId="787" xr:uid="{00000000-0005-0000-0000-0000F6420000}"/>
    <cellStyle name="Moneda 15 2 3 5" xfId="788" xr:uid="{00000000-0005-0000-0000-0000F7420000}"/>
    <cellStyle name="Moneda 15 2 4" xfId="789" xr:uid="{00000000-0005-0000-0000-0000F8420000}"/>
    <cellStyle name="Moneda 15 2 4 2" xfId="790" xr:uid="{00000000-0005-0000-0000-0000F9420000}"/>
    <cellStyle name="Moneda 15 2 5" xfId="791" xr:uid="{00000000-0005-0000-0000-0000FA420000}"/>
    <cellStyle name="Moneda 15 2 5 2" xfId="792" xr:uid="{00000000-0005-0000-0000-0000FB420000}"/>
    <cellStyle name="Moneda 15 2 6" xfId="793" xr:uid="{00000000-0005-0000-0000-0000FC420000}"/>
    <cellStyle name="Moneda 15 2 6 2" xfId="794" xr:uid="{00000000-0005-0000-0000-0000FD420000}"/>
    <cellStyle name="Moneda 15 2 7" xfId="795" xr:uid="{00000000-0005-0000-0000-0000FE420000}"/>
    <cellStyle name="Moneda 15 2 8" xfId="796" xr:uid="{00000000-0005-0000-0000-0000FF420000}"/>
    <cellStyle name="Moneda 15 3" xfId="797" xr:uid="{00000000-0005-0000-0000-000000430000}"/>
    <cellStyle name="Moneda 15 3 2" xfId="798" xr:uid="{00000000-0005-0000-0000-000001430000}"/>
    <cellStyle name="Moneda 15 3 2 2" xfId="799" xr:uid="{00000000-0005-0000-0000-000002430000}"/>
    <cellStyle name="Moneda 15 3 2 2 2" xfId="800" xr:uid="{00000000-0005-0000-0000-000003430000}"/>
    <cellStyle name="Moneda 15 3 2 3" xfId="801" xr:uid="{00000000-0005-0000-0000-000004430000}"/>
    <cellStyle name="Moneda 15 3 2 3 2" xfId="802" xr:uid="{00000000-0005-0000-0000-000005430000}"/>
    <cellStyle name="Moneda 15 3 2 4" xfId="803" xr:uid="{00000000-0005-0000-0000-000006430000}"/>
    <cellStyle name="Moneda 15 3 2 4 2" xfId="804" xr:uid="{00000000-0005-0000-0000-000007430000}"/>
    <cellStyle name="Moneda 15 3 2 5" xfId="805" xr:uid="{00000000-0005-0000-0000-000008430000}"/>
    <cellStyle name="Moneda 15 3 3" xfId="806" xr:uid="{00000000-0005-0000-0000-000009430000}"/>
    <cellStyle name="Moneda 15 3 3 2" xfId="807" xr:uid="{00000000-0005-0000-0000-00000A430000}"/>
    <cellStyle name="Moneda 15 3 4" xfId="808" xr:uid="{00000000-0005-0000-0000-00000B430000}"/>
    <cellStyle name="Moneda 15 3 4 2" xfId="809" xr:uid="{00000000-0005-0000-0000-00000C430000}"/>
    <cellStyle name="Moneda 15 3 5" xfId="810" xr:uid="{00000000-0005-0000-0000-00000D430000}"/>
    <cellStyle name="Moneda 15 3 5 2" xfId="811" xr:uid="{00000000-0005-0000-0000-00000E430000}"/>
    <cellStyle name="Moneda 15 3 6" xfId="812" xr:uid="{00000000-0005-0000-0000-00000F430000}"/>
    <cellStyle name="Moneda 15 4" xfId="813" xr:uid="{00000000-0005-0000-0000-000010430000}"/>
    <cellStyle name="Moneda 15 4 2" xfId="814" xr:uid="{00000000-0005-0000-0000-000011430000}"/>
    <cellStyle name="Moneda 15 4 2 2" xfId="815" xr:uid="{00000000-0005-0000-0000-000012430000}"/>
    <cellStyle name="Moneda 15 4 3" xfId="816" xr:uid="{00000000-0005-0000-0000-000013430000}"/>
    <cellStyle name="Moneda 15 4 3 2" xfId="817" xr:uid="{00000000-0005-0000-0000-000014430000}"/>
    <cellStyle name="Moneda 15 4 4" xfId="818" xr:uid="{00000000-0005-0000-0000-000015430000}"/>
    <cellStyle name="Moneda 15 4 4 2" xfId="819" xr:uid="{00000000-0005-0000-0000-000016430000}"/>
    <cellStyle name="Moneda 15 4 5" xfId="820" xr:uid="{00000000-0005-0000-0000-000017430000}"/>
    <cellStyle name="Moneda 15 5" xfId="821" xr:uid="{00000000-0005-0000-0000-000018430000}"/>
    <cellStyle name="Moneda 15 5 2" xfId="822" xr:uid="{00000000-0005-0000-0000-000019430000}"/>
    <cellStyle name="Moneda 15 6" xfId="823" xr:uid="{00000000-0005-0000-0000-00001A430000}"/>
    <cellStyle name="Moneda 15 6 2" xfId="824" xr:uid="{00000000-0005-0000-0000-00001B430000}"/>
    <cellStyle name="Moneda 15 7" xfId="825" xr:uid="{00000000-0005-0000-0000-00001C430000}"/>
    <cellStyle name="Moneda 15 7 2" xfId="826" xr:uid="{00000000-0005-0000-0000-00001D430000}"/>
    <cellStyle name="Moneda 15 8" xfId="827" xr:uid="{00000000-0005-0000-0000-00001E430000}"/>
    <cellStyle name="Moneda 15 9" xfId="828" xr:uid="{00000000-0005-0000-0000-00001F430000}"/>
    <cellStyle name="Moneda 16" xfId="829" xr:uid="{00000000-0005-0000-0000-000020430000}"/>
    <cellStyle name="Moneda 16 2" xfId="830" xr:uid="{00000000-0005-0000-0000-000021430000}"/>
    <cellStyle name="Moneda 16 2 2" xfId="831" xr:uid="{00000000-0005-0000-0000-000022430000}"/>
    <cellStyle name="Moneda 16 2 2 2" xfId="832" xr:uid="{00000000-0005-0000-0000-000023430000}"/>
    <cellStyle name="Moneda 16 2 2 2 2" xfId="833" xr:uid="{00000000-0005-0000-0000-000024430000}"/>
    <cellStyle name="Moneda 16 2 2 3" xfId="834" xr:uid="{00000000-0005-0000-0000-000025430000}"/>
    <cellStyle name="Moneda 16 2 2 3 2" xfId="835" xr:uid="{00000000-0005-0000-0000-000026430000}"/>
    <cellStyle name="Moneda 16 2 2 4" xfId="836" xr:uid="{00000000-0005-0000-0000-000027430000}"/>
    <cellStyle name="Moneda 16 2 2 4 2" xfId="837" xr:uid="{00000000-0005-0000-0000-000028430000}"/>
    <cellStyle name="Moneda 16 2 2 5" xfId="838" xr:uid="{00000000-0005-0000-0000-000029430000}"/>
    <cellStyle name="Moneda 16 2 3" xfId="839" xr:uid="{00000000-0005-0000-0000-00002A430000}"/>
    <cellStyle name="Moneda 16 2 3 2" xfId="840" xr:uid="{00000000-0005-0000-0000-00002B430000}"/>
    <cellStyle name="Moneda 16 2 4" xfId="841" xr:uid="{00000000-0005-0000-0000-00002C430000}"/>
    <cellStyle name="Moneda 16 2 4 2" xfId="842" xr:uid="{00000000-0005-0000-0000-00002D430000}"/>
    <cellStyle name="Moneda 16 2 5" xfId="843" xr:uid="{00000000-0005-0000-0000-00002E430000}"/>
    <cellStyle name="Moneda 16 2 5 2" xfId="844" xr:uid="{00000000-0005-0000-0000-00002F430000}"/>
    <cellStyle name="Moneda 16 2 6" xfId="845" xr:uid="{00000000-0005-0000-0000-000030430000}"/>
    <cellStyle name="Moneda 16 2 7" xfId="846" xr:uid="{00000000-0005-0000-0000-000031430000}"/>
    <cellStyle name="Moneda 16 3" xfId="847" xr:uid="{00000000-0005-0000-0000-000032430000}"/>
    <cellStyle name="Moneda 16 3 2" xfId="848" xr:uid="{00000000-0005-0000-0000-000033430000}"/>
    <cellStyle name="Moneda 16 3 2 2" xfId="849" xr:uid="{00000000-0005-0000-0000-000034430000}"/>
    <cellStyle name="Moneda 16 3 3" xfId="850" xr:uid="{00000000-0005-0000-0000-000035430000}"/>
    <cellStyle name="Moneda 16 3 3 2" xfId="851" xr:uid="{00000000-0005-0000-0000-000036430000}"/>
    <cellStyle name="Moneda 16 3 4" xfId="852" xr:uid="{00000000-0005-0000-0000-000037430000}"/>
    <cellStyle name="Moneda 16 3 4 2" xfId="853" xr:uid="{00000000-0005-0000-0000-000038430000}"/>
    <cellStyle name="Moneda 16 3 5" xfId="854" xr:uid="{00000000-0005-0000-0000-000039430000}"/>
    <cellStyle name="Moneda 16 4" xfId="855" xr:uid="{00000000-0005-0000-0000-00003A430000}"/>
    <cellStyle name="Moneda 16 4 2" xfId="856" xr:uid="{00000000-0005-0000-0000-00003B430000}"/>
    <cellStyle name="Moneda 16 5" xfId="857" xr:uid="{00000000-0005-0000-0000-00003C430000}"/>
    <cellStyle name="Moneda 16 5 2" xfId="858" xr:uid="{00000000-0005-0000-0000-00003D430000}"/>
    <cellStyle name="Moneda 16 6" xfId="859" xr:uid="{00000000-0005-0000-0000-00003E430000}"/>
    <cellStyle name="Moneda 16 6 2" xfId="860" xr:uid="{00000000-0005-0000-0000-00003F430000}"/>
    <cellStyle name="Moneda 16 7" xfId="861" xr:uid="{00000000-0005-0000-0000-000040430000}"/>
    <cellStyle name="Moneda 16 8" xfId="862" xr:uid="{00000000-0005-0000-0000-000041430000}"/>
    <cellStyle name="Moneda 17" xfId="863" xr:uid="{00000000-0005-0000-0000-000042430000}"/>
    <cellStyle name="Moneda 17 2" xfId="864" xr:uid="{00000000-0005-0000-0000-000043430000}"/>
    <cellStyle name="Moneda 17 2 2" xfId="865" xr:uid="{00000000-0005-0000-0000-000044430000}"/>
    <cellStyle name="Moneda 17 2 2 2" xfId="866" xr:uid="{00000000-0005-0000-0000-000045430000}"/>
    <cellStyle name="Moneda 17 2 2 2 2" xfId="867" xr:uid="{00000000-0005-0000-0000-000046430000}"/>
    <cellStyle name="Moneda 17 2 2 3" xfId="868" xr:uid="{00000000-0005-0000-0000-000047430000}"/>
    <cellStyle name="Moneda 17 2 2 3 2" xfId="869" xr:uid="{00000000-0005-0000-0000-000048430000}"/>
    <cellStyle name="Moneda 17 2 2 4" xfId="870" xr:uid="{00000000-0005-0000-0000-000049430000}"/>
    <cellStyle name="Moneda 17 2 2 4 2" xfId="871" xr:uid="{00000000-0005-0000-0000-00004A430000}"/>
    <cellStyle name="Moneda 17 2 2 5" xfId="872" xr:uid="{00000000-0005-0000-0000-00004B430000}"/>
    <cellStyle name="Moneda 17 2 3" xfId="873" xr:uid="{00000000-0005-0000-0000-00004C430000}"/>
    <cellStyle name="Moneda 17 2 3 2" xfId="874" xr:uid="{00000000-0005-0000-0000-00004D430000}"/>
    <cellStyle name="Moneda 17 2 4" xfId="875" xr:uid="{00000000-0005-0000-0000-00004E430000}"/>
    <cellStyle name="Moneda 17 2 4 2" xfId="876" xr:uid="{00000000-0005-0000-0000-00004F430000}"/>
    <cellStyle name="Moneda 17 2 5" xfId="877" xr:uid="{00000000-0005-0000-0000-000050430000}"/>
    <cellStyle name="Moneda 17 2 5 2" xfId="878" xr:uid="{00000000-0005-0000-0000-000051430000}"/>
    <cellStyle name="Moneda 17 2 6" xfId="879" xr:uid="{00000000-0005-0000-0000-000052430000}"/>
    <cellStyle name="Moneda 17 2 7" xfId="880" xr:uid="{00000000-0005-0000-0000-000053430000}"/>
    <cellStyle name="Moneda 17 3" xfId="881" xr:uid="{00000000-0005-0000-0000-000054430000}"/>
    <cellStyle name="Moneda 17 3 2" xfId="882" xr:uid="{00000000-0005-0000-0000-000055430000}"/>
    <cellStyle name="Moneda 17 3 2 2" xfId="883" xr:uid="{00000000-0005-0000-0000-000056430000}"/>
    <cellStyle name="Moneda 17 3 3" xfId="884" xr:uid="{00000000-0005-0000-0000-000057430000}"/>
    <cellStyle name="Moneda 17 3 3 2" xfId="885" xr:uid="{00000000-0005-0000-0000-000058430000}"/>
    <cellStyle name="Moneda 17 3 4" xfId="886" xr:uid="{00000000-0005-0000-0000-000059430000}"/>
    <cellStyle name="Moneda 17 3 4 2" xfId="887" xr:uid="{00000000-0005-0000-0000-00005A430000}"/>
    <cellStyle name="Moneda 17 3 5" xfId="888" xr:uid="{00000000-0005-0000-0000-00005B430000}"/>
    <cellStyle name="Moneda 17 4" xfId="889" xr:uid="{00000000-0005-0000-0000-00005C430000}"/>
    <cellStyle name="Moneda 17 4 2" xfId="890" xr:uid="{00000000-0005-0000-0000-00005D430000}"/>
    <cellStyle name="Moneda 17 5" xfId="891" xr:uid="{00000000-0005-0000-0000-00005E430000}"/>
    <cellStyle name="Moneda 17 5 2" xfId="892" xr:uid="{00000000-0005-0000-0000-00005F430000}"/>
    <cellStyle name="Moneda 17 6" xfId="893" xr:uid="{00000000-0005-0000-0000-000060430000}"/>
    <cellStyle name="Moneda 17 6 2" xfId="894" xr:uid="{00000000-0005-0000-0000-000061430000}"/>
    <cellStyle name="Moneda 17 7" xfId="895" xr:uid="{00000000-0005-0000-0000-000062430000}"/>
    <cellStyle name="Moneda 17 8" xfId="896" xr:uid="{00000000-0005-0000-0000-000063430000}"/>
    <cellStyle name="Moneda 18" xfId="897" xr:uid="{00000000-0005-0000-0000-000064430000}"/>
    <cellStyle name="Moneda 18 2" xfId="898" xr:uid="{00000000-0005-0000-0000-000065430000}"/>
    <cellStyle name="Moneda 18 2 2" xfId="899" xr:uid="{00000000-0005-0000-0000-000066430000}"/>
    <cellStyle name="Moneda 18 2 2 2" xfId="900" xr:uid="{00000000-0005-0000-0000-000067430000}"/>
    <cellStyle name="Moneda 18 2 2 2 2" xfId="901" xr:uid="{00000000-0005-0000-0000-000068430000}"/>
    <cellStyle name="Moneda 18 2 2 3" xfId="902" xr:uid="{00000000-0005-0000-0000-000069430000}"/>
    <cellStyle name="Moneda 18 2 2 3 2" xfId="903" xr:uid="{00000000-0005-0000-0000-00006A430000}"/>
    <cellStyle name="Moneda 18 2 2 4" xfId="904" xr:uid="{00000000-0005-0000-0000-00006B430000}"/>
    <cellStyle name="Moneda 18 2 2 4 2" xfId="905" xr:uid="{00000000-0005-0000-0000-00006C430000}"/>
    <cellStyle name="Moneda 18 2 2 5" xfId="906" xr:uid="{00000000-0005-0000-0000-00006D430000}"/>
    <cellStyle name="Moneda 18 2 3" xfId="907" xr:uid="{00000000-0005-0000-0000-00006E430000}"/>
    <cellStyle name="Moneda 18 2 3 2" xfId="908" xr:uid="{00000000-0005-0000-0000-00006F430000}"/>
    <cellStyle name="Moneda 18 2 4" xfId="909" xr:uid="{00000000-0005-0000-0000-000070430000}"/>
    <cellStyle name="Moneda 18 2 4 2" xfId="910" xr:uid="{00000000-0005-0000-0000-000071430000}"/>
    <cellStyle name="Moneda 18 2 5" xfId="911" xr:uid="{00000000-0005-0000-0000-000072430000}"/>
    <cellStyle name="Moneda 18 2 5 2" xfId="912" xr:uid="{00000000-0005-0000-0000-000073430000}"/>
    <cellStyle name="Moneda 18 2 6" xfId="913" xr:uid="{00000000-0005-0000-0000-000074430000}"/>
    <cellStyle name="Moneda 18 2 7" xfId="914" xr:uid="{00000000-0005-0000-0000-000075430000}"/>
    <cellStyle name="Moneda 18 3" xfId="915" xr:uid="{00000000-0005-0000-0000-000076430000}"/>
    <cellStyle name="Moneda 18 3 2" xfId="916" xr:uid="{00000000-0005-0000-0000-000077430000}"/>
    <cellStyle name="Moneda 18 3 2 2" xfId="917" xr:uid="{00000000-0005-0000-0000-000078430000}"/>
    <cellStyle name="Moneda 18 3 3" xfId="918" xr:uid="{00000000-0005-0000-0000-000079430000}"/>
    <cellStyle name="Moneda 18 3 3 2" xfId="919" xr:uid="{00000000-0005-0000-0000-00007A430000}"/>
    <cellStyle name="Moneda 18 3 4" xfId="920" xr:uid="{00000000-0005-0000-0000-00007B430000}"/>
    <cellStyle name="Moneda 18 3 4 2" xfId="921" xr:uid="{00000000-0005-0000-0000-00007C430000}"/>
    <cellStyle name="Moneda 18 3 5" xfId="922" xr:uid="{00000000-0005-0000-0000-00007D430000}"/>
    <cellStyle name="Moneda 18 4" xfId="923" xr:uid="{00000000-0005-0000-0000-00007E430000}"/>
    <cellStyle name="Moneda 18 4 2" xfId="924" xr:uid="{00000000-0005-0000-0000-00007F430000}"/>
    <cellStyle name="Moneda 18 5" xfId="925" xr:uid="{00000000-0005-0000-0000-000080430000}"/>
    <cellStyle name="Moneda 18 5 2" xfId="926" xr:uid="{00000000-0005-0000-0000-000081430000}"/>
    <cellStyle name="Moneda 18 6" xfId="927" xr:uid="{00000000-0005-0000-0000-000082430000}"/>
    <cellStyle name="Moneda 18 6 2" xfId="928" xr:uid="{00000000-0005-0000-0000-000083430000}"/>
    <cellStyle name="Moneda 18 7" xfId="929" xr:uid="{00000000-0005-0000-0000-000084430000}"/>
    <cellStyle name="Moneda 18 8" xfId="930" xr:uid="{00000000-0005-0000-0000-000085430000}"/>
    <cellStyle name="Moneda 19" xfId="931" xr:uid="{00000000-0005-0000-0000-000086430000}"/>
    <cellStyle name="Moneda 19 2" xfId="932" xr:uid="{00000000-0005-0000-0000-000087430000}"/>
    <cellStyle name="Moneda 19 2 2" xfId="933" xr:uid="{00000000-0005-0000-0000-000088430000}"/>
    <cellStyle name="Moneda 19 2 2 2" xfId="934" xr:uid="{00000000-0005-0000-0000-000089430000}"/>
    <cellStyle name="Moneda 19 2 2 2 2" xfId="935" xr:uid="{00000000-0005-0000-0000-00008A430000}"/>
    <cellStyle name="Moneda 19 2 2 3" xfId="936" xr:uid="{00000000-0005-0000-0000-00008B430000}"/>
    <cellStyle name="Moneda 19 2 2 3 2" xfId="937" xr:uid="{00000000-0005-0000-0000-00008C430000}"/>
    <cellStyle name="Moneda 19 2 2 4" xfId="938" xr:uid="{00000000-0005-0000-0000-00008D430000}"/>
    <cellStyle name="Moneda 19 2 2 4 2" xfId="939" xr:uid="{00000000-0005-0000-0000-00008E430000}"/>
    <cellStyle name="Moneda 19 2 2 5" xfId="940" xr:uid="{00000000-0005-0000-0000-00008F430000}"/>
    <cellStyle name="Moneda 19 2 3" xfId="941" xr:uid="{00000000-0005-0000-0000-000090430000}"/>
    <cellStyle name="Moneda 19 2 3 2" xfId="942" xr:uid="{00000000-0005-0000-0000-000091430000}"/>
    <cellStyle name="Moneda 19 2 4" xfId="943" xr:uid="{00000000-0005-0000-0000-000092430000}"/>
    <cellStyle name="Moneda 19 2 4 2" xfId="944" xr:uid="{00000000-0005-0000-0000-000093430000}"/>
    <cellStyle name="Moneda 19 2 5" xfId="945" xr:uid="{00000000-0005-0000-0000-000094430000}"/>
    <cellStyle name="Moneda 19 2 5 2" xfId="946" xr:uid="{00000000-0005-0000-0000-000095430000}"/>
    <cellStyle name="Moneda 19 2 6" xfId="947" xr:uid="{00000000-0005-0000-0000-000096430000}"/>
    <cellStyle name="Moneda 19 2 7" xfId="948" xr:uid="{00000000-0005-0000-0000-000097430000}"/>
    <cellStyle name="Moneda 19 3" xfId="949" xr:uid="{00000000-0005-0000-0000-000098430000}"/>
    <cellStyle name="Moneda 19 3 2" xfId="950" xr:uid="{00000000-0005-0000-0000-000099430000}"/>
    <cellStyle name="Moneda 19 3 2 2" xfId="951" xr:uid="{00000000-0005-0000-0000-00009A430000}"/>
    <cellStyle name="Moneda 19 3 3" xfId="952" xr:uid="{00000000-0005-0000-0000-00009B430000}"/>
    <cellStyle name="Moneda 19 3 3 2" xfId="953" xr:uid="{00000000-0005-0000-0000-00009C430000}"/>
    <cellStyle name="Moneda 19 3 4" xfId="954" xr:uid="{00000000-0005-0000-0000-00009D430000}"/>
    <cellStyle name="Moneda 19 3 4 2" xfId="955" xr:uid="{00000000-0005-0000-0000-00009E430000}"/>
    <cellStyle name="Moneda 19 3 5" xfId="956" xr:uid="{00000000-0005-0000-0000-00009F430000}"/>
    <cellStyle name="Moneda 19 4" xfId="957" xr:uid="{00000000-0005-0000-0000-0000A0430000}"/>
    <cellStyle name="Moneda 19 4 2" xfId="958" xr:uid="{00000000-0005-0000-0000-0000A1430000}"/>
    <cellStyle name="Moneda 19 5" xfId="959" xr:uid="{00000000-0005-0000-0000-0000A2430000}"/>
    <cellStyle name="Moneda 19 5 2" xfId="960" xr:uid="{00000000-0005-0000-0000-0000A3430000}"/>
    <cellStyle name="Moneda 19 6" xfId="961" xr:uid="{00000000-0005-0000-0000-0000A4430000}"/>
    <cellStyle name="Moneda 19 6 2" xfId="962" xr:uid="{00000000-0005-0000-0000-0000A5430000}"/>
    <cellStyle name="Moneda 19 7" xfId="963" xr:uid="{00000000-0005-0000-0000-0000A6430000}"/>
    <cellStyle name="Moneda 19 8" xfId="964" xr:uid="{00000000-0005-0000-0000-0000A7430000}"/>
    <cellStyle name="Moneda 2" xfId="10" xr:uid="{00000000-0005-0000-0000-0000A8430000}"/>
    <cellStyle name="Moneda 2 2" xfId="11" xr:uid="{00000000-0005-0000-0000-0000A9430000}"/>
    <cellStyle name="Moneda 2 2 2" xfId="12" xr:uid="{00000000-0005-0000-0000-0000AA430000}"/>
    <cellStyle name="Moneda 2 2 3" xfId="965" xr:uid="{00000000-0005-0000-0000-0000AB430000}"/>
    <cellStyle name="Moneda 2 2 3 2" xfId="966" xr:uid="{00000000-0005-0000-0000-0000AC430000}"/>
    <cellStyle name="Moneda 2 3" xfId="13" xr:uid="{00000000-0005-0000-0000-0000AD430000}"/>
    <cellStyle name="Moneda 2 3 10" xfId="967" xr:uid="{00000000-0005-0000-0000-0000AE430000}"/>
    <cellStyle name="Moneda 2 3 10 2" xfId="968" xr:uid="{00000000-0005-0000-0000-0000AF430000}"/>
    <cellStyle name="Moneda 2 3 10 2 2" xfId="969" xr:uid="{00000000-0005-0000-0000-0000B0430000}"/>
    <cellStyle name="Moneda 2 3 10 3" xfId="970" xr:uid="{00000000-0005-0000-0000-0000B1430000}"/>
    <cellStyle name="Moneda 2 3 11" xfId="971" xr:uid="{00000000-0005-0000-0000-0000B2430000}"/>
    <cellStyle name="Moneda 2 3 11 2" xfId="972" xr:uid="{00000000-0005-0000-0000-0000B3430000}"/>
    <cellStyle name="Moneda 2 3 11 3" xfId="973" xr:uid="{00000000-0005-0000-0000-0000B4430000}"/>
    <cellStyle name="Moneda 2 3 12" xfId="974" xr:uid="{00000000-0005-0000-0000-0000B5430000}"/>
    <cellStyle name="Moneda 2 3 2" xfId="975" xr:uid="{00000000-0005-0000-0000-0000B6430000}"/>
    <cellStyle name="Moneda 2 3 2 10" xfId="976" xr:uid="{00000000-0005-0000-0000-0000B7430000}"/>
    <cellStyle name="Moneda 2 3 2 11" xfId="977" xr:uid="{00000000-0005-0000-0000-0000B8430000}"/>
    <cellStyle name="Moneda 2 3 2 2" xfId="978" xr:uid="{00000000-0005-0000-0000-0000B9430000}"/>
    <cellStyle name="Moneda 2 3 2 2 2" xfId="979" xr:uid="{00000000-0005-0000-0000-0000BA430000}"/>
    <cellStyle name="Moneda 2 3 2 2 2 2" xfId="980" xr:uid="{00000000-0005-0000-0000-0000BB430000}"/>
    <cellStyle name="Moneda 2 3 2 2 2 2 2" xfId="981" xr:uid="{00000000-0005-0000-0000-0000BC430000}"/>
    <cellStyle name="Moneda 2 3 2 2 2 2 2 2" xfId="982" xr:uid="{00000000-0005-0000-0000-0000BD430000}"/>
    <cellStyle name="Moneda 2 3 2 2 2 2 2 2 2" xfId="983" xr:uid="{00000000-0005-0000-0000-0000BE430000}"/>
    <cellStyle name="Moneda 2 3 2 2 2 2 2 3" xfId="984" xr:uid="{00000000-0005-0000-0000-0000BF430000}"/>
    <cellStyle name="Moneda 2 3 2 2 2 2 3" xfId="985" xr:uid="{00000000-0005-0000-0000-0000C0430000}"/>
    <cellStyle name="Moneda 2 3 2 2 2 2 3 2" xfId="986" xr:uid="{00000000-0005-0000-0000-0000C1430000}"/>
    <cellStyle name="Moneda 2 3 2 2 2 2 3 3" xfId="987" xr:uid="{00000000-0005-0000-0000-0000C2430000}"/>
    <cellStyle name="Moneda 2 3 2 2 2 2 4" xfId="988" xr:uid="{00000000-0005-0000-0000-0000C3430000}"/>
    <cellStyle name="Moneda 2 3 2 2 2 2 4 2" xfId="989" xr:uid="{00000000-0005-0000-0000-0000C4430000}"/>
    <cellStyle name="Moneda 2 3 2 2 2 2 5" xfId="990" xr:uid="{00000000-0005-0000-0000-0000C5430000}"/>
    <cellStyle name="Moneda 2 3 2 2 2 2 6" xfId="991" xr:uid="{00000000-0005-0000-0000-0000C6430000}"/>
    <cellStyle name="Moneda 2 3 2 2 2 3" xfId="992" xr:uid="{00000000-0005-0000-0000-0000C7430000}"/>
    <cellStyle name="Moneda 2 3 2 2 2 3 2" xfId="993" xr:uid="{00000000-0005-0000-0000-0000C8430000}"/>
    <cellStyle name="Moneda 2 3 2 2 2 3 2 2" xfId="994" xr:uid="{00000000-0005-0000-0000-0000C9430000}"/>
    <cellStyle name="Moneda 2 3 2 2 2 3 3" xfId="995" xr:uid="{00000000-0005-0000-0000-0000CA430000}"/>
    <cellStyle name="Moneda 2 3 2 2 2 4" xfId="996" xr:uid="{00000000-0005-0000-0000-0000CB430000}"/>
    <cellStyle name="Moneda 2 3 2 2 2 4 2" xfId="997" xr:uid="{00000000-0005-0000-0000-0000CC430000}"/>
    <cellStyle name="Moneda 2 3 2 2 2 4 3" xfId="998" xr:uid="{00000000-0005-0000-0000-0000CD430000}"/>
    <cellStyle name="Moneda 2 3 2 2 2 5" xfId="999" xr:uid="{00000000-0005-0000-0000-0000CE430000}"/>
    <cellStyle name="Moneda 2 3 2 2 2 5 2" xfId="1000" xr:uid="{00000000-0005-0000-0000-0000CF430000}"/>
    <cellStyle name="Moneda 2 3 2 2 2 6" xfId="1001" xr:uid="{00000000-0005-0000-0000-0000D0430000}"/>
    <cellStyle name="Moneda 2 3 2 2 2 7" xfId="1002" xr:uid="{00000000-0005-0000-0000-0000D1430000}"/>
    <cellStyle name="Moneda 2 3 2 2 3" xfId="1003" xr:uid="{00000000-0005-0000-0000-0000D2430000}"/>
    <cellStyle name="Moneda 2 3 2 2 3 2" xfId="1004" xr:uid="{00000000-0005-0000-0000-0000D3430000}"/>
    <cellStyle name="Moneda 2 3 2 2 3 2 2" xfId="1005" xr:uid="{00000000-0005-0000-0000-0000D4430000}"/>
    <cellStyle name="Moneda 2 3 2 2 3 2 2 2" xfId="1006" xr:uid="{00000000-0005-0000-0000-0000D5430000}"/>
    <cellStyle name="Moneda 2 3 2 2 3 2 2 3" xfId="1007" xr:uid="{00000000-0005-0000-0000-0000D6430000}"/>
    <cellStyle name="Moneda 2 3 2 2 3 2 3" xfId="1008" xr:uid="{00000000-0005-0000-0000-0000D7430000}"/>
    <cellStyle name="Moneda 2 3 2 2 3 2 4" xfId="1009" xr:uid="{00000000-0005-0000-0000-0000D8430000}"/>
    <cellStyle name="Moneda 2 3 2 2 3 3" xfId="1010" xr:uid="{00000000-0005-0000-0000-0000D9430000}"/>
    <cellStyle name="Moneda 2 3 2 2 3 3 2" xfId="1011" xr:uid="{00000000-0005-0000-0000-0000DA430000}"/>
    <cellStyle name="Moneda 2 3 2 2 3 3 2 2" xfId="1012" xr:uid="{00000000-0005-0000-0000-0000DB430000}"/>
    <cellStyle name="Moneda 2 3 2 2 3 3 3" xfId="1013" xr:uid="{00000000-0005-0000-0000-0000DC430000}"/>
    <cellStyle name="Moneda 2 3 2 2 3 4" xfId="1014" xr:uid="{00000000-0005-0000-0000-0000DD430000}"/>
    <cellStyle name="Moneda 2 3 2 2 3 4 2" xfId="1015" xr:uid="{00000000-0005-0000-0000-0000DE430000}"/>
    <cellStyle name="Moneda 2 3 2 2 3 4 3" xfId="1016" xr:uid="{00000000-0005-0000-0000-0000DF430000}"/>
    <cellStyle name="Moneda 2 3 2 2 3 5" xfId="1017" xr:uid="{00000000-0005-0000-0000-0000E0430000}"/>
    <cellStyle name="Moneda 2 3 2 2 3 6" xfId="1018" xr:uid="{00000000-0005-0000-0000-0000E1430000}"/>
    <cellStyle name="Moneda 2 3 2 2 4" xfId="1019" xr:uid="{00000000-0005-0000-0000-0000E2430000}"/>
    <cellStyle name="Moneda 2 3 2 2 4 2" xfId="1020" xr:uid="{00000000-0005-0000-0000-0000E3430000}"/>
    <cellStyle name="Moneda 2 3 2 2 4 2 2" xfId="1021" xr:uid="{00000000-0005-0000-0000-0000E4430000}"/>
    <cellStyle name="Moneda 2 3 2 2 4 2 2 2" xfId="1022" xr:uid="{00000000-0005-0000-0000-0000E5430000}"/>
    <cellStyle name="Moneda 2 3 2 2 4 2 3" xfId="1023" xr:uid="{00000000-0005-0000-0000-0000E6430000}"/>
    <cellStyle name="Moneda 2 3 2 2 4 2 4" xfId="1024" xr:uid="{00000000-0005-0000-0000-0000E7430000}"/>
    <cellStyle name="Moneda 2 3 2 2 4 3" xfId="1025" xr:uid="{00000000-0005-0000-0000-0000E8430000}"/>
    <cellStyle name="Moneda 2 3 2 2 4 3 2" xfId="1026" xr:uid="{00000000-0005-0000-0000-0000E9430000}"/>
    <cellStyle name="Moneda 2 3 2 2 4 4" xfId="1027" xr:uid="{00000000-0005-0000-0000-0000EA430000}"/>
    <cellStyle name="Moneda 2 3 2 2 4 5" xfId="1028" xr:uid="{00000000-0005-0000-0000-0000EB430000}"/>
    <cellStyle name="Moneda 2 3 2 2 5" xfId="1029" xr:uid="{00000000-0005-0000-0000-0000EC430000}"/>
    <cellStyle name="Moneda 2 3 2 2 5 2" xfId="1030" xr:uid="{00000000-0005-0000-0000-0000ED430000}"/>
    <cellStyle name="Moneda 2 3 2 2 5 2 2" xfId="1031" xr:uid="{00000000-0005-0000-0000-0000EE430000}"/>
    <cellStyle name="Moneda 2 3 2 2 5 2 3" xfId="1032" xr:uid="{00000000-0005-0000-0000-0000EF430000}"/>
    <cellStyle name="Moneda 2 3 2 2 5 3" xfId="1033" xr:uid="{00000000-0005-0000-0000-0000F0430000}"/>
    <cellStyle name="Moneda 2 3 2 2 5 4" xfId="1034" xr:uid="{00000000-0005-0000-0000-0000F1430000}"/>
    <cellStyle name="Moneda 2 3 2 2 6" xfId="1035" xr:uid="{00000000-0005-0000-0000-0000F2430000}"/>
    <cellStyle name="Moneda 2 3 2 2 6 2" xfId="1036" xr:uid="{00000000-0005-0000-0000-0000F3430000}"/>
    <cellStyle name="Moneda 2 3 2 2 6 2 2" xfId="1037" xr:uid="{00000000-0005-0000-0000-0000F4430000}"/>
    <cellStyle name="Moneda 2 3 2 2 6 3" xfId="1038" xr:uid="{00000000-0005-0000-0000-0000F5430000}"/>
    <cellStyle name="Moneda 2 3 2 2 7" xfId="1039" xr:uid="{00000000-0005-0000-0000-0000F6430000}"/>
    <cellStyle name="Moneda 2 3 2 2 7 2" xfId="1040" xr:uid="{00000000-0005-0000-0000-0000F7430000}"/>
    <cellStyle name="Moneda 2 3 2 2 8" xfId="1041" xr:uid="{00000000-0005-0000-0000-0000F8430000}"/>
    <cellStyle name="Moneda 2 3 2 3" xfId="1042" xr:uid="{00000000-0005-0000-0000-0000F9430000}"/>
    <cellStyle name="Moneda 2 3 2 3 2" xfId="1043" xr:uid="{00000000-0005-0000-0000-0000FA430000}"/>
    <cellStyle name="Moneda 2 3 2 3 2 2" xfId="1044" xr:uid="{00000000-0005-0000-0000-0000FB430000}"/>
    <cellStyle name="Moneda 2 3 2 3 2 2 2" xfId="1045" xr:uid="{00000000-0005-0000-0000-0000FC430000}"/>
    <cellStyle name="Moneda 2 3 2 3 2 2 2 2" xfId="1046" xr:uid="{00000000-0005-0000-0000-0000FD430000}"/>
    <cellStyle name="Moneda 2 3 2 3 2 2 2 3" xfId="1047" xr:uid="{00000000-0005-0000-0000-0000FE430000}"/>
    <cellStyle name="Moneda 2 3 2 3 2 2 3" xfId="1048" xr:uid="{00000000-0005-0000-0000-0000FF430000}"/>
    <cellStyle name="Moneda 2 3 2 3 2 2 3 2" xfId="1049" xr:uid="{00000000-0005-0000-0000-000000440000}"/>
    <cellStyle name="Moneda 2 3 2 3 2 2 4" xfId="1050" xr:uid="{00000000-0005-0000-0000-000001440000}"/>
    <cellStyle name="Moneda 2 3 2 3 2 2 4 2" xfId="1051" xr:uid="{00000000-0005-0000-0000-000002440000}"/>
    <cellStyle name="Moneda 2 3 2 3 2 2 5" xfId="1052" xr:uid="{00000000-0005-0000-0000-000003440000}"/>
    <cellStyle name="Moneda 2 3 2 3 2 2 6" xfId="1053" xr:uid="{00000000-0005-0000-0000-000004440000}"/>
    <cellStyle name="Moneda 2 3 2 3 2 3" xfId="1054" xr:uid="{00000000-0005-0000-0000-000005440000}"/>
    <cellStyle name="Moneda 2 3 2 3 2 3 2" xfId="1055" xr:uid="{00000000-0005-0000-0000-000006440000}"/>
    <cellStyle name="Moneda 2 3 2 3 2 3 3" xfId="1056" xr:uid="{00000000-0005-0000-0000-000007440000}"/>
    <cellStyle name="Moneda 2 3 2 3 2 4" xfId="1057" xr:uid="{00000000-0005-0000-0000-000008440000}"/>
    <cellStyle name="Moneda 2 3 2 3 2 4 2" xfId="1058" xr:uid="{00000000-0005-0000-0000-000009440000}"/>
    <cellStyle name="Moneda 2 3 2 3 2 5" xfId="1059" xr:uid="{00000000-0005-0000-0000-00000A440000}"/>
    <cellStyle name="Moneda 2 3 2 3 2 5 2" xfId="1060" xr:uid="{00000000-0005-0000-0000-00000B440000}"/>
    <cellStyle name="Moneda 2 3 2 3 2 6" xfId="1061" xr:uid="{00000000-0005-0000-0000-00000C440000}"/>
    <cellStyle name="Moneda 2 3 2 3 2 7" xfId="1062" xr:uid="{00000000-0005-0000-0000-00000D440000}"/>
    <cellStyle name="Moneda 2 3 2 3 3" xfId="1063" xr:uid="{00000000-0005-0000-0000-00000E440000}"/>
    <cellStyle name="Moneda 2 3 2 3 3 2" xfId="1064" xr:uid="{00000000-0005-0000-0000-00000F440000}"/>
    <cellStyle name="Moneda 2 3 2 3 3 2 2" xfId="1065" xr:uid="{00000000-0005-0000-0000-000010440000}"/>
    <cellStyle name="Moneda 2 3 2 3 3 2 3" xfId="1066" xr:uid="{00000000-0005-0000-0000-000011440000}"/>
    <cellStyle name="Moneda 2 3 2 3 3 3" xfId="1067" xr:uid="{00000000-0005-0000-0000-000012440000}"/>
    <cellStyle name="Moneda 2 3 2 3 3 3 2" xfId="1068" xr:uid="{00000000-0005-0000-0000-000013440000}"/>
    <cellStyle name="Moneda 2 3 2 3 3 4" xfId="1069" xr:uid="{00000000-0005-0000-0000-000014440000}"/>
    <cellStyle name="Moneda 2 3 2 3 3 4 2" xfId="1070" xr:uid="{00000000-0005-0000-0000-000015440000}"/>
    <cellStyle name="Moneda 2 3 2 3 3 5" xfId="1071" xr:uid="{00000000-0005-0000-0000-000016440000}"/>
    <cellStyle name="Moneda 2 3 2 3 3 6" xfId="1072" xr:uid="{00000000-0005-0000-0000-000017440000}"/>
    <cellStyle name="Moneda 2 3 2 3 4" xfId="1073" xr:uid="{00000000-0005-0000-0000-000018440000}"/>
    <cellStyle name="Moneda 2 3 2 3 4 2" xfId="1074" xr:uid="{00000000-0005-0000-0000-000019440000}"/>
    <cellStyle name="Moneda 2 3 2 3 4 3" xfId="1075" xr:uid="{00000000-0005-0000-0000-00001A440000}"/>
    <cellStyle name="Moneda 2 3 2 3 5" xfId="1076" xr:uid="{00000000-0005-0000-0000-00001B440000}"/>
    <cellStyle name="Moneda 2 3 2 3 5 2" xfId="1077" xr:uid="{00000000-0005-0000-0000-00001C440000}"/>
    <cellStyle name="Moneda 2 3 2 3 6" xfId="1078" xr:uid="{00000000-0005-0000-0000-00001D440000}"/>
    <cellStyle name="Moneda 2 3 2 3 6 2" xfId="1079" xr:uid="{00000000-0005-0000-0000-00001E440000}"/>
    <cellStyle name="Moneda 2 3 2 3 7" xfId="1080" xr:uid="{00000000-0005-0000-0000-00001F440000}"/>
    <cellStyle name="Moneda 2 3 2 3 8" xfId="1081" xr:uid="{00000000-0005-0000-0000-000020440000}"/>
    <cellStyle name="Moneda 2 3 2 4" xfId="1082" xr:uid="{00000000-0005-0000-0000-000021440000}"/>
    <cellStyle name="Moneda 2 3 2 4 2" xfId="1083" xr:uid="{00000000-0005-0000-0000-000022440000}"/>
    <cellStyle name="Moneda 2 3 2 4 2 2" xfId="1084" xr:uid="{00000000-0005-0000-0000-000023440000}"/>
    <cellStyle name="Moneda 2 3 2 4 2 2 2" xfId="1085" xr:uid="{00000000-0005-0000-0000-000024440000}"/>
    <cellStyle name="Moneda 2 3 2 4 2 2 2 2" xfId="1086" xr:uid="{00000000-0005-0000-0000-000025440000}"/>
    <cellStyle name="Moneda 2 3 2 4 2 2 2 3" xfId="1087" xr:uid="{00000000-0005-0000-0000-000026440000}"/>
    <cellStyle name="Moneda 2 3 2 4 2 2 3" xfId="1088" xr:uid="{00000000-0005-0000-0000-000027440000}"/>
    <cellStyle name="Moneda 2 3 2 4 2 2 3 2" xfId="1089" xr:uid="{00000000-0005-0000-0000-000028440000}"/>
    <cellStyle name="Moneda 2 3 2 4 2 2 4" xfId="1090" xr:uid="{00000000-0005-0000-0000-000029440000}"/>
    <cellStyle name="Moneda 2 3 2 4 2 2 4 2" xfId="1091" xr:uid="{00000000-0005-0000-0000-00002A440000}"/>
    <cellStyle name="Moneda 2 3 2 4 2 2 5" xfId="1092" xr:uid="{00000000-0005-0000-0000-00002B440000}"/>
    <cellStyle name="Moneda 2 3 2 4 2 2 6" xfId="1093" xr:uid="{00000000-0005-0000-0000-00002C440000}"/>
    <cellStyle name="Moneda 2 3 2 4 2 3" xfId="1094" xr:uid="{00000000-0005-0000-0000-00002D440000}"/>
    <cellStyle name="Moneda 2 3 2 4 2 3 2" xfId="1095" xr:uid="{00000000-0005-0000-0000-00002E440000}"/>
    <cellStyle name="Moneda 2 3 2 4 2 3 3" xfId="1096" xr:uid="{00000000-0005-0000-0000-00002F440000}"/>
    <cellStyle name="Moneda 2 3 2 4 2 4" xfId="1097" xr:uid="{00000000-0005-0000-0000-000030440000}"/>
    <cellStyle name="Moneda 2 3 2 4 2 4 2" xfId="1098" xr:uid="{00000000-0005-0000-0000-000031440000}"/>
    <cellStyle name="Moneda 2 3 2 4 2 5" xfId="1099" xr:uid="{00000000-0005-0000-0000-000032440000}"/>
    <cellStyle name="Moneda 2 3 2 4 2 5 2" xfId="1100" xr:uid="{00000000-0005-0000-0000-000033440000}"/>
    <cellStyle name="Moneda 2 3 2 4 2 6" xfId="1101" xr:uid="{00000000-0005-0000-0000-000034440000}"/>
    <cellStyle name="Moneda 2 3 2 4 2 7" xfId="1102" xr:uid="{00000000-0005-0000-0000-000035440000}"/>
    <cellStyle name="Moneda 2 3 2 4 3" xfId="1103" xr:uid="{00000000-0005-0000-0000-000036440000}"/>
    <cellStyle name="Moneda 2 3 2 4 3 2" xfId="1104" xr:uid="{00000000-0005-0000-0000-000037440000}"/>
    <cellStyle name="Moneda 2 3 2 4 3 2 2" xfId="1105" xr:uid="{00000000-0005-0000-0000-000038440000}"/>
    <cellStyle name="Moneda 2 3 2 4 3 2 3" xfId="1106" xr:uid="{00000000-0005-0000-0000-000039440000}"/>
    <cellStyle name="Moneda 2 3 2 4 3 3" xfId="1107" xr:uid="{00000000-0005-0000-0000-00003A440000}"/>
    <cellStyle name="Moneda 2 3 2 4 3 3 2" xfId="1108" xr:uid="{00000000-0005-0000-0000-00003B440000}"/>
    <cellStyle name="Moneda 2 3 2 4 3 4" xfId="1109" xr:uid="{00000000-0005-0000-0000-00003C440000}"/>
    <cellStyle name="Moneda 2 3 2 4 3 4 2" xfId="1110" xr:uid="{00000000-0005-0000-0000-00003D440000}"/>
    <cellStyle name="Moneda 2 3 2 4 3 5" xfId="1111" xr:uid="{00000000-0005-0000-0000-00003E440000}"/>
    <cellStyle name="Moneda 2 3 2 4 3 6" xfId="1112" xr:uid="{00000000-0005-0000-0000-00003F440000}"/>
    <cellStyle name="Moneda 2 3 2 4 4" xfId="1113" xr:uid="{00000000-0005-0000-0000-000040440000}"/>
    <cellStyle name="Moneda 2 3 2 4 4 2" xfId="1114" xr:uid="{00000000-0005-0000-0000-000041440000}"/>
    <cellStyle name="Moneda 2 3 2 4 4 3" xfId="1115" xr:uid="{00000000-0005-0000-0000-000042440000}"/>
    <cellStyle name="Moneda 2 3 2 4 5" xfId="1116" xr:uid="{00000000-0005-0000-0000-000043440000}"/>
    <cellStyle name="Moneda 2 3 2 4 5 2" xfId="1117" xr:uid="{00000000-0005-0000-0000-000044440000}"/>
    <cellStyle name="Moneda 2 3 2 4 6" xfId="1118" xr:uid="{00000000-0005-0000-0000-000045440000}"/>
    <cellStyle name="Moneda 2 3 2 4 6 2" xfId="1119" xr:uid="{00000000-0005-0000-0000-000046440000}"/>
    <cellStyle name="Moneda 2 3 2 4 7" xfId="1120" xr:uid="{00000000-0005-0000-0000-000047440000}"/>
    <cellStyle name="Moneda 2 3 2 4 8" xfId="1121" xr:uid="{00000000-0005-0000-0000-000048440000}"/>
    <cellStyle name="Moneda 2 3 2 5" xfId="1122" xr:uid="{00000000-0005-0000-0000-000049440000}"/>
    <cellStyle name="Moneda 2 3 2 5 2" xfId="1123" xr:uid="{00000000-0005-0000-0000-00004A440000}"/>
    <cellStyle name="Moneda 2 3 2 5 2 2" xfId="1124" xr:uid="{00000000-0005-0000-0000-00004B440000}"/>
    <cellStyle name="Moneda 2 3 2 5 2 2 2" xfId="1125" xr:uid="{00000000-0005-0000-0000-00004C440000}"/>
    <cellStyle name="Moneda 2 3 2 5 2 2 2 2" xfId="1126" xr:uid="{00000000-0005-0000-0000-00004D440000}"/>
    <cellStyle name="Moneda 2 3 2 5 2 2 3" xfId="1127" xr:uid="{00000000-0005-0000-0000-00004E440000}"/>
    <cellStyle name="Moneda 2 3 2 5 2 3" xfId="1128" xr:uid="{00000000-0005-0000-0000-00004F440000}"/>
    <cellStyle name="Moneda 2 3 2 5 2 3 2" xfId="1129" xr:uid="{00000000-0005-0000-0000-000050440000}"/>
    <cellStyle name="Moneda 2 3 2 5 2 3 3" xfId="1130" xr:uid="{00000000-0005-0000-0000-000051440000}"/>
    <cellStyle name="Moneda 2 3 2 5 2 4" xfId="1131" xr:uid="{00000000-0005-0000-0000-000052440000}"/>
    <cellStyle name="Moneda 2 3 2 5 2 4 2" xfId="1132" xr:uid="{00000000-0005-0000-0000-000053440000}"/>
    <cellStyle name="Moneda 2 3 2 5 2 5" xfId="1133" xr:uid="{00000000-0005-0000-0000-000054440000}"/>
    <cellStyle name="Moneda 2 3 2 5 2 6" xfId="1134" xr:uid="{00000000-0005-0000-0000-000055440000}"/>
    <cellStyle name="Moneda 2 3 2 5 3" xfId="1135" xr:uid="{00000000-0005-0000-0000-000056440000}"/>
    <cellStyle name="Moneda 2 3 2 5 3 2" xfId="1136" xr:uid="{00000000-0005-0000-0000-000057440000}"/>
    <cellStyle name="Moneda 2 3 2 5 3 2 2" xfId="1137" xr:uid="{00000000-0005-0000-0000-000058440000}"/>
    <cellStyle name="Moneda 2 3 2 5 3 3" xfId="1138" xr:uid="{00000000-0005-0000-0000-000059440000}"/>
    <cellStyle name="Moneda 2 3 2 5 4" xfId="1139" xr:uid="{00000000-0005-0000-0000-00005A440000}"/>
    <cellStyle name="Moneda 2 3 2 5 4 2" xfId="1140" xr:uid="{00000000-0005-0000-0000-00005B440000}"/>
    <cellStyle name="Moneda 2 3 2 5 4 3" xfId="1141" xr:uid="{00000000-0005-0000-0000-00005C440000}"/>
    <cellStyle name="Moneda 2 3 2 5 5" xfId="1142" xr:uid="{00000000-0005-0000-0000-00005D440000}"/>
    <cellStyle name="Moneda 2 3 2 5 5 2" xfId="1143" xr:uid="{00000000-0005-0000-0000-00005E440000}"/>
    <cellStyle name="Moneda 2 3 2 5 6" xfId="1144" xr:uid="{00000000-0005-0000-0000-00005F440000}"/>
    <cellStyle name="Moneda 2 3 2 5 7" xfId="1145" xr:uid="{00000000-0005-0000-0000-000060440000}"/>
    <cellStyle name="Moneda 2 3 2 6" xfId="1146" xr:uid="{00000000-0005-0000-0000-000061440000}"/>
    <cellStyle name="Moneda 2 3 2 6 2" xfId="1147" xr:uid="{00000000-0005-0000-0000-000062440000}"/>
    <cellStyle name="Moneda 2 3 2 6 2 2" xfId="1148" xr:uid="{00000000-0005-0000-0000-000063440000}"/>
    <cellStyle name="Moneda 2 3 2 6 2 2 2" xfId="1149" xr:uid="{00000000-0005-0000-0000-000064440000}"/>
    <cellStyle name="Moneda 2 3 2 6 2 3" xfId="1150" xr:uid="{00000000-0005-0000-0000-000065440000}"/>
    <cellStyle name="Moneda 2 3 2 6 3" xfId="1151" xr:uid="{00000000-0005-0000-0000-000066440000}"/>
    <cellStyle name="Moneda 2 3 2 6 3 2" xfId="1152" xr:uid="{00000000-0005-0000-0000-000067440000}"/>
    <cellStyle name="Moneda 2 3 2 6 3 3" xfId="1153" xr:uid="{00000000-0005-0000-0000-000068440000}"/>
    <cellStyle name="Moneda 2 3 2 6 4" xfId="1154" xr:uid="{00000000-0005-0000-0000-000069440000}"/>
    <cellStyle name="Moneda 2 3 2 6 4 2" xfId="1155" xr:uid="{00000000-0005-0000-0000-00006A440000}"/>
    <cellStyle name="Moneda 2 3 2 6 5" xfId="1156" xr:uid="{00000000-0005-0000-0000-00006B440000}"/>
    <cellStyle name="Moneda 2 3 2 6 6" xfId="1157" xr:uid="{00000000-0005-0000-0000-00006C440000}"/>
    <cellStyle name="Moneda 2 3 2 7" xfId="1158" xr:uid="{00000000-0005-0000-0000-00006D440000}"/>
    <cellStyle name="Moneda 2 3 2 7 2" xfId="1159" xr:uid="{00000000-0005-0000-0000-00006E440000}"/>
    <cellStyle name="Moneda 2 3 2 7 2 2" xfId="1160" xr:uid="{00000000-0005-0000-0000-00006F440000}"/>
    <cellStyle name="Moneda 2 3 2 7 3" xfId="1161" xr:uid="{00000000-0005-0000-0000-000070440000}"/>
    <cellStyle name="Moneda 2 3 2 8" xfId="1162" xr:uid="{00000000-0005-0000-0000-000071440000}"/>
    <cellStyle name="Moneda 2 3 2 8 2" xfId="1163" xr:uid="{00000000-0005-0000-0000-000072440000}"/>
    <cellStyle name="Moneda 2 3 2 8 3" xfId="1164" xr:uid="{00000000-0005-0000-0000-000073440000}"/>
    <cellStyle name="Moneda 2 3 2 9" xfId="1165" xr:uid="{00000000-0005-0000-0000-000074440000}"/>
    <cellStyle name="Moneda 2 3 2 9 2" xfId="1166" xr:uid="{00000000-0005-0000-0000-000075440000}"/>
    <cellStyle name="Moneda 2 3 3" xfId="1167" xr:uid="{00000000-0005-0000-0000-000076440000}"/>
    <cellStyle name="Moneda 2 3 3 2" xfId="1168" xr:uid="{00000000-0005-0000-0000-000077440000}"/>
    <cellStyle name="Moneda 2 3 3 2 2" xfId="1169" xr:uid="{00000000-0005-0000-0000-000078440000}"/>
    <cellStyle name="Moneda 2 3 3 2 2 2" xfId="1170" xr:uid="{00000000-0005-0000-0000-000079440000}"/>
    <cellStyle name="Moneda 2 3 3 2 2 2 2" xfId="1171" xr:uid="{00000000-0005-0000-0000-00007A440000}"/>
    <cellStyle name="Moneda 2 3 3 2 2 2 2 2" xfId="1172" xr:uid="{00000000-0005-0000-0000-00007B440000}"/>
    <cellStyle name="Moneda 2 3 3 2 2 2 3" xfId="1173" xr:uid="{00000000-0005-0000-0000-00007C440000}"/>
    <cellStyle name="Moneda 2 3 3 2 2 3" xfId="1174" xr:uid="{00000000-0005-0000-0000-00007D440000}"/>
    <cellStyle name="Moneda 2 3 3 2 2 3 2" xfId="1175" xr:uid="{00000000-0005-0000-0000-00007E440000}"/>
    <cellStyle name="Moneda 2 3 3 2 2 3 3" xfId="1176" xr:uid="{00000000-0005-0000-0000-00007F440000}"/>
    <cellStyle name="Moneda 2 3 3 2 2 4" xfId="1177" xr:uid="{00000000-0005-0000-0000-000080440000}"/>
    <cellStyle name="Moneda 2 3 3 2 2 4 2" xfId="1178" xr:uid="{00000000-0005-0000-0000-000081440000}"/>
    <cellStyle name="Moneda 2 3 3 2 2 5" xfId="1179" xr:uid="{00000000-0005-0000-0000-000082440000}"/>
    <cellStyle name="Moneda 2 3 3 2 2 6" xfId="1180" xr:uid="{00000000-0005-0000-0000-000083440000}"/>
    <cellStyle name="Moneda 2 3 3 2 3" xfId="1181" xr:uid="{00000000-0005-0000-0000-000084440000}"/>
    <cellStyle name="Moneda 2 3 3 2 3 2" xfId="1182" xr:uid="{00000000-0005-0000-0000-000085440000}"/>
    <cellStyle name="Moneda 2 3 3 2 3 2 2" xfId="1183" xr:uid="{00000000-0005-0000-0000-000086440000}"/>
    <cellStyle name="Moneda 2 3 3 2 3 3" xfId="1184" xr:uid="{00000000-0005-0000-0000-000087440000}"/>
    <cellStyle name="Moneda 2 3 3 2 4" xfId="1185" xr:uid="{00000000-0005-0000-0000-000088440000}"/>
    <cellStyle name="Moneda 2 3 3 2 4 2" xfId="1186" xr:uid="{00000000-0005-0000-0000-000089440000}"/>
    <cellStyle name="Moneda 2 3 3 2 4 3" xfId="1187" xr:uid="{00000000-0005-0000-0000-00008A440000}"/>
    <cellStyle name="Moneda 2 3 3 2 5" xfId="1188" xr:uid="{00000000-0005-0000-0000-00008B440000}"/>
    <cellStyle name="Moneda 2 3 3 2 5 2" xfId="1189" xr:uid="{00000000-0005-0000-0000-00008C440000}"/>
    <cellStyle name="Moneda 2 3 3 2 6" xfId="1190" xr:uid="{00000000-0005-0000-0000-00008D440000}"/>
    <cellStyle name="Moneda 2 3 3 2 7" xfId="1191" xr:uid="{00000000-0005-0000-0000-00008E440000}"/>
    <cellStyle name="Moneda 2 3 3 3" xfId="1192" xr:uid="{00000000-0005-0000-0000-00008F440000}"/>
    <cellStyle name="Moneda 2 3 3 3 2" xfId="1193" xr:uid="{00000000-0005-0000-0000-000090440000}"/>
    <cellStyle name="Moneda 2 3 3 3 2 2" xfId="1194" xr:uid="{00000000-0005-0000-0000-000091440000}"/>
    <cellStyle name="Moneda 2 3 3 3 2 2 2" xfId="1195" xr:uid="{00000000-0005-0000-0000-000092440000}"/>
    <cellStyle name="Moneda 2 3 3 3 2 2 3" xfId="1196" xr:uid="{00000000-0005-0000-0000-000093440000}"/>
    <cellStyle name="Moneda 2 3 3 3 2 3" xfId="1197" xr:uid="{00000000-0005-0000-0000-000094440000}"/>
    <cellStyle name="Moneda 2 3 3 3 2 4" xfId="1198" xr:uid="{00000000-0005-0000-0000-000095440000}"/>
    <cellStyle name="Moneda 2 3 3 3 3" xfId="1199" xr:uid="{00000000-0005-0000-0000-000096440000}"/>
    <cellStyle name="Moneda 2 3 3 3 3 2" xfId="1200" xr:uid="{00000000-0005-0000-0000-000097440000}"/>
    <cellStyle name="Moneda 2 3 3 3 3 2 2" xfId="1201" xr:uid="{00000000-0005-0000-0000-000098440000}"/>
    <cellStyle name="Moneda 2 3 3 3 3 3" xfId="1202" xr:uid="{00000000-0005-0000-0000-000099440000}"/>
    <cellStyle name="Moneda 2 3 3 3 4" xfId="1203" xr:uid="{00000000-0005-0000-0000-00009A440000}"/>
    <cellStyle name="Moneda 2 3 3 3 4 2" xfId="1204" xr:uid="{00000000-0005-0000-0000-00009B440000}"/>
    <cellStyle name="Moneda 2 3 3 3 4 3" xfId="1205" xr:uid="{00000000-0005-0000-0000-00009C440000}"/>
    <cellStyle name="Moneda 2 3 3 3 5" xfId="1206" xr:uid="{00000000-0005-0000-0000-00009D440000}"/>
    <cellStyle name="Moneda 2 3 3 3 6" xfId="1207" xr:uid="{00000000-0005-0000-0000-00009E440000}"/>
    <cellStyle name="Moneda 2 3 3 4" xfId="1208" xr:uid="{00000000-0005-0000-0000-00009F440000}"/>
    <cellStyle name="Moneda 2 3 3 4 2" xfId="1209" xr:uid="{00000000-0005-0000-0000-0000A0440000}"/>
    <cellStyle name="Moneda 2 3 3 4 2 2" xfId="1210" xr:uid="{00000000-0005-0000-0000-0000A1440000}"/>
    <cellStyle name="Moneda 2 3 3 4 2 2 2" xfId="1211" xr:uid="{00000000-0005-0000-0000-0000A2440000}"/>
    <cellStyle name="Moneda 2 3 3 4 2 3" xfId="1212" xr:uid="{00000000-0005-0000-0000-0000A3440000}"/>
    <cellStyle name="Moneda 2 3 3 4 2 4" xfId="1213" xr:uid="{00000000-0005-0000-0000-0000A4440000}"/>
    <cellStyle name="Moneda 2 3 3 4 3" xfId="1214" xr:uid="{00000000-0005-0000-0000-0000A5440000}"/>
    <cellStyle name="Moneda 2 3 3 4 3 2" xfId="1215" xr:uid="{00000000-0005-0000-0000-0000A6440000}"/>
    <cellStyle name="Moneda 2 3 3 4 4" xfId="1216" xr:uid="{00000000-0005-0000-0000-0000A7440000}"/>
    <cellStyle name="Moneda 2 3 3 4 5" xfId="1217" xr:uid="{00000000-0005-0000-0000-0000A8440000}"/>
    <cellStyle name="Moneda 2 3 3 5" xfId="1218" xr:uid="{00000000-0005-0000-0000-0000A9440000}"/>
    <cellStyle name="Moneda 2 3 3 5 2" xfId="1219" xr:uid="{00000000-0005-0000-0000-0000AA440000}"/>
    <cellStyle name="Moneda 2 3 3 5 2 2" xfId="1220" xr:uid="{00000000-0005-0000-0000-0000AB440000}"/>
    <cellStyle name="Moneda 2 3 3 5 2 3" xfId="1221" xr:uid="{00000000-0005-0000-0000-0000AC440000}"/>
    <cellStyle name="Moneda 2 3 3 5 3" xfId="1222" xr:uid="{00000000-0005-0000-0000-0000AD440000}"/>
    <cellStyle name="Moneda 2 3 3 5 4" xfId="1223" xr:uid="{00000000-0005-0000-0000-0000AE440000}"/>
    <cellStyle name="Moneda 2 3 3 6" xfId="1224" xr:uid="{00000000-0005-0000-0000-0000AF440000}"/>
    <cellStyle name="Moneda 2 3 3 6 2" xfId="1225" xr:uid="{00000000-0005-0000-0000-0000B0440000}"/>
    <cellStyle name="Moneda 2 3 3 6 2 2" xfId="1226" xr:uid="{00000000-0005-0000-0000-0000B1440000}"/>
    <cellStyle name="Moneda 2 3 3 6 3" xfId="1227" xr:uid="{00000000-0005-0000-0000-0000B2440000}"/>
    <cellStyle name="Moneda 2 3 3 7" xfId="1228" xr:uid="{00000000-0005-0000-0000-0000B3440000}"/>
    <cellStyle name="Moneda 2 3 3 7 2" xfId="1229" xr:uid="{00000000-0005-0000-0000-0000B4440000}"/>
    <cellStyle name="Moneda 2 3 3 8" xfId="1230" xr:uid="{00000000-0005-0000-0000-0000B5440000}"/>
    <cellStyle name="Moneda 2 3 4" xfId="1231" xr:uid="{00000000-0005-0000-0000-0000B6440000}"/>
    <cellStyle name="Moneda 2 3 4 2" xfId="1232" xr:uid="{00000000-0005-0000-0000-0000B7440000}"/>
    <cellStyle name="Moneda 2 3 4 2 2" xfId="1233" xr:uid="{00000000-0005-0000-0000-0000B8440000}"/>
    <cellStyle name="Moneda 2 3 4 2 2 2" xfId="1234" xr:uid="{00000000-0005-0000-0000-0000B9440000}"/>
    <cellStyle name="Moneda 2 3 4 2 2 2 2" xfId="1235" xr:uid="{00000000-0005-0000-0000-0000BA440000}"/>
    <cellStyle name="Moneda 2 3 4 2 2 2 2 2" xfId="1236" xr:uid="{00000000-0005-0000-0000-0000BB440000}"/>
    <cellStyle name="Moneda 2 3 4 2 2 2 3" xfId="1237" xr:uid="{00000000-0005-0000-0000-0000BC440000}"/>
    <cellStyle name="Moneda 2 3 4 2 2 3" xfId="1238" xr:uid="{00000000-0005-0000-0000-0000BD440000}"/>
    <cellStyle name="Moneda 2 3 4 2 2 3 2" xfId="1239" xr:uid="{00000000-0005-0000-0000-0000BE440000}"/>
    <cellStyle name="Moneda 2 3 4 2 2 3 3" xfId="1240" xr:uid="{00000000-0005-0000-0000-0000BF440000}"/>
    <cellStyle name="Moneda 2 3 4 2 2 4" xfId="1241" xr:uid="{00000000-0005-0000-0000-0000C0440000}"/>
    <cellStyle name="Moneda 2 3 4 2 2 4 2" xfId="1242" xr:uid="{00000000-0005-0000-0000-0000C1440000}"/>
    <cellStyle name="Moneda 2 3 4 2 2 5" xfId="1243" xr:uid="{00000000-0005-0000-0000-0000C2440000}"/>
    <cellStyle name="Moneda 2 3 4 2 2 6" xfId="1244" xr:uid="{00000000-0005-0000-0000-0000C3440000}"/>
    <cellStyle name="Moneda 2 3 4 2 3" xfId="1245" xr:uid="{00000000-0005-0000-0000-0000C4440000}"/>
    <cellStyle name="Moneda 2 3 4 2 3 2" xfId="1246" xr:uid="{00000000-0005-0000-0000-0000C5440000}"/>
    <cellStyle name="Moneda 2 3 4 2 3 2 2" xfId="1247" xr:uid="{00000000-0005-0000-0000-0000C6440000}"/>
    <cellStyle name="Moneda 2 3 4 2 3 3" xfId="1248" xr:uid="{00000000-0005-0000-0000-0000C7440000}"/>
    <cellStyle name="Moneda 2 3 4 2 4" xfId="1249" xr:uid="{00000000-0005-0000-0000-0000C8440000}"/>
    <cellStyle name="Moneda 2 3 4 2 4 2" xfId="1250" xr:uid="{00000000-0005-0000-0000-0000C9440000}"/>
    <cellStyle name="Moneda 2 3 4 2 4 3" xfId="1251" xr:uid="{00000000-0005-0000-0000-0000CA440000}"/>
    <cellStyle name="Moneda 2 3 4 2 5" xfId="1252" xr:uid="{00000000-0005-0000-0000-0000CB440000}"/>
    <cellStyle name="Moneda 2 3 4 2 5 2" xfId="1253" xr:uid="{00000000-0005-0000-0000-0000CC440000}"/>
    <cellStyle name="Moneda 2 3 4 2 6" xfId="1254" xr:uid="{00000000-0005-0000-0000-0000CD440000}"/>
    <cellStyle name="Moneda 2 3 4 2 7" xfId="1255" xr:uid="{00000000-0005-0000-0000-0000CE440000}"/>
    <cellStyle name="Moneda 2 3 4 3" xfId="1256" xr:uid="{00000000-0005-0000-0000-0000CF440000}"/>
    <cellStyle name="Moneda 2 3 4 3 2" xfId="1257" xr:uid="{00000000-0005-0000-0000-0000D0440000}"/>
    <cellStyle name="Moneda 2 3 4 3 2 2" xfId="1258" xr:uid="{00000000-0005-0000-0000-0000D1440000}"/>
    <cellStyle name="Moneda 2 3 4 3 2 2 2" xfId="1259" xr:uid="{00000000-0005-0000-0000-0000D2440000}"/>
    <cellStyle name="Moneda 2 3 4 3 2 2 3" xfId="1260" xr:uid="{00000000-0005-0000-0000-0000D3440000}"/>
    <cellStyle name="Moneda 2 3 4 3 2 3" xfId="1261" xr:uid="{00000000-0005-0000-0000-0000D4440000}"/>
    <cellStyle name="Moneda 2 3 4 3 2 4" xfId="1262" xr:uid="{00000000-0005-0000-0000-0000D5440000}"/>
    <cellStyle name="Moneda 2 3 4 3 3" xfId="1263" xr:uid="{00000000-0005-0000-0000-0000D6440000}"/>
    <cellStyle name="Moneda 2 3 4 3 3 2" xfId="1264" xr:uid="{00000000-0005-0000-0000-0000D7440000}"/>
    <cellStyle name="Moneda 2 3 4 3 3 2 2" xfId="1265" xr:uid="{00000000-0005-0000-0000-0000D8440000}"/>
    <cellStyle name="Moneda 2 3 4 3 3 3" xfId="1266" xr:uid="{00000000-0005-0000-0000-0000D9440000}"/>
    <cellStyle name="Moneda 2 3 4 3 4" xfId="1267" xr:uid="{00000000-0005-0000-0000-0000DA440000}"/>
    <cellStyle name="Moneda 2 3 4 3 4 2" xfId="1268" xr:uid="{00000000-0005-0000-0000-0000DB440000}"/>
    <cellStyle name="Moneda 2 3 4 3 4 3" xfId="1269" xr:uid="{00000000-0005-0000-0000-0000DC440000}"/>
    <cellStyle name="Moneda 2 3 4 3 5" xfId="1270" xr:uid="{00000000-0005-0000-0000-0000DD440000}"/>
    <cellStyle name="Moneda 2 3 4 3 6" xfId="1271" xr:uid="{00000000-0005-0000-0000-0000DE440000}"/>
    <cellStyle name="Moneda 2 3 4 4" xfId="1272" xr:uid="{00000000-0005-0000-0000-0000DF440000}"/>
    <cellStyle name="Moneda 2 3 4 4 2" xfId="1273" xr:uid="{00000000-0005-0000-0000-0000E0440000}"/>
    <cellStyle name="Moneda 2 3 4 4 2 2" xfId="1274" xr:uid="{00000000-0005-0000-0000-0000E1440000}"/>
    <cellStyle name="Moneda 2 3 4 4 2 2 2" xfId="1275" xr:uid="{00000000-0005-0000-0000-0000E2440000}"/>
    <cellStyle name="Moneda 2 3 4 4 2 3" xfId="1276" xr:uid="{00000000-0005-0000-0000-0000E3440000}"/>
    <cellStyle name="Moneda 2 3 4 4 2 4" xfId="1277" xr:uid="{00000000-0005-0000-0000-0000E4440000}"/>
    <cellStyle name="Moneda 2 3 4 4 3" xfId="1278" xr:uid="{00000000-0005-0000-0000-0000E5440000}"/>
    <cellStyle name="Moneda 2 3 4 4 3 2" xfId="1279" xr:uid="{00000000-0005-0000-0000-0000E6440000}"/>
    <cellStyle name="Moneda 2 3 4 4 4" xfId="1280" xr:uid="{00000000-0005-0000-0000-0000E7440000}"/>
    <cellStyle name="Moneda 2 3 4 4 5" xfId="1281" xr:uid="{00000000-0005-0000-0000-0000E8440000}"/>
    <cellStyle name="Moneda 2 3 4 5" xfId="1282" xr:uid="{00000000-0005-0000-0000-0000E9440000}"/>
    <cellStyle name="Moneda 2 3 4 5 2" xfId="1283" xr:uid="{00000000-0005-0000-0000-0000EA440000}"/>
    <cellStyle name="Moneda 2 3 4 5 2 2" xfId="1284" xr:uid="{00000000-0005-0000-0000-0000EB440000}"/>
    <cellStyle name="Moneda 2 3 4 5 2 3" xfId="1285" xr:uid="{00000000-0005-0000-0000-0000EC440000}"/>
    <cellStyle name="Moneda 2 3 4 5 3" xfId="1286" xr:uid="{00000000-0005-0000-0000-0000ED440000}"/>
    <cellStyle name="Moneda 2 3 4 5 4" xfId="1287" xr:uid="{00000000-0005-0000-0000-0000EE440000}"/>
    <cellStyle name="Moneda 2 3 4 6" xfId="1288" xr:uid="{00000000-0005-0000-0000-0000EF440000}"/>
    <cellStyle name="Moneda 2 3 4 6 2" xfId="1289" xr:uid="{00000000-0005-0000-0000-0000F0440000}"/>
    <cellStyle name="Moneda 2 3 4 6 2 2" xfId="1290" xr:uid="{00000000-0005-0000-0000-0000F1440000}"/>
    <cellStyle name="Moneda 2 3 4 6 3" xfId="1291" xr:uid="{00000000-0005-0000-0000-0000F2440000}"/>
    <cellStyle name="Moneda 2 3 4 7" xfId="1292" xr:uid="{00000000-0005-0000-0000-0000F3440000}"/>
    <cellStyle name="Moneda 2 3 4 7 2" xfId="1293" xr:uid="{00000000-0005-0000-0000-0000F4440000}"/>
    <cellStyle name="Moneda 2 3 4 8" xfId="1294" xr:uid="{00000000-0005-0000-0000-0000F5440000}"/>
    <cellStyle name="Moneda 2 3 5" xfId="1295" xr:uid="{00000000-0005-0000-0000-0000F6440000}"/>
    <cellStyle name="Moneda 2 3 5 2" xfId="1296" xr:uid="{00000000-0005-0000-0000-0000F7440000}"/>
    <cellStyle name="Moneda 2 3 5 2 2" xfId="1297" xr:uid="{00000000-0005-0000-0000-0000F8440000}"/>
    <cellStyle name="Moneda 2 3 5 2 2 2" xfId="1298" xr:uid="{00000000-0005-0000-0000-0000F9440000}"/>
    <cellStyle name="Moneda 2 3 5 2 2 2 2" xfId="1299" xr:uid="{00000000-0005-0000-0000-0000FA440000}"/>
    <cellStyle name="Moneda 2 3 5 2 2 2 3" xfId="1300" xr:uid="{00000000-0005-0000-0000-0000FB440000}"/>
    <cellStyle name="Moneda 2 3 5 2 2 3" xfId="1301" xr:uid="{00000000-0005-0000-0000-0000FC440000}"/>
    <cellStyle name="Moneda 2 3 5 2 2 3 2" xfId="1302" xr:uid="{00000000-0005-0000-0000-0000FD440000}"/>
    <cellStyle name="Moneda 2 3 5 2 2 4" xfId="1303" xr:uid="{00000000-0005-0000-0000-0000FE440000}"/>
    <cellStyle name="Moneda 2 3 5 2 2 4 2" xfId="1304" xr:uid="{00000000-0005-0000-0000-0000FF440000}"/>
    <cellStyle name="Moneda 2 3 5 2 2 5" xfId="1305" xr:uid="{00000000-0005-0000-0000-000000450000}"/>
    <cellStyle name="Moneda 2 3 5 2 2 6" xfId="1306" xr:uid="{00000000-0005-0000-0000-000001450000}"/>
    <cellStyle name="Moneda 2 3 5 2 3" xfId="1307" xr:uid="{00000000-0005-0000-0000-000002450000}"/>
    <cellStyle name="Moneda 2 3 5 2 3 2" xfId="1308" xr:uid="{00000000-0005-0000-0000-000003450000}"/>
    <cellStyle name="Moneda 2 3 5 2 3 3" xfId="1309" xr:uid="{00000000-0005-0000-0000-000004450000}"/>
    <cellStyle name="Moneda 2 3 5 2 4" xfId="1310" xr:uid="{00000000-0005-0000-0000-000005450000}"/>
    <cellStyle name="Moneda 2 3 5 2 4 2" xfId="1311" xr:uid="{00000000-0005-0000-0000-000006450000}"/>
    <cellStyle name="Moneda 2 3 5 2 5" xfId="1312" xr:uid="{00000000-0005-0000-0000-000007450000}"/>
    <cellStyle name="Moneda 2 3 5 2 5 2" xfId="1313" xr:uid="{00000000-0005-0000-0000-000008450000}"/>
    <cellStyle name="Moneda 2 3 5 2 6" xfId="1314" xr:uid="{00000000-0005-0000-0000-000009450000}"/>
    <cellStyle name="Moneda 2 3 5 2 7" xfId="1315" xr:uid="{00000000-0005-0000-0000-00000A450000}"/>
    <cellStyle name="Moneda 2 3 5 3" xfId="1316" xr:uid="{00000000-0005-0000-0000-00000B450000}"/>
    <cellStyle name="Moneda 2 3 5 3 2" xfId="1317" xr:uid="{00000000-0005-0000-0000-00000C450000}"/>
    <cellStyle name="Moneda 2 3 5 3 2 2" xfId="1318" xr:uid="{00000000-0005-0000-0000-00000D450000}"/>
    <cellStyle name="Moneda 2 3 5 3 2 3" xfId="1319" xr:uid="{00000000-0005-0000-0000-00000E450000}"/>
    <cellStyle name="Moneda 2 3 5 3 3" xfId="1320" xr:uid="{00000000-0005-0000-0000-00000F450000}"/>
    <cellStyle name="Moneda 2 3 5 3 3 2" xfId="1321" xr:uid="{00000000-0005-0000-0000-000010450000}"/>
    <cellStyle name="Moneda 2 3 5 3 4" xfId="1322" xr:uid="{00000000-0005-0000-0000-000011450000}"/>
    <cellStyle name="Moneda 2 3 5 3 4 2" xfId="1323" xr:uid="{00000000-0005-0000-0000-000012450000}"/>
    <cellStyle name="Moneda 2 3 5 3 5" xfId="1324" xr:uid="{00000000-0005-0000-0000-000013450000}"/>
    <cellStyle name="Moneda 2 3 5 3 6" xfId="1325" xr:uid="{00000000-0005-0000-0000-000014450000}"/>
    <cellStyle name="Moneda 2 3 5 4" xfId="1326" xr:uid="{00000000-0005-0000-0000-000015450000}"/>
    <cellStyle name="Moneda 2 3 5 4 2" xfId="1327" xr:uid="{00000000-0005-0000-0000-000016450000}"/>
    <cellStyle name="Moneda 2 3 5 4 3" xfId="1328" xr:uid="{00000000-0005-0000-0000-000017450000}"/>
    <cellStyle name="Moneda 2 3 5 5" xfId="1329" xr:uid="{00000000-0005-0000-0000-000018450000}"/>
    <cellStyle name="Moneda 2 3 5 5 2" xfId="1330" xr:uid="{00000000-0005-0000-0000-000019450000}"/>
    <cellStyle name="Moneda 2 3 5 6" xfId="1331" xr:uid="{00000000-0005-0000-0000-00001A450000}"/>
    <cellStyle name="Moneda 2 3 5 6 2" xfId="1332" xr:uid="{00000000-0005-0000-0000-00001B450000}"/>
    <cellStyle name="Moneda 2 3 5 7" xfId="1333" xr:uid="{00000000-0005-0000-0000-00001C450000}"/>
    <cellStyle name="Moneda 2 3 5 8" xfId="1334" xr:uid="{00000000-0005-0000-0000-00001D450000}"/>
    <cellStyle name="Moneda 2 3 6" xfId="1335" xr:uid="{00000000-0005-0000-0000-00001E450000}"/>
    <cellStyle name="Moneda 2 3 6 2" xfId="1336" xr:uid="{00000000-0005-0000-0000-00001F450000}"/>
    <cellStyle name="Moneda 2 3 6 2 2" xfId="1337" xr:uid="{00000000-0005-0000-0000-000020450000}"/>
    <cellStyle name="Moneda 2 3 6 2 2 2" xfId="1338" xr:uid="{00000000-0005-0000-0000-000021450000}"/>
    <cellStyle name="Moneda 2 3 6 2 2 2 2" xfId="1339" xr:uid="{00000000-0005-0000-0000-000022450000}"/>
    <cellStyle name="Moneda 2 3 6 2 2 3" xfId="1340" xr:uid="{00000000-0005-0000-0000-000023450000}"/>
    <cellStyle name="Moneda 2 3 6 2 3" xfId="1341" xr:uid="{00000000-0005-0000-0000-000024450000}"/>
    <cellStyle name="Moneda 2 3 6 2 3 2" xfId="1342" xr:uid="{00000000-0005-0000-0000-000025450000}"/>
    <cellStyle name="Moneda 2 3 6 2 3 3" xfId="1343" xr:uid="{00000000-0005-0000-0000-000026450000}"/>
    <cellStyle name="Moneda 2 3 6 2 4" xfId="1344" xr:uid="{00000000-0005-0000-0000-000027450000}"/>
    <cellStyle name="Moneda 2 3 6 2 4 2" xfId="1345" xr:uid="{00000000-0005-0000-0000-000028450000}"/>
    <cellStyle name="Moneda 2 3 6 2 5" xfId="1346" xr:uid="{00000000-0005-0000-0000-000029450000}"/>
    <cellStyle name="Moneda 2 3 6 2 6" xfId="1347" xr:uid="{00000000-0005-0000-0000-00002A450000}"/>
    <cellStyle name="Moneda 2 3 6 3" xfId="1348" xr:uid="{00000000-0005-0000-0000-00002B450000}"/>
    <cellStyle name="Moneda 2 3 6 3 2" xfId="1349" xr:uid="{00000000-0005-0000-0000-00002C450000}"/>
    <cellStyle name="Moneda 2 3 6 3 2 2" xfId="1350" xr:uid="{00000000-0005-0000-0000-00002D450000}"/>
    <cellStyle name="Moneda 2 3 6 3 3" xfId="1351" xr:uid="{00000000-0005-0000-0000-00002E450000}"/>
    <cellStyle name="Moneda 2 3 6 4" xfId="1352" xr:uid="{00000000-0005-0000-0000-00002F450000}"/>
    <cellStyle name="Moneda 2 3 6 4 2" xfId="1353" xr:uid="{00000000-0005-0000-0000-000030450000}"/>
    <cellStyle name="Moneda 2 3 6 4 3" xfId="1354" xr:uid="{00000000-0005-0000-0000-000031450000}"/>
    <cellStyle name="Moneda 2 3 6 5" xfId="1355" xr:uid="{00000000-0005-0000-0000-000032450000}"/>
    <cellStyle name="Moneda 2 3 6 5 2" xfId="1356" xr:uid="{00000000-0005-0000-0000-000033450000}"/>
    <cellStyle name="Moneda 2 3 6 6" xfId="1357" xr:uid="{00000000-0005-0000-0000-000034450000}"/>
    <cellStyle name="Moneda 2 3 6 7" xfId="1358" xr:uid="{00000000-0005-0000-0000-000035450000}"/>
    <cellStyle name="Moneda 2 3 7" xfId="1359" xr:uid="{00000000-0005-0000-0000-000036450000}"/>
    <cellStyle name="Moneda 2 3 7 2" xfId="1360" xr:uid="{00000000-0005-0000-0000-000037450000}"/>
    <cellStyle name="Moneda 2 3 7 2 2" xfId="1361" xr:uid="{00000000-0005-0000-0000-000038450000}"/>
    <cellStyle name="Moneda 2 3 7 2 2 2" xfId="1362" xr:uid="{00000000-0005-0000-0000-000039450000}"/>
    <cellStyle name="Moneda 2 3 7 2 2 3" xfId="1363" xr:uid="{00000000-0005-0000-0000-00003A450000}"/>
    <cellStyle name="Moneda 2 3 7 2 3" xfId="1364" xr:uid="{00000000-0005-0000-0000-00003B450000}"/>
    <cellStyle name="Moneda 2 3 7 2 4" xfId="1365" xr:uid="{00000000-0005-0000-0000-00003C450000}"/>
    <cellStyle name="Moneda 2 3 7 3" xfId="1366" xr:uid="{00000000-0005-0000-0000-00003D450000}"/>
    <cellStyle name="Moneda 2 3 7 3 2" xfId="1367" xr:uid="{00000000-0005-0000-0000-00003E450000}"/>
    <cellStyle name="Moneda 2 3 7 3 2 2" xfId="1368" xr:uid="{00000000-0005-0000-0000-00003F450000}"/>
    <cellStyle name="Moneda 2 3 7 3 3" xfId="1369" xr:uid="{00000000-0005-0000-0000-000040450000}"/>
    <cellStyle name="Moneda 2 3 7 4" xfId="1370" xr:uid="{00000000-0005-0000-0000-000041450000}"/>
    <cellStyle name="Moneda 2 3 7 4 2" xfId="1371" xr:uid="{00000000-0005-0000-0000-000042450000}"/>
    <cellStyle name="Moneda 2 3 7 4 3" xfId="1372" xr:uid="{00000000-0005-0000-0000-000043450000}"/>
    <cellStyle name="Moneda 2 3 7 5" xfId="1373" xr:uid="{00000000-0005-0000-0000-000044450000}"/>
    <cellStyle name="Moneda 2 3 7 6" xfId="1374" xr:uid="{00000000-0005-0000-0000-000045450000}"/>
    <cellStyle name="Moneda 2 3 8" xfId="1375" xr:uid="{00000000-0005-0000-0000-000046450000}"/>
    <cellStyle name="Moneda 2 3 8 2" xfId="1376" xr:uid="{00000000-0005-0000-0000-000047450000}"/>
    <cellStyle name="Moneda 2 3 8 2 2" xfId="1377" xr:uid="{00000000-0005-0000-0000-000048450000}"/>
    <cellStyle name="Moneda 2 3 8 2 3" xfId="1378" xr:uid="{00000000-0005-0000-0000-000049450000}"/>
    <cellStyle name="Moneda 2 3 8 3" xfId="1379" xr:uid="{00000000-0005-0000-0000-00004A450000}"/>
    <cellStyle name="Moneda 2 3 8 4" xfId="1380" xr:uid="{00000000-0005-0000-0000-00004B450000}"/>
    <cellStyle name="Moneda 2 3 9" xfId="1381" xr:uid="{00000000-0005-0000-0000-00004C450000}"/>
    <cellStyle name="Moneda 2 3 9 2" xfId="1382" xr:uid="{00000000-0005-0000-0000-00004D450000}"/>
    <cellStyle name="Moneda 2 3 9 2 2" xfId="1383" xr:uid="{00000000-0005-0000-0000-00004E450000}"/>
    <cellStyle name="Moneda 2 3 9 3" xfId="1384" xr:uid="{00000000-0005-0000-0000-00004F450000}"/>
    <cellStyle name="Moneda 2 4" xfId="1385" xr:uid="{00000000-0005-0000-0000-000050450000}"/>
    <cellStyle name="Moneda 2 4 2" xfId="1386" xr:uid="{00000000-0005-0000-0000-000051450000}"/>
    <cellStyle name="Moneda 2 5" xfId="1387" xr:uid="{00000000-0005-0000-0000-000052450000}"/>
    <cellStyle name="Moneda 2 5 2" xfId="1388" xr:uid="{00000000-0005-0000-0000-000053450000}"/>
    <cellStyle name="Moneda 2 5 2 2" xfId="1389" xr:uid="{00000000-0005-0000-0000-000054450000}"/>
    <cellStyle name="Moneda 2 5 3" xfId="1390" xr:uid="{00000000-0005-0000-0000-000055450000}"/>
    <cellStyle name="Moneda 2 5 3 2" xfId="1391" xr:uid="{00000000-0005-0000-0000-000056450000}"/>
    <cellStyle name="Moneda 2 5 4" xfId="1392" xr:uid="{00000000-0005-0000-0000-000057450000}"/>
    <cellStyle name="Moneda 2 5 4 2" xfId="1393" xr:uid="{00000000-0005-0000-0000-000058450000}"/>
    <cellStyle name="Moneda 2 5 5" xfId="1394" xr:uid="{00000000-0005-0000-0000-000059450000}"/>
    <cellStyle name="Moneda 2 6" xfId="1395" xr:uid="{00000000-0005-0000-0000-00005A450000}"/>
    <cellStyle name="Moneda 20" xfId="1396" xr:uid="{00000000-0005-0000-0000-00005B450000}"/>
    <cellStyle name="Moneda 20 2" xfId="1397" xr:uid="{00000000-0005-0000-0000-00005C450000}"/>
    <cellStyle name="Moneda 20 2 2" xfId="1398" xr:uid="{00000000-0005-0000-0000-00005D450000}"/>
    <cellStyle name="Moneda 20 2 2 2" xfId="1399" xr:uid="{00000000-0005-0000-0000-00005E450000}"/>
    <cellStyle name="Moneda 20 2 2 2 2" xfId="1400" xr:uid="{00000000-0005-0000-0000-00005F450000}"/>
    <cellStyle name="Moneda 20 2 2 3" xfId="1401" xr:uid="{00000000-0005-0000-0000-000060450000}"/>
    <cellStyle name="Moneda 20 2 2 3 2" xfId="1402" xr:uid="{00000000-0005-0000-0000-000061450000}"/>
    <cellStyle name="Moneda 20 2 2 4" xfId="1403" xr:uid="{00000000-0005-0000-0000-000062450000}"/>
    <cellStyle name="Moneda 20 2 2 4 2" xfId="1404" xr:uid="{00000000-0005-0000-0000-000063450000}"/>
    <cellStyle name="Moneda 20 2 2 5" xfId="1405" xr:uid="{00000000-0005-0000-0000-000064450000}"/>
    <cellStyle name="Moneda 20 2 3" xfId="1406" xr:uid="{00000000-0005-0000-0000-000065450000}"/>
    <cellStyle name="Moneda 20 2 3 2" xfId="1407" xr:uid="{00000000-0005-0000-0000-000066450000}"/>
    <cellStyle name="Moneda 20 2 4" xfId="1408" xr:uid="{00000000-0005-0000-0000-000067450000}"/>
    <cellStyle name="Moneda 20 2 4 2" xfId="1409" xr:uid="{00000000-0005-0000-0000-000068450000}"/>
    <cellStyle name="Moneda 20 2 5" xfId="1410" xr:uid="{00000000-0005-0000-0000-000069450000}"/>
    <cellStyle name="Moneda 20 2 5 2" xfId="1411" xr:uid="{00000000-0005-0000-0000-00006A450000}"/>
    <cellStyle name="Moneda 20 2 6" xfId="1412" xr:uid="{00000000-0005-0000-0000-00006B450000}"/>
    <cellStyle name="Moneda 20 2 7" xfId="1413" xr:uid="{00000000-0005-0000-0000-00006C450000}"/>
    <cellStyle name="Moneda 20 3" xfId="1414" xr:uid="{00000000-0005-0000-0000-00006D450000}"/>
    <cellStyle name="Moneda 20 3 2" xfId="1415" xr:uid="{00000000-0005-0000-0000-00006E450000}"/>
    <cellStyle name="Moneda 20 3 2 2" xfId="1416" xr:uid="{00000000-0005-0000-0000-00006F450000}"/>
    <cellStyle name="Moneda 20 3 3" xfId="1417" xr:uid="{00000000-0005-0000-0000-000070450000}"/>
    <cellStyle name="Moneda 20 3 3 2" xfId="1418" xr:uid="{00000000-0005-0000-0000-000071450000}"/>
    <cellStyle name="Moneda 20 3 4" xfId="1419" xr:uid="{00000000-0005-0000-0000-000072450000}"/>
    <cellStyle name="Moneda 20 3 4 2" xfId="1420" xr:uid="{00000000-0005-0000-0000-000073450000}"/>
    <cellStyle name="Moneda 20 3 5" xfId="1421" xr:uid="{00000000-0005-0000-0000-000074450000}"/>
    <cellStyle name="Moneda 20 4" xfId="1422" xr:uid="{00000000-0005-0000-0000-000075450000}"/>
    <cellStyle name="Moneda 20 4 2" xfId="1423" xr:uid="{00000000-0005-0000-0000-000076450000}"/>
    <cellStyle name="Moneda 20 5" xfId="1424" xr:uid="{00000000-0005-0000-0000-000077450000}"/>
    <cellStyle name="Moneda 20 5 2" xfId="1425" xr:uid="{00000000-0005-0000-0000-000078450000}"/>
    <cellStyle name="Moneda 20 6" xfId="1426" xr:uid="{00000000-0005-0000-0000-000079450000}"/>
    <cellStyle name="Moneda 20 6 2" xfId="1427" xr:uid="{00000000-0005-0000-0000-00007A450000}"/>
    <cellStyle name="Moneda 20 7" xfId="1428" xr:uid="{00000000-0005-0000-0000-00007B450000}"/>
    <cellStyle name="Moneda 20 8" xfId="1429" xr:uid="{00000000-0005-0000-0000-00007C450000}"/>
    <cellStyle name="Moneda 21" xfId="1430" xr:uid="{00000000-0005-0000-0000-00007D450000}"/>
    <cellStyle name="Moneda 21 2" xfId="1431" xr:uid="{00000000-0005-0000-0000-00007E450000}"/>
    <cellStyle name="Moneda 21 2 2" xfId="1432" xr:uid="{00000000-0005-0000-0000-00007F450000}"/>
    <cellStyle name="Moneda 21 2 2 2" xfId="1433" xr:uid="{00000000-0005-0000-0000-000080450000}"/>
    <cellStyle name="Moneda 21 2 2 2 2" xfId="1434" xr:uid="{00000000-0005-0000-0000-000081450000}"/>
    <cellStyle name="Moneda 21 2 2 3" xfId="1435" xr:uid="{00000000-0005-0000-0000-000082450000}"/>
    <cellStyle name="Moneda 21 2 2 3 2" xfId="1436" xr:uid="{00000000-0005-0000-0000-000083450000}"/>
    <cellStyle name="Moneda 21 2 2 4" xfId="1437" xr:uid="{00000000-0005-0000-0000-000084450000}"/>
    <cellStyle name="Moneda 21 2 2 4 2" xfId="1438" xr:uid="{00000000-0005-0000-0000-000085450000}"/>
    <cellStyle name="Moneda 21 2 2 5" xfId="1439" xr:uid="{00000000-0005-0000-0000-000086450000}"/>
    <cellStyle name="Moneda 21 2 3" xfId="1440" xr:uid="{00000000-0005-0000-0000-000087450000}"/>
    <cellStyle name="Moneda 21 2 3 2" xfId="1441" xr:uid="{00000000-0005-0000-0000-000088450000}"/>
    <cellStyle name="Moneda 21 2 4" xfId="1442" xr:uid="{00000000-0005-0000-0000-000089450000}"/>
    <cellStyle name="Moneda 21 2 4 2" xfId="1443" xr:uid="{00000000-0005-0000-0000-00008A450000}"/>
    <cellStyle name="Moneda 21 2 5" xfId="1444" xr:uid="{00000000-0005-0000-0000-00008B450000}"/>
    <cellStyle name="Moneda 21 2 5 2" xfId="1445" xr:uid="{00000000-0005-0000-0000-00008C450000}"/>
    <cellStyle name="Moneda 21 2 6" xfId="1446" xr:uid="{00000000-0005-0000-0000-00008D450000}"/>
    <cellStyle name="Moneda 21 2 7" xfId="1447" xr:uid="{00000000-0005-0000-0000-00008E450000}"/>
    <cellStyle name="Moneda 21 3" xfId="1448" xr:uid="{00000000-0005-0000-0000-00008F450000}"/>
    <cellStyle name="Moneda 21 3 2" xfId="1449" xr:uid="{00000000-0005-0000-0000-000090450000}"/>
    <cellStyle name="Moneda 21 3 2 2" xfId="1450" xr:uid="{00000000-0005-0000-0000-000091450000}"/>
    <cellStyle name="Moneda 21 3 3" xfId="1451" xr:uid="{00000000-0005-0000-0000-000092450000}"/>
    <cellStyle name="Moneda 21 3 3 2" xfId="1452" xr:uid="{00000000-0005-0000-0000-000093450000}"/>
    <cellStyle name="Moneda 21 3 4" xfId="1453" xr:uid="{00000000-0005-0000-0000-000094450000}"/>
    <cellStyle name="Moneda 21 3 4 2" xfId="1454" xr:uid="{00000000-0005-0000-0000-000095450000}"/>
    <cellStyle name="Moneda 21 3 5" xfId="1455" xr:uid="{00000000-0005-0000-0000-000096450000}"/>
    <cellStyle name="Moneda 21 4" xfId="1456" xr:uid="{00000000-0005-0000-0000-000097450000}"/>
    <cellStyle name="Moneda 21 4 2" xfId="1457" xr:uid="{00000000-0005-0000-0000-000098450000}"/>
    <cellStyle name="Moneda 21 5" xfId="1458" xr:uid="{00000000-0005-0000-0000-000099450000}"/>
    <cellStyle name="Moneda 21 5 2" xfId="1459" xr:uid="{00000000-0005-0000-0000-00009A450000}"/>
    <cellStyle name="Moneda 21 6" xfId="1460" xr:uid="{00000000-0005-0000-0000-00009B450000}"/>
    <cellStyle name="Moneda 21 6 2" xfId="1461" xr:uid="{00000000-0005-0000-0000-00009C450000}"/>
    <cellStyle name="Moneda 21 7" xfId="1462" xr:uid="{00000000-0005-0000-0000-00009D450000}"/>
    <cellStyle name="Moneda 21 8" xfId="1463" xr:uid="{00000000-0005-0000-0000-00009E450000}"/>
    <cellStyle name="Moneda 22" xfId="1464" xr:uid="{00000000-0005-0000-0000-00009F450000}"/>
    <cellStyle name="Moneda 22 2" xfId="1465" xr:uid="{00000000-0005-0000-0000-0000A0450000}"/>
    <cellStyle name="Moneda 22 2 2" xfId="1466" xr:uid="{00000000-0005-0000-0000-0000A1450000}"/>
    <cellStyle name="Moneda 22 2 2 2" xfId="1467" xr:uid="{00000000-0005-0000-0000-0000A2450000}"/>
    <cellStyle name="Moneda 22 2 2 2 2" xfId="1468" xr:uid="{00000000-0005-0000-0000-0000A3450000}"/>
    <cellStyle name="Moneda 22 2 2 3" xfId="1469" xr:uid="{00000000-0005-0000-0000-0000A4450000}"/>
    <cellStyle name="Moneda 22 2 2 3 2" xfId="1470" xr:uid="{00000000-0005-0000-0000-0000A5450000}"/>
    <cellStyle name="Moneda 22 2 2 4" xfId="1471" xr:uid="{00000000-0005-0000-0000-0000A6450000}"/>
    <cellStyle name="Moneda 22 2 2 4 2" xfId="1472" xr:uid="{00000000-0005-0000-0000-0000A7450000}"/>
    <cellStyle name="Moneda 22 2 2 5" xfId="1473" xr:uid="{00000000-0005-0000-0000-0000A8450000}"/>
    <cellStyle name="Moneda 22 2 3" xfId="1474" xr:uid="{00000000-0005-0000-0000-0000A9450000}"/>
    <cellStyle name="Moneda 22 2 3 2" xfId="1475" xr:uid="{00000000-0005-0000-0000-0000AA450000}"/>
    <cellStyle name="Moneda 22 2 4" xfId="1476" xr:uid="{00000000-0005-0000-0000-0000AB450000}"/>
    <cellStyle name="Moneda 22 2 4 2" xfId="1477" xr:uid="{00000000-0005-0000-0000-0000AC450000}"/>
    <cellStyle name="Moneda 22 2 5" xfId="1478" xr:uid="{00000000-0005-0000-0000-0000AD450000}"/>
    <cellStyle name="Moneda 22 2 5 2" xfId="1479" xr:uid="{00000000-0005-0000-0000-0000AE450000}"/>
    <cellStyle name="Moneda 22 2 6" xfId="1480" xr:uid="{00000000-0005-0000-0000-0000AF450000}"/>
    <cellStyle name="Moneda 22 3" xfId="1481" xr:uid="{00000000-0005-0000-0000-0000B0450000}"/>
    <cellStyle name="Moneda 22 3 2" xfId="1482" xr:uid="{00000000-0005-0000-0000-0000B1450000}"/>
    <cellStyle name="Moneda 22 3 2 2" xfId="1483" xr:uid="{00000000-0005-0000-0000-0000B2450000}"/>
    <cellStyle name="Moneda 22 3 3" xfId="1484" xr:uid="{00000000-0005-0000-0000-0000B3450000}"/>
    <cellStyle name="Moneda 22 3 3 2" xfId="1485" xr:uid="{00000000-0005-0000-0000-0000B4450000}"/>
    <cellStyle name="Moneda 22 3 4" xfId="1486" xr:uid="{00000000-0005-0000-0000-0000B5450000}"/>
    <cellStyle name="Moneda 22 3 4 2" xfId="1487" xr:uid="{00000000-0005-0000-0000-0000B6450000}"/>
    <cellStyle name="Moneda 22 3 5" xfId="1488" xr:uid="{00000000-0005-0000-0000-0000B7450000}"/>
    <cellStyle name="Moneda 22 4" xfId="1489" xr:uid="{00000000-0005-0000-0000-0000B8450000}"/>
    <cellStyle name="Moneda 22 4 2" xfId="1490" xr:uid="{00000000-0005-0000-0000-0000B9450000}"/>
    <cellStyle name="Moneda 22 5" xfId="1491" xr:uid="{00000000-0005-0000-0000-0000BA450000}"/>
    <cellStyle name="Moneda 22 5 2" xfId="1492" xr:uid="{00000000-0005-0000-0000-0000BB450000}"/>
    <cellStyle name="Moneda 22 6" xfId="1493" xr:uid="{00000000-0005-0000-0000-0000BC450000}"/>
    <cellStyle name="Moneda 22 6 2" xfId="1494" xr:uid="{00000000-0005-0000-0000-0000BD450000}"/>
    <cellStyle name="Moneda 22 7" xfId="1495" xr:uid="{00000000-0005-0000-0000-0000BE450000}"/>
    <cellStyle name="Moneda 22 8" xfId="1496" xr:uid="{00000000-0005-0000-0000-0000BF450000}"/>
    <cellStyle name="Moneda 23" xfId="1497" xr:uid="{00000000-0005-0000-0000-0000C0450000}"/>
    <cellStyle name="Moneda 23 2" xfId="1498" xr:uid="{00000000-0005-0000-0000-0000C1450000}"/>
    <cellStyle name="Moneda 23 2 2" xfId="1499" xr:uid="{00000000-0005-0000-0000-0000C2450000}"/>
    <cellStyle name="Moneda 23 2 2 2" xfId="1500" xr:uid="{00000000-0005-0000-0000-0000C3450000}"/>
    <cellStyle name="Moneda 23 2 3" xfId="1501" xr:uid="{00000000-0005-0000-0000-0000C4450000}"/>
    <cellStyle name="Moneda 23 2 3 2" xfId="1502" xr:uid="{00000000-0005-0000-0000-0000C5450000}"/>
    <cellStyle name="Moneda 23 2 4" xfId="1503" xr:uid="{00000000-0005-0000-0000-0000C6450000}"/>
    <cellStyle name="Moneda 23 2 4 2" xfId="1504" xr:uid="{00000000-0005-0000-0000-0000C7450000}"/>
    <cellStyle name="Moneda 23 2 5" xfId="1505" xr:uid="{00000000-0005-0000-0000-0000C8450000}"/>
    <cellStyle name="Moneda 23 3" xfId="1506" xr:uid="{00000000-0005-0000-0000-0000C9450000}"/>
    <cellStyle name="Moneda 23 3 2" xfId="1507" xr:uid="{00000000-0005-0000-0000-0000CA450000}"/>
    <cellStyle name="Moneda 23 4" xfId="1508" xr:uid="{00000000-0005-0000-0000-0000CB450000}"/>
    <cellStyle name="Moneda 23 4 2" xfId="1509" xr:uid="{00000000-0005-0000-0000-0000CC450000}"/>
    <cellStyle name="Moneda 23 5" xfId="1510" xr:uid="{00000000-0005-0000-0000-0000CD450000}"/>
    <cellStyle name="Moneda 23 5 2" xfId="1511" xr:uid="{00000000-0005-0000-0000-0000CE450000}"/>
    <cellStyle name="Moneda 23 6" xfId="1512" xr:uid="{00000000-0005-0000-0000-0000CF450000}"/>
    <cellStyle name="Moneda 23 7" xfId="1513" xr:uid="{00000000-0005-0000-0000-0000D0450000}"/>
    <cellStyle name="Moneda 24" xfId="1514" xr:uid="{00000000-0005-0000-0000-0000D1450000}"/>
    <cellStyle name="Moneda 24 2" xfId="1515" xr:uid="{00000000-0005-0000-0000-0000D2450000}"/>
    <cellStyle name="Moneda 24 2 2" xfId="1516" xr:uid="{00000000-0005-0000-0000-0000D3450000}"/>
    <cellStyle name="Moneda 24 2 2 2" xfId="1517" xr:uid="{00000000-0005-0000-0000-0000D4450000}"/>
    <cellStyle name="Moneda 24 2 3" xfId="1518" xr:uid="{00000000-0005-0000-0000-0000D5450000}"/>
    <cellStyle name="Moneda 24 2 3 2" xfId="1519" xr:uid="{00000000-0005-0000-0000-0000D6450000}"/>
    <cellStyle name="Moneda 24 2 4" xfId="1520" xr:uid="{00000000-0005-0000-0000-0000D7450000}"/>
    <cellStyle name="Moneda 24 2 4 2" xfId="1521" xr:uid="{00000000-0005-0000-0000-0000D8450000}"/>
    <cellStyle name="Moneda 24 2 5" xfId="1522" xr:uid="{00000000-0005-0000-0000-0000D9450000}"/>
    <cellStyle name="Moneda 24 3" xfId="1523" xr:uid="{00000000-0005-0000-0000-0000DA450000}"/>
    <cellStyle name="Moneda 24 3 2" xfId="1524" xr:uid="{00000000-0005-0000-0000-0000DB450000}"/>
    <cellStyle name="Moneda 24 4" xfId="1525" xr:uid="{00000000-0005-0000-0000-0000DC450000}"/>
    <cellStyle name="Moneda 24 4 2" xfId="1526" xr:uid="{00000000-0005-0000-0000-0000DD450000}"/>
    <cellStyle name="Moneda 24 5" xfId="1527" xr:uid="{00000000-0005-0000-0000-0000DE450000}"/>
    <cellStyle name="Moneda 24 5 2" xfId="1528" xr:uid="{00000000-0005-0000-0000-0000DF450000}"/>
    <cellStyle name="Moneda 24 6" xfId="1529" xr:uid="{00000000-0005-0000-0000-0000E0450000}"/>
    <cellStyle name="Moneda 24 7" xfId="1530" xr:uid="{00000000-0005-0000-0000-0000E1450000}"/>
    <cellStyle name="Moneda 25" xfId="1531" xr:uid="{00000000-0005-0000-0000-0000E2450000}"/>
    <cellStyle name="Moneda 25 2" xfId="1532" xr:uid="{00000000-0005-0000-0000-0000E3450000}"/>
    <cellStyle name="Moneda 25 2 2" xfId="1533" xr:uid="{00000000-0005-0000-0000-0000E4450000}"/>
    <cellStyle name="Moneda 25 3" xfId="1534" xr:uid="{00000000-0005-0000-0000-0000E5450000}"/>
    <cellStyle name="Moneda 25 3 2" xfId="1535" xr:uid="{00000000-0005-0000-0000-0000E6450000}"/>
    <cellStyle name="Moneda 25 4" xfId="1536" xr:uid="{00000000-0005-0000-0000-0000E7450000}"/>
    <cellStyle name="Moneda 25 4 2" xfId="1537" xr:uid="{00000000-0005-0000-0000-0000E8450000}"/>
    <cellStyle name="Moneda 25 5" xfId="1538" xr:uid="{00000000-0005-0000-0000-0000E9450000}"/>
    <cellStyle name="Moneda 26" xfId="1539" xr:uid="{00000000-0005-0000-0000-0000EA450000}"/>
    <cellStyle name="Moneda 26 2" xfId="1540" xr:uid="{00000000-0005-0000-0000-0000EB450000}"/>
    <cellStyle name="Moneda 26 2 2" xfId="1541" xr:uid="{00000000-0005-0000-0000-0000EC450000}"/>
    <cellStyle name="Moneda 26 3" xfId="1542" xr:uid="{00000000-0005-0000-0000-0000ED450000}"/>
    <cellStyle name="Moneda 26 3 2" xfId="1543" xr:uid="{00000000-0005-0000-0000-0000EE450000}"/>
    <cellStyle name="Moneda 26 4" xfId="1544" xr:uid="{00000000-0005-0000-0000-0000EF450000}"/>
    <cellStyle name="Moneda 26 4 2" xfId="1545" xr:uid="{00000000-0005-0000-0000-0000F0450000}"/>
    <cellStyle name="Moneda 26 5" xfId="1546" xr:uid="{00000000-0005-0000-0000-0000F1450000}"/>
    <cellStyle name="Moneda 27" xfId="1547" xr:uid="{00000000-0005-0000-0000-0000F2450000}"/>
    <cellStyle name="Moneda 27 2" xfId="1548" xr:uid="{00000000-0005-0000-0000-0000F3450000}"/>
    <cellStyle name="Moneda 27 2 2" xfId="1549" xr:uid="{00000000-0005-0000-0000-0000F4450000}"/>
    <cellStyle name="Moneda 27 3" xfId="1550" xr:uid="{00000000-0005-0000-0000-0000F5450000}"/>
    <cellStyle name="Moneda 27 3 2" xfId="1551" xr:uid="{00000000-0005-0000-0000-0000F6450000}"/>
    <cellStyle name="Moneda 27 4" xfId="1552" xr:uid="{00000000-0005-0000-0000-0000F7450000}"/>
    <cellStyle name="Moneda 27 4 2" xfId="1553" xr:uid="{00000000-0005-0000-0000-0000F8450000}"/>
    <cellStyle name="Moneda 27 5" xfId="1554" xr:uid="{00000000-0005-0000-0000-0000F9450000}"/>
    <cellStyle name="Moneda 28" xfId="1555" xr:uid="{00000000-0005-0000-0000-0000FA450000}"/>
    <cellStyle name="Moneda 28 2" xfId="1556" xr:uid="{00000000-0005-0000-0000-0000FB450000}"/>
    <cellStyle name="Moneda 28 2 2" xfId="1557" xr:uid="{00000000-0005-0000-0000-0000FC450000}"/>
    <cellStyle name="Moneda 28 3" xfId="1558" xr:uid="{00000000-0005-0000-0000-0000FD450000}"/>
    <cellStyle name="Moneda 28 3 2" xfId="1559" xr:uid="{00000000-0005-0000-0000-0000FE450000}"/>
    <cellStyle name="Moneda 28 4" xfId="1560" xr:uid="{00000000-0005-0000-0000-0000FF450000}"/>
    <cellStyle name="Moneda 28 4 2" xfId="1561" xr:uid="{00000000-0005-0000-0000-000000460000}"/>
    <cellStyle name="Moneda 28 5" xfId="1562" xr:uid="{00000000-0005-0000-0000-000001460000}"/>
    <cellStyle name="Moneda 29" xfId="1563" xr:uid="{00000000-0005-0000-0000-000002460000}"/>
    <cellStyle name="Moneda 29 2" xfId="1564" xr:uid="{00000000-0005-0000-0000-000003460000}"/>
    <cellStyle name="Moneda 29 2 2" xfId="1565" xr:uid="{00000000-0005-0000-0000-000004460000}"/>
    <cellStyle name="Moneda 29 3" xfId="1566" xr:uid="{00000000-0005-0000-0000-000005460000}"/>
    <cellStyle name="Moneda 29 3 2" xfId="1567" xr:uid="{00000000-0005-0000-0000-000006460000}"/>
    <cellStyle name="Moneda 29 4" xfId="1568" xr:uid="{00000000-0005-0000-0000-000007460000}"/>
    <cellStyle name="Moneda 29 4 2" xfId="1569" xr:uid="{00000000-0005-0000-0000-000008460000}"/>
    <cellStyle name="Moneda 29 5" xfId="1570" xr:uid="{00000000-0005-0000-0000-000009460000}"/>
    <cellStyle name="Moneda 3" xfId="14" xr:uid="{00000000-0005-0000-0000-00000A460000}"/>
    <cellStyle name="Moneda 3 10" xfId="1571" xr:uid="{00000000-0005-0000-0000-00000B460000}"/>
    <cellStyle name="Moneda 3 10 2" xfId="1572" xr:uid="{00000000-0005-0000-0000-00000C460000}"/>
    <cellStyle name="Moneda 3 10 2 2" xfId="1573" xr:uid="{00000000-0005-0000-0000-00000D460000}"/>
    <cellStyle name="Moneda 3 10 3" xfId="1574" xr:uid="{00000000-0005-0000-0000-00000E460000}"/>
    <cellStyle name="Moneda 3 10 3 2" xfId="1575" xr:uid="{00000000-0005-0000-0000-00000F460000}"/>
    <cellStyle name="Moneda 3 10 4" xfId="1576" xr:uid="{00000000-0005-0000-0000-000010460000}"/>
    <cellStyle name="Moneda 3 10 4 2" xfId="1577" xr:uid="{00000000-0005-0000-0000-000011460000}"/>
    <cellStyle name="Moneda 3 10 5" xfId="1578" xr:uid="{00000000-0005-0000-0000-000012460000}"/>
    <cellStyle name="Moneda 3 11" xfId="1579" xr:uid="{00000000-0005-0000-0000-000013460000}"/>
    <cellStyle name="Moneda 3 11 2" xfId="1580" xr:uid="{00000000-0005-0000-0000-000014460000}"/>
    <cellStyle name="Moneda 3 12" xfId="1581" xr:uid="{00000000-0005-0000-0000-000015460000}"/>
    <cellStyle name="Moneda 3 12 2" xfId="1582" xr:uid="{00000000-0005-0000-0000-000016460000}"/>
    <cellStyle name="Moneda 3 13" xfId="1583" xr:uid="{00000000-0005-0000-0000-000017460000}"/>
    <cellStyle name="Moneda 3 13 2" xfId="1584" xr:uid="{00000000-0005-0000-0000-000018460000}"/>
    <cellStyle name="Moneda 3 14" xfId="1585" xr:uid="{00000000-0005-0000-0000-000019460000}"/>
    <cellStyle name="Moneda 3 14 2" xfId="1586" xr:uid="{00000000-0005-0000-0000-00001A460000}"/>
    <cellStyle name="Moneda 3 15" xfId="1587" xr:uid="{00000000-0005-0000-0000-00001B460000}"/>
    <cellStyle name="Moneda 3 15 10" xfId="5066" xr:uid="{00000000-0005-0000-0000-00001C460000}"/>
    <cellStyle name="Moneda 3 15 10 2" xfId="9443" xr:uid="{00000000-0005-0000-0000-00001D460000}"/>
    <cellStyle name="Moneda 3 15 10 2 2" xfId="18196" xr:uid="{00000000-0005-0000-0000-00001E460000}"/>
    <cellStyle name="Moneda 3 15 10 3" xfId="13820" xr:uid="{00000000-0005-0000-0000-00001F460000}"/>
    <cellStyle name="Moneda 3 15 11" xfId="7255" xr:uid="{00000000-0005-0000-0000-000020460000}"/>
    <cellStyle name="Moneda 3 15 11 2" xfId="16008" xr:uid="{00000000-0005-0000-0000-000021460000}"/>
    <cellStyle name="Moneda 3 15 12" xfId="11632" xr:uid="{00000000-0005-0000-0000-000022460000}"/>
    <cellStyle name="Moneda 3 15 2" xfId="1588" xr:uid="{00000000-0005-0000-0000-000023460000}"/>
    <cellStyle name="Moneda 3 15 3" xfId="1589" xr:uid="{00000000-0005-0000-0000-000024460000}"/>
    <cellStyle name="Moneda 3 15 4" xfId="2971" xr:uid="{00000000-0005-0000-0000-000025460000}"/>
    <cellStyle name="Moneda 3 15 4 2" xfId="3083" xr:uid="{00000000-0005-0000-0000-000026460000}"/>
    <cellStyle name="Moneda 3 15 4 2 2" xfId="3359" xr:uid="{00000000-0005-0000-0000-000027460000}"/>
    <cellStyle name="Moneda 3 15 4 2 2 2" xfId="3912" xr:uid="{00000000-0005-0000-0000-000028460000}"/>
    <cellStyle name="Moneda 3 15 4 2 2 2 2" xfId="5008" xr:uid="{00000000-0005-0000-0000-000029460000}"/>
    <cellStyle name="Moneda 3 15 4 2 2 2 2 2" xfId="7197" xr:uid="{00000000-0005-0000-0000-00002A460000}"/>
    <cellStyle name="Moneda 3 15 4 2 2 2 2 2 2" xfId="11574" xr:uid="{00000000-0005-0000-0000-00002B460000}"/>
    <cellStyle name="Moneda 3 15 4 2 2 2 2 2 2 2" xfId="20327" xr:uid="{00000000-0005-0000-0000-00002C460000}"/>
    <cellStyle name="Moneda 3 15 4 2 2 2 2 2 3" xfId="15951" xr:uid="{00000000-0005-0000-0000-00002D460000}"/>
    <cellStyle name="Moneda 3 15 4 2 2 2 2 3" xfId="9386" xr:uid="{00000000-0005-0000-0000-00002E460000}"/>
    <cellStyle name="Moneda 3 15 4 2 2 2 2 3 2" xfId="18139" xr:uid="{00000000-0005-0000-0000-00002F460000}"/>
    <cellStyle name="Moneda 3 15 4 2 2 2 2 4" xfId="13763" xr:uid="{00000000-0005-0000-0000-000030460000}"/>
    <cellStyle name="Moneda 3 15 4 2 2 2 3" xfId="6103" xr:uid="{00000000-0005-0000-0000-000031460000}"/>
    <cellStyle name="Moneda 3 15 4 2 2 2 3 2" xfId="10480" xr:uid="{00000000-0005-0000-0000-000032460000}"/>
    <cellStyle name="Moneda 3 15 4 2 2 2 3 2 2" xfId="19233" xr:uid="{00000000-0005-0000-0000-000033460000}"/>
    <cellStyle name="Moneda 3 15 4 2 2 2 3 3" xfId="14857" xr:uid="{00000000-0005-0000-0000-000034460000}"/>
    <cellStyle name="Moneda 3 15 4 2 2 2 4" xfId="8292" xr:uid="{00000000-0005-0000-0000-000035460000}"/>
    <cellStyle name="Moneda 3 15 4 2 2 2 4 2" xfId="17045" xr:uid="{00000000-0005-0000-0000-000036460000}"/>
    <cellStyle name="Moneda 3 15 4 2 2 2 5" xfId="12669" xr:uid="{00000000-0005-0000-0000-000037460000}"/>
    <cellStyle name="Moneda 3 15 4 2 2 3" xfId="4460" xr:uid="{00000000-0005-0000-0000-000038460000}"/>
    <cellStyle name="Moneda 3 15 4 2 2 3 2" xfId="6649" xr:uid="{00000000-0005-0000-0000-000039460000}"/>
    <cellStyle name="Moneda 3 15 4 2 2 3 2 2" xfId="11026" xr:uid="{00000000-0005-0000-0000-00003A460000}"/>
    <cellStyle name="Moneda 3 15 4 2 2 3 2 2 2" xfId="19779" xr:uid="{00000000-0005-0000-0000-00003B460000}"/>
    <cellStyle name="Moneda 3 15 4 2 2 3 2 3" xfId="15403" xr:uid="{00000000-0005-0000-0000-00003C460000}"/>
    <cellStyle name="Moneda 3 15 4 2 2 3 3" xfId="8838" xr:uid="{00000000-0005-0000-0000-00003D460000}"/>
    <cellStyle name="Moneda 3 15 4 2 2 3 3 2" xfId="17591" xr:uid="{00000000-0005-0000-0000-00003E460000}"/>
    <cellStyle name="Moneda 3 15 4 2 2 3 4" xfId="13215" xr:uid="{00000000-0005-0000-0000-00003F460000}"/>
    <cellStyle name="Moneda 3 15 4 2 2 4" xfId="5555" xr:uid="{00000000-0005-0000-0000-000040460000}"/>
    <cellStyle name="Moneda 3 15 4 2 2 4 2" xfId="9932" xr:uid="{00000000-0005-0000-0000-000041460000}"/>
    <cellStyle name="Moneda 3 15 4 2 2 4 2 2" xfId="18685" xr:uid="{00000000-0005-0000-0000-000042460000}"/>
    <cellStyle name="Moneda 3 15 4 2 2 4 3" xfId="14309" xr:uid="{00000000-0005-0000-0000-000043460000}"/>
    <cellStyle name="Moneda 3 15 4 2 2 5" xfId="7744" xr:uid="{00000000-0005-0000-0000-000044460000}"/>
    <cellStyle name="Moneda 3 15 4 2 2 5 2" xfId="16497" xr:uid="{00000000-0005-0000-0000-000045460000}"/>
    <cellStyle name="Moneda 3 15 4 2 2 6" xfId="12121" xr:uid="{00000000-0005-0000-0000-000046460000}"/>
    <cellStyle name="Moneda 3 15 4 2 3" xfId="3638" xr:uid="{00000000-0005-0000-0000-000047460000}"/>
    <cellStyle name="Moneda 3 15 4 2 3 2" xfId="4734" xr:uid="{00000000-0005-0000-0000-000048460000}"/>
    <cellStyle name="Moneda 3 15 4 2 3 2 2" xfId="6923" xr:uid="{00000000-0005-0000-0000-000049460000}"/>
    <cellStyle name="Moneda 3 15 4 2 3 2 2 2" xfId="11300" xr:uid="{00000000-0005-0000-0000-00004A460000}"/>
    <cellStyle name="Moneda 3 15 4 2 3 2 2 2 2" xfId="20053" xr:uid="{00000000-0005-0000-0000-00004B460000}"/>
    <cellStyle name="Moneda 3 15 4 2 3 2 2 3" xfId="15677" xr:uid="{00000000-0005-0000-0000-00004C460000}"/>
    <cellStyle name="Moneda 3 15 4 2 3 2 3" xfId="9112" xr:uid="{00000000-0005-0000-0000-00004D460000}"/>
    <cellStyle name="Moneda 3 15 4 2 3 2 3 2" xfId="17865" xr:uid="{00000000-0005-0000-0000-00004E460000}"/>
    <cellStyle name="Moneda 3 15 4 2 3 2 4" xfId="13489" xr:uid="{00000000-0005-0000-0000-00004F460000}"/>
    <cellStyle name="Moneda 3 15 4 2 3 3" xfId="5829" xr:uid="{00000000-0005-0000-0000-000050460000}"/>
    <cellStyle name="Moneda 3 15 4 2 3 3 2" xfId="10206" xr:uid="{00000000-0005-0000-0000-000051460000}"/>
    <cellStyle name="Moneda 3 15 4 2 3 3 2 2" xfId="18959" xr:uid="{00000000-0005-0000-0000-000052460000}"/>
    <cellStyle name="Moneda 3 15 4 2 3 3 3" xfId="14583" xr:uid="{00000000-0005-0000-0000-000053460000}"/>
    <cellStyle name="Moneda 3 15 4 2 3 4" xfId="8018" xr:uid="{00000000-0005-0000-0000-000054460000}"/>
    <cellStyle name="Moneda 3 15 4 2 3 4 2" xfId="16771" xr:uid="{00000000-0005-0000-0000-000055460000}"/>
    <cellStyle name="Moneda 3 15 4 2 3 5" xfId="12395" xr:uid="{00000000-0005-0000-0000-000056460000}"/>
    <cellStyle name="Moneda 3 15 4 2 4" xfId="4186" xr:uid="{00000000-0005-0000-0000-000057460000}"/>
    <cellStyle name="Moneda 3 15 4 2 4 2" xfId="6375" xr:uid="{00000000-0005-0000-0000-000058460000}"/>
    <cellStyle name="Moneda 3 15 4 2 4 2 2" xfId="10752" xr:uid="{00000000-0005-0000-0000-000059460000}"/>
    <cellStyle name="Moneda 3 15 4 2 4 2 2 2" xfId="19505" xr:uid="{00000000-0005-0000-0000-00005A460000}"/>
    <cellStyle name="Moneda 3 15 4 2 4 2 3" xfId="15129" xr:uid="{00000000-0005-0000-0000-00005B460000}"/>
    <cellStyle name="Moneda 3 15 4 2 4 3" xfId="8564" xr:uid="{00000000-0005-0000-0000-00005C460000}"/>
    <cellStyle name="Moneda 3 15 4 2 4 3 2" xfId="17317" xr:uid="{00000000-0005-0000-0000-00005D460000}"/>
    <cellStyle name="Moneda 3 15 4 2 4 4" xfId="12941" xr:uid="{00000000-0005-0000-0000-00005E460000}"/>
    <cellStyle name="Moneda 3 15 4 2 5" xfId="5281" xr:uid="{00000000-0005-0000-0000-00005F460000}"/>
    <cellStyle name="Moneda 3 15 4 2 5 2" xfId="9658" xr:uid="{00000000-0005-0000-0000-000060460000}"/>
    <cellStyle name="Moneda 3 15 4 2 5 2 2" xfId="18411" xr:uid="{00000000-0005-0000-0000-000061460000}"/>
    <cellStyle name="Moneda 3 15 4 2 5 3" xfId="14035" xr:uid="{00000000-0005-0000-0000-000062460000}"/>
    <cellStyle name="Moneda 3 15 4 2 6" xfId="7470" xr:uid="{00000000-0005-0000-0000-000063460000}"/>
    <cellStyle name="Moneda 3 15 4 2 6 2" xfId="16223" xr:uid="{00000000-0005-0000-0000-000064460000}"/>
    <cellStyle name="Moneda 3 15 4 2 7" xfId="11847" xr:uid="{00000000-0005-0000-0000-000065460000}"/>
    <cellStyle name="Moneda 3 15 4 3" xfId="3247" xr:uid="{00000000-0005-0000-0000-000066460000}"/>
    <cellStyle name="Moneda 3 15 4 3 2" xfId="3800" xr:uid="{00000000-0005-0000-0000-000067460000}"/>
    <cellStyle name="Moneda 3 15 4 3 2 2" xfId="4896" xr:uid="{00000000-0005-0000-0000-000068460000}"/>
    <cellStyle name="Moneda 3 15 4 3 2 2 2" xfId="7085" xr:uid="{00000000-0005-0000-0000-000069460000}"/>
    <cellStyle name="Moneda 3 15 4 3 2 2 2 2" xfId="11462" xr:uid="{00000000-0005-0000-0000-00006A460000}"/>
    <cellStyle name="Moneda 3 15 4 3 2 2 2 2 2" xfId="20215" xr:uid="{00000000-0005-0000-0000-00006B460000}"/>
    <cellStyle name="Moneda 3 15 4 3 2 2 2 3" xfId="15839" xr:uid="{00000000-0005-0000-0000-00006C460000}"/>
    <cellStyle name="Moneda 3 15 4 3 2 2 3" xfId="9274" xr:uid="{00000000-0005-0000-0000-00006D460000}"/>
    <cellStyle name="Moneda 3 15 4 3 2 2 3 2" xfId="18027" xr:uid="{00000000-0005-0000-0000-00006E460000}"/>
    <cellStyle name="Moneda 3 15 4 3 2 2 4" xfId="13651" xr:uid="{00000000-0005-0000-0000-00006F460000}"/>
    <cellStyle name="Moneda 3 15 4 3 2 3" xfId="5991" xr:uid="{00000000-0005-0000-0000-000070460000}"/>
    <cellStyle name="Moneda 3 15 4 3 2 3 2" xfId="10368" xr:uid="{00000000-0005-0000-0000-000071460000}"/>
    <cellStyle name="Moneda 3 15 4 3 2 3 2 2" xfId="19121" xr:uid="{00000000-0005-0000-0000-000072460000}"/>
    <cellStyle name="Moneda 3 15 4 3 2 3 3" xfId="14745" xr:uid="{00000000-0005-0000-0000-000073460000}"/>
    <cellStyle name="Moneda 3 15 4 3 2 4" xfId="8180" xr:uid="{00000000-0005-0000-0000-000074460000}"/>
    <cellStyle name="Moneda 3 15 4 3 2 4 2" xfId="16933" xr:uid="{00000000-0005-0000-0000-000075460000}"/>
    <cellStyle name="Moneda 3 15 4 3 2 5" xfId="12557" xr:uid="{00000000-0005-0000-0000-000076460000}"/>
    <cellStyle name="Moneda 3 15 4 3 3" xfId="4348" xr:uid="{00000000-0005-0000-0000-000077460000}"/>
    <cellStyle name="Moneda 3 15 4 3 3 2" xfId="6537" xr:uid="{00000000-0005-0000-0000-000078460000}"/>
    <cellStyle name="Moneda 3 15 4 3 3 2 2" xfId="10914" xr:uid="{00000000-0005-0000-0000-000079460000}"/>
    <cellStyle name="Moneda 3 15 4 3 3 2 2 2" xfId="19667" xr:uid="{00000000-0005-0000-0000-00007A460000}"/>
    <cellStyle name="Moneda 3 15 4 3 3 2 3" xfId="15291" xr:uid="{00000000-0005-0000-0000-00007B460000}"/>
    <cellStyle name="Moneda 3 15 4 3 3 3" xfId="8726" xr:uid="{00000000-0005-0000-0000-00007C460000}"/>
    <cellStyle name="Moneda 3 15 4 3 3 3 2" xfId="17479" xr:uid="{00000000-0005-0000-0000-00007D460000}"/>
    <cellStyle name="Moneda 3 15 4 3 3 4" xfId="13103" xr:uid="{00000000-0005-0000-0000-00007E460000}"/>
    <cellStyle name="Moneda 3 15 4 3 4" xfId="5443" xr:uid="{00000000-0005-0000-0000-00007F460000}"/>
    <cellStyle name="Moneda 3 15 4 3 4 2" xfId="9820" xr:uid="{00000000-0005-0000-0000-000080460000}"/>
    <cellStyle name="Moneda 3 15 4 3 4 2 2" xfId="18573" xr:uid="{00000000-0005-0000-0000-000081460000}"/>
    <cellStyle name="Moneda 3 15 4 3 4 3" xfId="14197" xr:uid="{00000000-0005-0000-0000-000082460000}"/>
    <cellStyle name="Moneda 3 15 4 3 5" xfId="7632" xr:uid="{00000000-0005-0000-0000-000083460000}"/>
    <cellStyle name="Moneda 3 15 4 3 5 2" xfId="16385" xr:uid="{00000000-0005-0000-0000-000084460000}"/>
    <cellStyle name="Moneda 3 15 4 3 6" xfId="12009" xr:uid="{00000000-0005-0000-0000-000085460000}"/>
    <cellStyle name="Moneda 3 15 4 4" xfId="3526" xr:uid="{00000000-0005-0000-0000-000086460000}"/>
    <cellStyle name="Moneda 3 15 4 4 2" xfId="4622" xr:uid="{00000000-0005-0000-0000-000087460000}"/>
    <cellStyle name="Moneda 3 15 4 4 2 2" xfId="6811" xr:uid="{00000000-0005-0000-0000-000088460000}"/>
    <cellStyle name="Moneda 3 15 4 4 2 2 2" xfId="11188" xr:uid="{00000000-0005-0000-0000-000089460000}"/>
    <cellStyle name="Moneda 3 15 4 4 2 2 2 2" xfId="19941" xr:uid="{00000000-0005-0000-0000-00008A460000}"/>
    <cellStyle name="Moneda 3 15 4 4 2 2 3" xfId="15565" xr:uid="{00000000-0005-0000-0000-00008B460000}"/>
    <cellStyle name="Moneda 3 15 4 4 2 3" xfId="9000" xr:uid="{00000000-0005-0000-0000-00008C460000}"/>
    <cellStyle name="Moneda 3 15 4 4 2 3 2" xfId="17753" xr:uid="{00000000-0005-0000-0000-00008D460000}"/>
    <cellStyle name="Moneda 3 15 4 4 2 4" xfId="13377" xr:uid="{00000000-0005-0000-0000-00008E460000}"/>
    <cellStyle name="Moneda 3 15 4 4 3" xfId="5717" xr:uid="{00000000-0005-0000-0000-00008F460000}"/>
    <cellStyle name="Moneda 3 15 4 4 3 2" xfId="10094" xr:uid="{00000000-0005-0000-0000-000090460000}"/>
    <cellStyle name="Moneda 3 15 4 4 3 2 2" xfId="18847" xr:uid="{00000000-0005-0000-0000-000091460000}"/>
    <cellStyle name="Moneda 3 15 4 4 3 3" xfId="14471" xr:uid="{00000000-0005-0000-0000-000092460000}"/>
    <cellStyle name="Moneda 3 15 4 4 4" xfId="7906" xr:uid="{00000000-0005-0000-0000-000093460000}"/>
    <cellStyle name="Moneda 3 15 4 4 4 2" xfId="16659" xr:uid="{00000000-0005-0000-0000-000094460000}"/>
    <cellStyle name="Moneda 3 15 4 4 5" xfId="12283" xr:uid="{00000000-0005-0000-0000-000095460000}"/>
    <cellStyle name="Moneda 3 15 4 5" xfId="4074" xr:uid="{00000000-0005-0000-0000-000096460000}"/>
    <cellStyle name="Moneda 3 15 4 5 2" xfId="6263" xr:uid="{00000000-0005-0000-0000-000097460000}"/>
    <cellStyle name="Moneda 3 15 4 5 2 2" xfId="10640" xr:uid="{00000000-0005-0000-0000-000098460000}"/>
    <cellStyle name="Moneda 3 15 4 5 2 2 2" xfId="19393" xr:uid="{00000000-0005-0000-0000-000099460000}"/>
    <cellStyle name="Moneda 3 15 4 5 2 3" xfId="15017" xr:uid="{00000000-0005-0000-0000-00009A460000}"/>
    <cellStyle name="Moneda 3 15 4 5 3" xfId="8452" xr:uid="{00000000-0005-0000-0000-00009B460000}"/>
    <cellStyle name="Moneda 3 15 4 5 3 2" xfId="17205" xr:uid="{00000000-0005-0000-0000-00009C460000}"/>
    <cellStyle name="Moneda 3 15 4 5 4" xfId="12829" xr:uid="{00000000-0005-0000-0000-00009D460000}"/>
    <cellStyle name="Moneda 3 15 4 6" xfId="5169" xr:uid="{00000000-0005-0000-0000-00009E460000}"/>
    <cellStyle name="Moneda 3 15 4 6 2" xfId="9546" xr:uid="{00000000-0005-0000-0000-00009F460000}"/>
    <cellStyle name="Moneda 3 15 4 6 2 2" xfId="18299" xr:uid="{00000000-0005-0000-0000-0000A0460000}"/>
    <cellStyle name="Moneda 3 15 4 6 3" xfId="13923" xr:uid="{00000000-0005-0000-0000-0000A1460000}"/>
    <cellStyle name="Moneda 3 15 4 7" xfId="7358" xr:uid="{00000000-0005-0000-0000-0000A2460000}"/>
    <cellStyle name="Moneda 3 15 4 7 2" xfId="16111" xr:uid="{00000000-0005-0000-0000-0000A3460000}"/>
    <cellStyle name="Moneda 3 15 4 8" xfId="11735" xr:uid="{00000000-0005-0000-0000-0000A4460000}"/>
    <cellStyle name="Moneda 3 15 5" xfId="3026" xr:uid="{00000000-0005-0000-0000-0000A5460000}"/>
    <cellStyle name="Moneda 3 15 5 2" xfId="3302" xr:uid="{00000000-0005-0000-0000-0000A6460000}"/>
    <cellStyle name="Moneda 3 15 5 2 2" xfId="3855" xr:uid="{00000000-0005-0000-0000-0000A7460000}"/>
    <cellStyle name="Moneda 3 15 5 2 2 2" xfId="4951" xr:uid="{00000000-0005-0000-0000-0000A8460000}"/>
    <cellStyle name="Moneda 3 15 5 2 2 2 2" xfId="7140" xr:uid="{00000000-0005-0000-0000-0000A9460000}"/>
    <cellStyle name="Moneda 3 15 5 2 2 2 2 2" xfId="11517" xr:uid="{00000000-0005-0000-0000-0000AA460000}"/>
    <cellStyle name="Moneda 3 15 5 2 2 2 2 2 2" xfId="20270" xr:uid="{00000000-0005-0000-0000-0000AB460000}"/>
    <cellStyle name="Moneda 3 15 5 2 2 2 2 3" xfId="15894" xr:uid="{00000000-0005-0000-0000-0000AC460000}"/>
    <cellStyle name="Moneda 3 15 5 2 2 2 3" xfId="9329" xr:uid="{00000000-0005-0000-0000-0000AD460000}"/>
    <cellStyle name="Moneda 3 15 5 2 2 2 3 2" xfId="18082" xr:uid="{00000000-0005-0000-0000-0000AE460000}"/>
    <cellStyle name="Moneda 3 15 5 2 2 2 4" xfId="13706" xr:uid="{00000000-0005-0000-0000-0000AF460000}"/>
    <cellStyle name="Moneda 3 15 5 2 2 3" xfId="6046" xr:uid="{00000000-0005-0000-0000-0000B0460000}"/>
    <cellStyle name="Moneda 3 15 5 2 2 3 2" xfId="10423" xr:uid="{00000000-0005-0000-0000-0000B1460000}"/>
    <cellStyle name="Moneda 3 15 5 2 2 3 2 2" xfId="19176" xr:uid="{00000000-0005-0000-0000-0000B2460000}"/>
    <cellStyle name="Moneda 3 15 5 2 2 3 3" xfId="14800" xr:uid="{00000000-0005-0000-0000-0000B3460000}"/>
    <cellStyle name="Moneda 3 15 5 2 2 4" xfId="8235" xr:uid="{00000000-0005-0000-0000-0000B4460000}"/>
    <cellStyle name="Moneda 3 15 5 2 2 4 2" xfId="16988" xr:uid="{00000000-0005-0000-0000-0000B5460000}"/>
    <cellStyle name="Moneda 3 15 5 2 2 5" xfId="12612" xr:uid="{00000000-0005-0000-0000-0000B6460000}"/>
    <cellStyle name="Moneda 3 15 5 2 3" xfId="4403" xr:uid="{00000000-0005-0000-0000-0000B7460000}"/>
    <cellStyle name="Moneda 3 15 5 2 3 2" xfId="6592" xr:uid="{00000000-0005-0000-0000-0000B8460000}"/>
    <cellStyle name="Moneda 3 15 5 2 3 2 2" xfId="10969" xr:uid="{00000000-0005-0000-0000-0000B9460000}"/>
    <cellStyle name="Moneda 3 15 5 2 3 2 2 2" xfId="19722" xr:uid="{00000000-0005-0000-0000-0000BA460000}"/>
    <cellStyle name="Moneda 3 15 5 2 3 2 3" xfId="15346" xr:uid="{00000000-0005-0000-0000-0000BB460000}"/>
    <cellStyle name="Moneda 3 15 5 2 3 3" xfId="8781" xr:uid="{00000000-0005-0000-0000-0000BC460000}"/>
    <cellStyle name="Moneda 3 15 5 2 3 3 2" xfId="17534" xr:uid="{00000000-0005-0000-0000-0000BD460000}"/>
    <cellStyle name="Moneda 3 15 5 2 3 4" xfId="13158" xr:uid="{00000000-0005-0000-0000-0000BE460000}"/>
    <cellStyle name="Moneda 3 15 5 2 4" xfId="5498" xr:uid="{00000000-0005-0000-0000-0000BF460000}"/>
    <cellStyle name="Moneda 3 15 5 2 4 2" xfId="9875" xr:uid="{00000000-0005-0000-0000-0000C0460000}"/>
    <cellStyle name="Moneda 3 15 5 2 4 2 2" xfId="18628" xr:uid="{00000000-0005-0000-0000-0000C1460000}"/>
    <cellStyle name="Moneda 3 15 5 2 4 3" xfId="14252" xr:uid="{00000000-0005-0000-0000-0000C2460000}"/>
    <cellStyle name="Moneda 3 15 5 2 5" xfId="7687" xr:uid="{00000000-0005-0000-0000-0000C3460000}"/>
    <cellStyle name="Moneda 3 15 5 2 5 2" xfId="16440" xr:uid="{00000000-0005-0000-0000-0000C4460000}"/>
    <cellStyle name="Moneda 3 15 5 2 6" xfId="12064" xr:uid="{00000000-0005-0000-0000-0000C5460000}"/>
    <cellStyle name="Moneda 3 15 5 3" xfId="3581" xr:uid="{00000000-0005-0000-0000-0000C6460000}"/>
    <cellStyle name="Moneda 3 15 5 3 2" xfId="4677" xr:uid="{00000000-0005-0000-0000-0000C7460000}"/>
    <cellStyle name="Moneda 3 15 5 3 2 2" xfId="6866" xr:uid="{00000000-0005-0000-0000-0000C8460000}"/>
    <cellStyle name="Moneda 3 15 5 3 2 2 2" xfId="11243" xr:uid="{00000000-0005-0000-0000-0000C9460000}"/>
    <cellStyle name="Moneda 3 15 5 3 2 2 2 2" xfId="19996" xr:uid="{00000000-0005-0000-0000-0000CA460000}"/>
    <cellStyle name="Moneda 3 15 5 3 2 2 3" xfId="15620" xr:uid="{00000000-0005-0000-0000-0000CB460000}"/>
    <cellStyle name="Moneda 3 15 5 3 2 3" xfId="9055" xr:uid="{00000000-0005-0000-0000-0000CC460000}"/>
    <cellStyle name="Moneda 3 15 5 3 2 3 2" xfId="17808" xr:uid="{00000000-0005-0000-0000-0000CD460000}"/>
    <cellStyle name="Moneda 3 15 5 3 2 4" xfId="13432" xr:uid="{00000000-0005-0000-0000-0000CE460000}"/>
    <cellStyle name="Moneda 3 15 5 3 3" xfId="5772" xr:uid="{00000000-0005-0000-0000-0000CF460000}"/>
    <cellStyle name="Moneda 3 15 5 3 3 2" xfId="10149" xr:uid="{00000000-0005-0000-0000-0000D0460000}"/>
    <cellStyle name="Moneda 3 15 5 3 3 2 2" xfId="18902" xr:uid="{00000000-0005-0000-0000-0000D1460000}"/>
    <cellStyle name="Moneda 3 15 5 3 3 3" xfId="14526" xr:uid="{00000000-0005-0000-0000-0000D2460000}"/>
    <cellStyle name="Moneda 3 15 5 3 4" xfId="7961" xr:uid="{00000000-0005-0000-0000-0000D3460000}"/>
    <cellStyle name="Moneda 3 15 5 3 4 2" xfId="16714" xr:uid="{00000000-0005-0000-0000-0000D4460000}"/>
    <cellStyle name="Moneda 3 15 5 3 5" xfId="12338" xr:uid="{00000000-0005-0000-0000-0000D5460000}"/>
    <cellStyle name="Moneda 3 15 5 4" xfId="4129" xr:uid="{00000000-0005-0000-0000-0000D6460000}"/>
    <cellStyle name="Moneda 3 15 5 4 2" xfId="6318" xr:uid="{00000000-0005-0000-0000-0000D7460000}"/>
    <cellStyle name="Moneda 3 15 5 4 2 2" xfId="10695" xr:uid="{00000000-0005-0000-0000-0000D8460000}"/>
    <cellStyle name="Moneda 3 15 5 4 2 2 2" xfId="19448" xr:uid="{00000000-0005-0000-0000-0000D9460000}"/>
    <cellStyle name="Moneda 3 15 5 4 2 3" xfId="15072" xr:uid="{00000000-0005-0000-0000-0000DA460000}"/>
    <cellStyle name="Moneda 3 15 5 4 3" xfId="8507" xr:uid="{00000000-0005-0000-0000-0000DB460000}"/>
    <cellStyle name="Moneda 3 15 5 4 3 2" xfId="17260" xr:uid="{00000000-0005-0000-0000-0000DC460000}"/>
    <cellStyle name="Moneda 3 15 5 4 4" xfId="12884" xr:uid="{00000000-0005-0000-0000-0000DD460000}"/>
    <cellStyle name="Moneda 3 15 5 5" xfId="5224" xr:uid="{00000000-0005-0000-0000-0000DE460000}"/>
    <cellStyle name="Moneda 3 15 5 5 2" xfId="9601" xr:uid="{00000000-0005-0000-0000-0000DF460000}"/>
    <cellStyle name="Moneda 3 15 5 5 2 2" xfId="18354" xr:uid="{00000000-0005-0000-0000-0000E0460000}"/>
    <cellStyle name="Moneda 3 15 5 5 3" xfId="13978" xr:uid="{00000000-0005-0000-0000-0000E1460000}"/>
    <cellStyle name="Moneda 3 15 5 6" xfId="7413" xr:uid="{00000000-0005-0000-0000-0000E2460000}"/>
    <cellStyle name="Moneda 3 15 5 6 2" xfId="16166" xr:uid="{00000000-0005-0000-0000-0000E3460000}"/>
    <cellStyle name="Moneda 3 15 5 7" xfId="11790" xr:uid="{00000000-0005-0000-0000-0000E4460000}"/>
    <cellStyle name="Moneda 3 15 6" xfId="2913" xr:uid="{00000000-0005-0000-0000-0000E5460000}"/>
    <cellStyle name="Moneda 3 15 6 2" xfId="3192" xr:uid="{00000000-0005-0000-0000-0000E6460000}"/>
    <cellStyle name="Moneda 3 15 6 2 2" xfId="3745" xr:uid="{00000000-0005-0000-0000-0000E7460000}"/>
    <cellStyle name="Moneda 3 15 6 2 2 2" xfId="4841" xr:uid="{00000000-0005-0000-0000-0000E8460000}"/>
    <cellStyle name="Moneda 3 15 6 2 2 2 2" xfId="7030" xr:uid="{00000000-0005-0000-0000-0000E9460000}"/>
    <cellStyle name="Moneda 3 15 6 2 2 2 2 2" xfId="11407" xr:uid="{00000000-0005-0000-0000-0000EA460000}"/>
    <cellStyle name="Moneda 3 15 6 2 2 2 2 2 2" xfId="20160" xr:uid="{00000000-0005-0000-0000-0000EB460000}"/>
    <cellStyle name="Moneda 3 15 6 2 2 2 2 3" xfId="15784" xr:uid="{00000000-0005-0000-0000-0000EC460000}"/>
    <cellStyle name="Moneda 3 15 6 2 2 2 3" xfId="9219" xr:uid="{00000000-0005-0000-0000-0000ED460000}"/>
    <cellStyle name="Moneda 3 15 6 2 2 2 3 2" xfId="17972" xr:uid="{00000000-0005-0000-0000-0000EE460000}"/>
    <cellStyle name="Moneda 3 15 6 2 2 2 4" xfId="13596" xr:uid="{00000000-0005-0000-0000-0000EF460000}"/>
    <cellStyle name="Moneda 3 15 6 2 2 3" xfId="5936" xr:uid="{00000000-0005-0000-0000-0000F0460000}"/>
    <cellStyle name="Moneda 3 15 6 2 2 3 2" xfId="10313" xr:uid="{00000000-0005-0000-0000-0000F1460000}"/>
    <cellStyle name="Moneda 3 15 6 2 2 3 2 2" xfId="19066" xr:uid="{00000000-0005-0000-0000-0000F2460000}"/>
    <cellStyle name="Moneda 3 15 6 2 2 3 3" xfId="14690" xr:uid="{00000000-0005-0000-0000-0000F3460000}"/>
    <cellStyle name="Moneda 3 15 6 2 2 4" xfId="8125" xr:uid="{00000000-0005-0000-0000-0000F4460000}"/>
    <cellStyle name="Moneda 3 15 6 2 2 4 2" xfId="16878" xr:uid="{00000000-0005-0000-0000-0000F5460000}"/>
    <cellStyle name="Moneda 3 15 6 2 2 5" xfId="12502" xr:uid="{00000000-0005-0000-0000-0000F6460000}"/>
    <cellStyle name="Moneda 3 15 6 2 3" xfId="4293" xr:uid="{00000000-0005-0000-0000-0000F7460000}"/>
    <cellStyle name="Moneda 3 15 6 2 3 2" xfId="6482" xr:uid="{00000000-0005-0000-0000-0000F8460000}"/>
    <cellStyle name="Moneda 3 15 6 2 3 2 2" xfId="10859" xr:uid="{00000000-0005-0000-0000-0000F9460000}"/>
    <cellStyle name="Moneda 3 15 6 2 3 2 2 2" xfId="19612" xr:uid="{00000000-0005-0000-0000-0000FA460000}"/>
    <cellStyle name="Moneda 3 15 6 2 3 2 3" xfId="15236" xr:uid="{00000000-0005-0000-0000-0000FB460000}"/>
    <cellStyle name="Moneda 3 15 6 2 3 3" xfId="8671" xr:uid="{00000000-0005-0000-0000-0000FC460000}"/>
    <cellStyle name="Moneda 3 15 6 2 3 3 2" xfId="17424" xr:uid="{00000000-0005-0000-0000-0000FD460000}"/>
    <cellStyle name="Moneda 3 15 6 2 3 4" xfId="13048" xr:uid="{00000000-0005-0000-0000-0000FE460000}"/>
    <cellStyle name="Moneda 3 15 6 2 4" xfId="5388" xr:uid="{00000000-0005-0000-0000-0000FF460000}"/>
    <cellStyle name="Moneda 3 15 6 2 4 2" xfId="9765" xr:uid="{00000000-0005-0000-0000-000000470000}"/>
    <cellStyle name="Moneda 3 15 6 2 4 2 2" xfId="18518" xr:uid="{00000000-0005-0000-0000-000001470000}"/>
    <cellStyle name="Moneda 3 15 6 2 4 3" xfId="14142" xr:uid="{00000000-0005-0000-0000-000002470000}"/>
    <cellStyle name="Moneda 3 15 6 2 5" xfId="7577" xr:uid="{00000000-0005-0000-0000-000003470000}"/>
    <cellStyle name="Moneda 3 15 6 2 5 2" xfId="16330" xr:uid="{00000000-0005-0000-0000-000004470000}"/>
    <cellStyle name="Moneda 3 15 6 2 6" xfId="11954" xr:uid="{00000000-0005-0000-0000-000005470000}"/>
    <cellStyle name="Moneda 3 15 6 3" xfId="3471" xr:uid="{00000000-0005-0000-0000-000006470000}"/>
    <cellStyle name="Moneda 3 15 6 3 2" xfId="4567" xr:uid="{00000000-0005-0000-0000-000007470000}"/>
    <cellStyle name="Moneda 3 15 6 3 2 2" xfId="6756" xr:uid="{00000000-0005-0000-0000-000008470000}"/>
    <cellStyle name="Moneda 3 15 6 3 2 2 2" xfId="11133" xr:uid="{00000000-0005-0000-0000-000009470000}"/>
    <cellStyle name="Moneda 3 15 6 3 2 2 2 2" xfId="19886" xr:uid="{00000000-0005-0000-0000-00000A470000}"/>
    <cellStyle name="Moneda 3 15 6 3 2 2 3" xfId="15510" xr:uid="{00000000-0005-0000-0000-00000B470000}"/>
    <cellStyle name="Moneda 3 15 6 3 2 3" xfId="8945" xr:uid="{00000000-0005-0000-0000-00000C470000}"/>
    <cellStyle name="Moneda 3 15 6 3 2 3 2" xfId="17698" xr:uid="{00000000-0005-0000-0000-00000D470000}"/>
    <cellStyle name="Moneda 3 15 6 3 2 4" xfId="13322" xr:uid="{00000000-0005-0000-0000-00000E470000}"/>
    <cellStyle name="Moneda 3 15 6 3 3" xfId="5662" xr:uid="{00000000-0005-0000-0000-00000F470000}"/>
    <cellStyle name="Moneda 3 15 6 3 3 2" xfId="10039" xr:uid="{00000000-0005-0000-0000-000010470000}"/>
    <cellStyle name="Moneda 3 15 6 3 3 2 2" xfId="18792" xr:uid="{00000000-0005-0000-0000-000011470000}"/>
    <cellStyle name="Moneda 3 15 6 3 3 3" xfId="14416" xr:uid="{00000000-0005-0000-0000-000012470000}"/>
    <cellStyle name="Moneda 3 15 6 3 4" xfId="7851" xr:uid="{00000000-0005-0000-0000-000013470000}"/>
    <cellStyle name="Moneda 3 15 6 3 4 2" xfId="16604" xr:uid="{00000000-0005-0000-0000-000014470000}"/>
    <cellStyle name="Moneda 3 15 6 3 5" xfId="12228" xr:uid="{00000000-0005-0000-0000-000015470000}"/>
    <cellStyle name="Moneda 3 15 6 4" xfId="4019" xr:uid="{00000000-0005-0000-0000-000016470000}"/>
    <cellStyle name="Moneda 3 15 6 4 2" xfId="6208" xr:uid="{00000000-0005-0000-0000-000017470000}"/>
    <cellStyle name="Moneda 3 15 6 4 2 2" xfId="10585" xr:uid="{00000000-0005-0000-0000-000018470000}"/>
    <cellStyle name="Moneda 3 15 6 4 2 2 2" xfId="19338" xr:uid="{00000000-0005-0000-0000-000019470000}"/>
    <cellStyle name="Moneda 3 15 6 4 2 3" xfId="14962" xr:uid="{00000000-0005-0000-0000-00001A470000}"/>
    <cellStyle name="Moneda 3 15 6 4 3" xfId="8397" xr:uid="{00000000-0005-0000-0000-00001B470000}"/>
    <cellStyle name="Moneda 3 15 6 4 3 2" xfId="17150" xr:uid="{00000000-0005-0000-0000-00001C470000}"/>
    <cellStyle name="Moneda 3 15 6 4 4" xfId="12774" xr:uid="{00000000-0005-0000-0000-00001D470000}"/>
    <cellStyle name="Moneda 3 15 6 5" xfId="5114" xr:uid="{00000000-0005-0000-0000-00001E470000}"/>
    <cellStyle name="Moneda 3 15 6 5 2" xfId="9491" xr:uid="{00000000-0005-0000-0000-00001F470000}"/>
    <cellStyle name="Moneda 3 15 6 5 2 2" xfId="18244" xr:uid="{00000000-0005-0000-0000-000020470000}"/>
    <cellStyle name="Moneda 3 15 6 5 3" xfId="13868" xr:uid="{00000000-0005-0000-0000-000021470000}"/>
    <cellStyle name="Moneda 3 15 6 6" xfId="7303" xr:uid="{00000000-0005-0000-0000-000022470000}"/>
    <cellStyle name="Moneda 3 15 6 6 2" xfId="16056" xr:uid="{00000000-0005-0000-0000-000023470000}"/>
    <cellStyle name="Moneda 3 15 6 7" xfId="11680" xr:uid="{00000000-0005-0000-0000-000024470000}"/>
    <cellStyle name="Moneda 3 15 7" xfId="3142" xr:uid="{00000000-0005-0000-0000-000025470000}"/>
    <cellStyle name="Moneda 3 15 7 2" xfId="3696" xr:uid="{00000000-0005-0000-0000-000026470000}"/>
    <cellStyle name="Moneda 3 15 7 2 2" xfId="4792" xr:uid="{00000000-0005-0000-0000-000027470000}"/>
    <cellStyle name="Moneda 3 15 7 2 2 2" xfId="6981" xr:uid="{00000000-0005-0000-0000-000028470000}"/>
    <cellStyle name="Moneda 3 15 7 2 2 2 2" xfId="11358" xr:uid="{00000000-0005-0000-0000-000029470000}"/>
    <cellStyle name="Moneda 3 15 7 2 2 2 2 2" xfId="20111" xr:uid="{00000000-0005-0000-0000-00002A470000}"/>
    <cellStyle name="Moneda 3 15 7 2 2 2 3" xfId="15735" xr:uid="{00000000-0005-0000-0000-00002B470000}"/>
    <cellStyle name="Moneda 3 15 7 2 2 3" xfId="9170" xr:uid="{00000000-0005-0000-0000-00002C470000}"/>
    <cellStyle name="Moneda 3 15 7 2 2 3 2" xfId="17923" xr:uid="{00000000-0005-0000-0000-00002D470000}"/>
    <cellStyle name="Moneda 3 15 7 2 2 4" xfId="13547" xr:uid="{00000000-0005-0000-0000-00002E470000}"/>
    <cellStyle name="Moneda 3 15 7 2 3" xfId="5887" xr:uid="{00000000-0005-0000-0000-00002F470000}"/>
    <cellStyle name="Moneda 3 15 7 2 3 2" xfId="10264" xr:uid="{00000000-0005-0000-0000-000030470000}"/>
    <cellStyle name="Moneda 3 15 7 2 3 2 2" xfId="19017" xr:uid="{00000000-0005-0000-0000-000031470000}"/>
    <cellStyle name="Moneda 3 15 7 2 3 3" xfId="14641" xr:uid="{00000000-0005-0000-0000-000032470000}"/>
    <cellStyle name="Moneda 3 15 7 2 4" xfId="8076" xr:uid="{00000000-0005-0000-0000-000033470000}"/>
    <cellStyle name="Moneda 3 15 7 2 4 2" xfId="16829" xr:uid="{00000000-0005-0000-0000-000034470000}"/>
    <cellStyle name="Moneda 3 15 7 2 5" xfId="12453" xr:uid="{00000000-0005-0000-0000-000035470000}"/>
    <cellStyle name="Moneda 3 15 7 3" xfId="4244" xr:uid="{00000000-0005-0000-0000-000036470000}"/>
    <cellStyle name="Moneda 3 15 7 3 2" xfId="6433" xr:uid="{00000000-0005-0000-0000-000037470000}"/>
    <cellStyle name="Moneda 3 15 7 3 2 2" xfId="10810" xr:uid="{00000000-0005-0000-0000-000038470000}"/>
    <cellStyle name="Moneda 3 15 7 3 2 2 2" xfId="19563" xr:uid="{00000000-0005-0000-0000-000039470000}"/>
    <cellStyle name="Moneda 3 15 7 3 2 3" xfId="15187" xr:uid="{00000000-0005-0000-0000-00003A470000}"/>
    <cellStyle name="Moneda 3 15 7 3 3" xfId="8622" xr:uid="{00000000-0005-0000-0000-00003B470000}"/>
    <cellStyle name="Moneda 3 15 7 3 3 2" xfId="17375" xr:uid="{00000000-0005-0000-0000-00003C470000}"/>
    <cellStyle name="Moneda 3 15 7 3 4" xfId="12999" xr:uid="{00000000-0005-0000-0000-00003D470000}"/>
    <cellStyle name="Moneda 3 15 7 4" xfId="5339" xr:uid="{00000000-0005-0000-0000-00003E470000}"/>
    <cellStyle name="Moneda 3 15 7 4 2" xfId="9716" xr:uid="{00000000-0005-0000-0000-00003F470000}"/>
    <cellStyle name="Moneda 3 15 7 4 2 2" xfId="18469" xr:uid="{00000000-0005-0000-0000-000040470000}"/>
    <cellStyle name="Moneda 3 15 7 4 3" xfId="14093" xr:uid="{00000000-0005-0000-0000-000041470000}"/>
    <cellStyle name="Moneda 3 15 7 5" xfId="7528" xr:uid="{00000000-0005-0000-0000-000042470000}"/>
    <cellStyle name="Moneda 3 15 7 5 2" xfId="16281" xr:uid="{00000000-0005-0000-0000-000043470000}"/>
    <cellStyle name="Moneda 3 15 7 6" xfId="11905" xr:uid="{00000000-0005-0000-0000-000044470000}"/>
    <cellStyle name="Moneda 3 15 8" xfId="3421" xr:uid="{00000000-0005-0000-0000-000045470000}"/>
    <cellStyle name="Moneda 3 15 8 2" xfId="4518" xr:uid="{00000000-0005-0000-0000-000046470000}"/>
    <cellStyle name="Moneda 3 15 8 2 2" xfId="6707" xr:uid="{00000000-0005-0000-0000-000047470000}"/>
    <cellStyle name="Moneda 3 15 8 2 2 2" xfId="11084" xr:uid="{00000000-0005-0000-0000-000048470000}"/>
    <cellStyle name="Moneda 3 15 8 2 2 2 2" xfId="19837" xr:uid="{00000000-0005-0000-0000-000049470000}"/>
    <cellStyle name="Moneda 3 15 8 2 2 3" xfId="15461" xr:uid="{00000000-0005-0000-0000-00004A470000}"/>
    <cellStyle name="Moneda 3 15 8 2 3" xfId="8896" xr:uid="{00000000-0005-0000-0000-00004B470000}"/>
    <cellStyle name="Moneda 3 15 8 2 3 2" xfId="17649" xr:uid="{00000000-0005-0000-0000-00004C470000}"/>
    <cellStyle name="Moneda 3 15 8 2 4" xfId="13273" xr:uid="{00000000-0005-0000-0000-00004D470000}"/>
    <cellStyle name="Moneda 3 15 8 3" xfId="5613" xr:uid="{00000000-0005-0000-0000-00004E470000}"/>
    <cellStyle name="Moneda 3 15 8 3 2" xfId="9990" xr:uid="{00000000-0005-0000-0000-00004F470000}"/>
    <cellStyle name="Moneda 3 15 8 3 2 2" xfId="18743" xr:uid="{00000000-0005-0000-0000-000050470000}"/>
    <cellStyle name="Moneda 3 15 8 3 3" xfId="14367" xr:uid="{00000000-0005-0000-0000-000051470000}"/>
    <cellStyle name="Moneda 3 15 8 4" xfId="7802" xr:uid="{00000000-0005-0000-0000-000052470000}"/>
    <cellStyle name="Moneda 3 15 8 4 2" xfId="16555" xr:uid="{00000000-0005-0000-0000-000053470000}"/>
    <cellStyle name="Moneda 3 15 8 5" xfId="12179" xr:uid="{00000000-0005-0000-0000-000054470000}"/>
    <cellStyle name="Moneda 3 15 9" xfId="3971" xr:uid="{00000000-0005-0000-0000-000055470000}"/>
    <cellStyle name="Moneda 3 15 9 2" xfId="6160" xr:uid="{00000000-0005-0000-0000-000056470000}"/>
    <cellStyle name="Moneda 3 15 9 2 2" xfId="10537" xr:uid="{00000000-0005-0000-0000-000057470000}"/>
    <cellStyle name="Moneda 3 15 9 2 2 2" xfId="19290" xr:uid="{00000000-0005-0000-0000-000058470000}"/>
    <cellStyle name="Moneda 3 15 9 2 3" xfId="14914" xr:uid="{00000000-0005-0000-0000-000059470000}"/>
    <cellStyle name="Moneda 3 15 9 3" xfId="8349" xr:uid="{00000000-0005-0000-0000-00005A470000}"/>
    <cellStyle name="Moneda 3 15 9 3 2" xfId="17102" xr:uid="{00000000-0005-0000-0000-00005B470000}"/>
    <cellStyle name="Moneda 3 15 9 4" xfId="12726" xr:uid="{00000000-0005-0000-0000-00005C470000}"/>
    <cellStyle name="Moneda 3 16" xfId="1590" xr:uid="{00000000-0005-0000-0000-00005D470000}"/>
    <cellStyle name="Moneda 3 17" xfId="2920" xr:uid="{00000000-0005-0000-0000-00005E470000}"/>
    <cellStyle name="Moneda 3 17 2" xfId="3033" xr:uid="{00000000-0005-0000-0000-00005F470000}"/>
    <cellStyle name="Moneda 3 17 2 2" xfId="3309" xr:uid="{00000000-0005-0000-0000-000060470000}"/>
    <cellStyle name="Moneda 3 17 2 2 2" xfId="3862" xr:uid="{00000000-0005-0000-0000-000061470000}"/>
    <cellStyle name="Moneda 3 17 2 2 2 2" xfId="4958" xr:uid="{00000000-0005-0000-0000-000062470000}"/>
    <cellStyle name="Moneda 3 17 2 2 2 2 2" xfId="7147" xr:uid="{00000000-0005-0000-0000-000063470000}"/>
    <cellStyle name="Moneda 3 17 2 2 2 2 2 2" xfId="11524" xr:uid="{00000000-0005-0000-0000-000064470000}"/>
    <cellStyle name="Moneda 3 17 2 2 2 2 2 2 2" xfId="20277" xr:uid="{00000000-0005-0000-0000-000065470000}"/>
    <cellStyle name="Moneda 3 17 2 2 2 2 2 3" xfId="15901" xr:uid="{00000000-0005-0000-0000-000066470000}"/>
    <cellStyle name="Moneda 3 17 2 2 2 2 3" xfId="9336" xr:uid="{00000000-0005-0000-0000-000067470000}"/>
    <cellStyle name="Moneda 3 17 2 2 2 2 3 2" xfId="18089" xr:uid="{00000000-0005-0000-0000-000068470000}"/>
    <cellStyle name="Moneda 3 17 2 2 2 2 4" xfId="13713" xr:uid="{00000000-0005-0000-0000-000069470000}"/>
    <cellStyle name="Moneda 3 17 2 2 2 3" xfId="6053" xr:uid="{00000000-0005-0000-0000-00006A470000}"/>
    <cellStyle name="Moneda 3 17 2 2 2 3 2" xfId="10430" xr:uid="{00000000-0005-0000-0000-00006B470000}"/>
    <cellStyle name="Moneda 3 17 2 2 2 3 2 2" xfId="19183" xr:uid="{00000000-0005-0000-0000-00006C470000}"/>
    <cellStyle name="Moneda 3 17 2 2 2 3 3" xfId="14807" xr:uid="{00000000-0005-0000-0000-00006D470000}"/>
    <cellStyle name="Moneda 3 17 2 2 2 4" xfId="8242" xr:uid="{00000000-0005-0000-0000-00006E470000}"/>
    <cellStyle name="Moneda 3 17 2 2 2 4 2" xfId="16995" xr:uid="{00000000-0005-0000-0000-00006F470000}"/>
    <cellStyle name="Moneda 3 17 2 2 2 5" xfId="12619" xr:uid="{00000000-0005-0000-0000-000070470000}"/>
    <cellStyle name="Moneda 3 17 2 2 3" xfId="4410" xr:uid="{00000000-0005-0000-0000-000071470000}"/>
    <cellStyle name="Moneda 3 17 2 2 3 2" xfId="6599" xr:uid="{00000000-0005-0000-0000-000072470000}"/>
    <cellStyle name="Moneda 3 17 2 2 3 2 2" xfId="10976" xr:uid="{00000000-0005-0000-0000-000073470000}"/>
    <cellStyle name="Moneda 3 17 2 2 3 2 2 2" xfId="19729" xr:uid="{00000000-0005-0000-0000-000074470000}"/>
    <cellStyle name="Moneda 3 17 2 2 3 2 3" xfId="15353" xr:uid="{00000000-0005-0000-0000-000075470000}"/>
    <cellStyle name="Moneda 3 17 2 2 3 3" xfId="8788" xr:uid="{00000000-0005-0000-0000-000076470000}"/>
    <cellStyle name="Moneda 3 17 2 2 3 3 2" xfId="17541" xr:uid="{00000000-0005-0000-0000-000077470000}"/>
    <cellStyle name="Moneda 3 17 2 2 3 4" xfId="13165" xr:uid="{00000000-0005-0000-0000-000078470000}"/>
    <cellStyle name="Moneda 3 17 2 2 4" xfId="5505" xr:uid="{00000000-0005-0000-0000-000079470000}"/>
    <cellStyle name="Moneda 3 17 2 2 4 2" xfId="9882" xr:uid="{00000000-0005-0000-0000-00007A470000}"/>
    <cellStyle name="Moneda 3 17 2 2 4 2 2" xfId="18635" xr:uid="{00000000-0005-0000-0000-00007B470000}"/>
    <cellStyle name="Moneda 3 17 2 2 4 3" xfId="14259" xr:uid="{00000000-0005-0000-0000-00007C470000}"/>
    <cellStyle name="Moneda 3 17 2 2 5" xfId="7694" xr:uid="{00000000-0005-0000-0000-00007D470000}"/>
    <cellStyle name="Moneda 3 17 2 2 5 2" xfId="16447" xr:uid="{00000000-0005-0000-0000-00007E470000}"/>
    <cellStyle name="Moneda 3 17 2 2 6" xfId="12071" xr:uid="{00000000-0005-0000-0000-00007F470000}"/>
    <cellStyle name="Moneda 3 17 2 3" xfId="3588" xr:uid="{00000000-0005-0000-0000-000080470000}"/>
    <cellStyle name="Moneda 3 17 2 3 2" xfId="4684" xr:uid="{00000000-0005-0000-0000-000081470000}"/>
    <cellStyle name="Moneda 3 17 2 3 2 2" xfId="6873" xr:uid="{00000000-0005-0000-0000-000082470000}"/>
    <cellStyle name="Moneda 3 17 2 3 2 2 2" xfId="11250" xr:uid="{00000000-0005-0000-0000-000083470000}"/>
    <cellStyle name="Moneda 3 17 2 3 2 2 2 2" xfId="20003" xr:uid="{00000000-0005-0000-0000-000084470000}"/>
    <cellStyle name="Moneda 3 17 2 3 2 2 3" xfId="15627" xr:uid="{00000000-0005-0000-0000-000085470000}"/>
    <cellStyle name="Moneda 3 17 2 3 2 3" xfId="9062" xr:uid="{00000000-0005-0000-0000-000086470000}"/>
    <cellStyle name="Moneda 3 17 2 3 2 3 2" xfId="17815" xr:uid="{00000000-0005-0000-0000-000087470000}"/>
    <cellStyle name="Moneda 3 17 2 3 2 4" xfId="13439" xr:uid="{00000000-0005-0000-0000-000088470000}"/>
    <cellStyle name="Moneda 3 17 2 3 3" xfId="5779" xr:uid="{00000000-0005-0000-0000-000089470000}"/>
    <cellStyle name="Moneda 3 17 2 3 3 2" xfId="10156" xr:uid="{00000000-0005-0000-0000-00008A470000}"/>
    <cellStyle name="Moneda 3 17 2 3 3 2 2" xfId="18909" xr:uid="{00000000-0005-0000-0000-00008B470000}"/>
    <cellStyle name="Moneda 3 17 2 3 3 3" xfId="14533" xr:uid="{00000000-0005-0000-0000-00008C470000}"/>
    <cellStyle name="Moneda 3 17 2 3 4" xfId="7968" xr:uid="{00000000-0005-0000-0000-00008D470000}"/>
    <cellStyle name="Moneda 3 17 2 3 4 2" xfId="16721" xr:uid="{00000000-0005-0000-0000-00008E470000}"/>
    <cellStyle name="Moneda 3 17 2 3 5" xfId="12345" xr:uid="{00000000-0005-0000-0000-00008F470000}"/>
    <cellStyle name="Moneda 3 17 2 4" xfId="4136" xr:uid="{00000000-0005-0000-0000-000090470000}"/>
    <cellStyle name="Moneda 3 17 2 4 2" xfId="6325" xr:uid="{00000000-0005-0000-0000-000091470000}"/>
    <cellStyle name="Moneda 3 17 2 4 2 2" xfId="10702" xr:uid="{00000000-0005-0000-0000-000092470000}"/>
    <cellStyle name="Moneda 3 17 2 4 2 2 2" xfId="19455" xr:uid="{00000000-0005-0000-0000-000093470000}"/>
    <cellStyle name="Moneda 3 17 2 4 2 3" xfId="15079" xr:uid="{00000000-0005-0000-0000-000094470000}"/>
    <cellStyle name="Moneda 3 17 2 4 3" xfId="8514" xr:uid="{00000000-0005-0000-0000-000095470000}"/>
    <cellStyle name="Moneda 3 17 2 4 3 2" xfId="17267" xr:uid="{00000000-0005-0000-0000-000096470000}"/>
    <cellStyle name="Moneda 3 17 2 4 4" xfId="12891" xr:uid="{00000000-0005-0000-0000-000097470000}"/>
    <cellStyle name="Moneda 3 17 2 5" xfId="5231" xr:uid="{00000000-0005-0000-0000-000098470000}"/>
    <cellStyle name="Moneda 3 17 2 5 2" xfId="9608" xr:uid="{00000000-0005-0000-0000-000099470000}"/>
    <cellStyle name="Moneda 3 17 2 5 2 2" xfId="18361" xr:uid="{00000000-0005-0000-0000-00009A470000}"/>
    <cellStyle name="Moneda 3 17 2 5 3" xfId="13985" xr:uid="{00000000-0005-0000-0000-00009B470000}"/>
    <cellStyle name="Moneda 3 17 2 6" xfId="7420" xr:uid="{00000000-0005-0000-0000-00009C470000}"/>
    <cellStyle name="Moneda 3 17 2 6 2" xfId="16173" xr:uid="{00000000-0005-0000-0000-00009D470000}"/>
    <cellStyle name="Moneda 3 17 2 7" xfId="11797" xr:uid="{00000000-0005-0000-0000-00009E470000}"/>
    <cellStyle name="Moneda 3 17 3" xfId="3197" xr:uid="{00000000-0005-0000-0000-00009F470000}"/>
    <cellStyle name="Moneda 3 17 3 2" xfId="3750" xr:uid="{00000000-0005-0000-0000-0000A0470000}"/>
    <cellStyle name="Moneda 3 17 3 2 2" xfId="4846" xr:uid="{00000000-0005-0000-0000-0000A1470000}"/>
    <cellStyle name="Moneda 3 17 3 2 2 2" xfId="7035" xr:uid="{00000000-0005-0000-0000-0000A2470000}"/>
    <cellStyle name="Moneda 3 17 3 2 2 2 2" xfId="11412" xr:uid="{00000000-0005-0000-0000-0000A3470000}"/>
    <cellStyle name="Moneda 3 17 3 2 2 2 2 2" xfId="20165" xr:uid="{00000000-0005-0000-0000-0000A4470000}"/>
    <cellStyle name="Moneda 3 17 3 2 2 2 3" xfId="15789" xr:uid="{00000000-0005-0000-0000-0000A5470000}"/>
    <cellStyle name="Moneda 3 17 3 2 2 3" xfId="9224" xr:uid="{00000000-0005-0000-0000-0000A6470000}"/>
    <cellStyle name="Moneda 3 17 3 2 2 3 2" xfId="17977" xr:uid="{00000000-0005-0000-0000-0000A7470000}"/>
    <cellStyle name="Moneda 3 17 3 2 2 4" xfId="13601" xr:uid="{00000000-0005-0000-0000-0000A8470000}"/>
    <cellStyle name="Moneda 3 17 3 2 3" xfId="5941" xr:uid="{00000000-0005-0000-0000-0000A9470000}"/>
    <cellStyle name="Moneda 3 17 3 2 3 2" xfId="10318" xr:uid="{00000000-0005-0000-0000-0000AA470000}"/>
    <cellStyle name="Moneda 3 17 3 2 3 2 2" xfId="19071" xr:uid="{00000000-0005-0000-0000-0000AB470000}"/>
    <cellStyle name="Moneda 3 17 3 2 3 3" xfId="14695" xr:uid="{00000000-0005-0000-0000-0000AC470000}"/>
    <cellStyle name="Moneda 3 17 3 2 4" xfId="8130" xr:uid="{00000000-0005-0000-0000-0000AD470000}"/>
    <cellStyle name="Moneda 3 17 3 2 4 2" xfId="16883" xr:uid="{00000000-0005-0000-0000-0000AE470000}"/>
    <cellStyle name="Moneda 3 17 3 2 5" xfId="12507" xr:uid="{00000000-0005-0000-0000-0000AF470000}"/>
    <cellStyle name="Moneda 3 17 3 3" xfId="4298" xr:uid="{00000000-0005-0000-0000-0000B0470000}"/>
    <cellStyle name="Moneda 3 17 3 3 2" xfId="6487" xr:uid="{00000000-0005-0000-0000-0000B1470000}"/>
    <cellStyle name="Moneda 3 17 3 3 2 2" xfId="10864" xr:uid="{00000000-0005-0000-0000-0000B2470000}"/>
    <cellStyle name="Moneda 3 17 3 3 2 2 2" xfId="19617" xr:uid="{00000000-0005-0000-0000-0000B3470000}"/>
    <cellStyle name="Moneda 3 17 3 3 2 3" xfId="15241" xr:uid="{00000000-0005-0000-0000-0000B4470000}"/>
    <cellStyle name="Moneda 3 17 3 3 3" xfId="8676" xr:uid="{00000000-0005-0000-0000-0000B5470000}"/>
    <cellStyle name="Moneda 3 17 3 3 3 2" xfId="17429" xr:uid="{00000000-0005-0000-0000-0000B6470000}"/>
    <cellStyle name="Moneda 3 17 3 3 4" xfId="13053" xr:uid="{00000000-0005-0000-0000-0000B7470000}"/>
    <cellStyle name="Moneda 3 17 3 4" xfId="5393" xr:uid="{00000000-0005-0000-0000-0000B8470000}"/>
    <cellStyle name="Moneda 3 17 3 4 2" xfId="9770" xr:uid="{00000000-0005-0000-0000-0000B9470000}"/>
    <cellStyle name="Moneda 3 17 3 4 2 2" xfId="18523" xr:uid="{00000000-0005-0000-0000-0000BA470000}"/>
    <cellStyle name="Moneda 3 17 3 4 3" xfId="14147" xr:uid="{00000000-0005-0000-0000-0000BB470000}"/>
    <cellStyle name="Moneda 3 17 3 5" xfId="7582" xr:uid="{00000000-0005-0000-0000-0000BC470000}"/>
    <cellStyle name="Moneda 3 17 3 5 2" xfId="16335" xr:uid="{00000000-0005-0000-0000-0000BD470000}"/>
    <cellStyle name="Moneda 3 17 3 6" xfId="11959" xr:uid="{00000000-0005-0000-0000-0000BE470000}"/>
    <cellStyle name="Moneda 3 17 4" xfId="3476" xr:uid="{00000000-0005-0000-0000-0000BF470000}"/>
    <cellStyle name="Moneda 3 17 4 2" xfId="4572" xr:uid="{00000000-0005-0000-0000-0000C0470000}"/>
    <cellStyle name="Moneda 3 17 4 2 2" xfId="6761" xr:uid="{00000000-0005-0000-0000-0000C1470000}"/>
    <cellStyle name="Moneda 3 17 4 2 2 2" xfId="11138" xr:uid="{00000000-0005-0000-0000-0000C2470000}"/>
    <cellStyle name="Moneda 3 17 4 2 2 2 2" xfId="19891" xr:uid="{00000000-0005-0000-0000-0000C3470000}"/>
    <cellStyle name="Moneda 3 17 4 2 2 3" xfId="15515" xr:uid="{00000000-0005-0000-0000-0000C4470000}"/>
    <cellStyle name="Moneda 3 17 4 2 3" xfId="8950" xr:uid="{00000000-0005-0000-0000-0000C5470000}"/>
    <cellStyle name="Moneda 3 17 4 2 3 2" xfId="17703" xr:uid="{00000000-0005-0000-0000-0000C6470000}"/>
    <cellStyle name="Moneda 3 17 4 2 4" xfId="13327" xr:uid="{00000000-0005-0000-0000-0000C7470000}"/>
    <cellStyle name="Moneda 3 17 4 3" xfId="5667" xr:uid="{00000000-0005-0000-0000-0000C8470000}"/>
    <cellStyle name="Moneda 3 17 4 3 2" xfId="10044" xr:uid="{00000000-0005-0000-0000-0000C9470000}"/>
    <cellStyle name="Moneda 3 17 4 3 2 2" xfId="18797" xr:uid="{00000000-0005-0000-0000-0000CA470000}"/>
    <cellStyle name="Moneda 3 17 4 3 3" xfId="14421" xr:uid="{00000000-0005-0000-0000-0000CB470000}"/>
    <cellStyle name="Moneda 3 17 4 4" xfId="7856" xr:uid="{00000000-0005-0000-0000-0000CC470000}"/>
    <cellStyle name="Moneda 3 17 4 4 2" xfId="16609" xr:uid="{00000000-0005-0000-0000-0000CD470000}"/>
    <cellStyle name="Moneda 3 17 4 5" xfId="12233" xr:uid="{00000000-0005-0000-0000-0000CE470000}"/>
    <cellStyle name="Moneda 3 17 5" xfId="4024" xr:uid="{00000000-0005-0000-0000-0000CF470000}"/>
    <cellStyle name="Moneda 3 17 5 2" xfId="6213" xr:uid="{00000000-0005-0000-0000-0000D0470000}"/>
    <cellStyle name="Moneda 3 17 5 2 2" xfId="10590" xr:uid="{00000000-0005-0000-0000-0000D1470000}"/>
    <cellStyle name="Moneda 3 17 5 2 2 2" xfId="19343" xr:uid="{00000000-0005-0000-0000-0000D2470000}"/>
    <cellStyle name="Moneda 3 17 5 2 3" xfId="14967" xr:uid="{00000000-0005-0000-0000-0000D3470000}"/>
    <cellStyle name="Moneda 3 17 5 3" xfId="8402" xr:uid="{00000000-0005-0000-0000-0000D4470000}"/>
    <cellStyle name="Moneda 3 17 5 3 2" xfId="17155" xr:uid="{00000000-0005-0000-0000-0000D5470000}"/>
    <cellStyle name="Moneda 3 17 5 4" xfId="12779" xr:uid="{00000000-0005-0000-0000-0000D6470000}"/>
    <cellStyle name="Moneda 3 17 6" xfId="5119" xr:uid="{00000000-0005-0000-0000-0000D7470000}"/>
    <cellStyle name="Moneda 3 17 6 2" xfId="9496" xr:uid="{00000000-0005-0000-0000-0000D8470000}"/>
    <cellStyle name="Moneda 3 17 6 2 2" xfId="18249" xr:uid="{00000000-0005-0000-0000-0000D9470000}"/>
    <cellStyle name="Moneda 3 17 6 3" xfId="13873" xr:uid="{00000000-0005-0000-0000-0000DA470000}"/>
    <cellStyle name="Moneda 3 17 7" xfId="7308" xr:uid="{00000000-0005-0000-0000-0000DB470000}"/>
    <cellStyle name="Moneda 3 17 7 2" xfId="16061" xr:uid="{00000000-0005-0000-0000-0000DC470000}"/>
    <cellStyle name="Moneda 3 17 8" xfId="11685" xr:uid="{00000000-0005-0000-0000-0000DD470000}"/>
    <cellStyle name="Moneda 3 2" xfId="1591" xr:uid="{00000000-0005-0000-0000-0000DE470000}"/>
    <cellStyle name="Moneda 3 2 10" xfId="1592" xr:uid="{00000000-0005-0000-0000-0000DF470000}"/>
    <cellStyle name="Moneda 3 2 10 2" xfId="1593" xr:uid="{00000000-0005-0000-0000-0000E0470000}"/>
    <cellStyle name="Moneda 3 2 11" xfId="1594" xr:uid="{00000000-0005-0000-0000-0000E1470000}"/>
    <cellStyle name="Moneda 3 2 2" xfId="1595" xr:uid="{00000000-0005-0000-0000-0000E2470000}"/>
    <cellStyle name="Moneda 3 2 2 2" xfId="1596" xr:uid="{00000000-0005-0000-0000-0000E3470000}"/>
    <cellStyle name="Moneda 3 2 2 2 2" xfId="1597" xr:uid="{00000000-0005-0000-0000-0000E4470000}"/>
    <cellStyle name="Moneda 3 2 2 2 2 2" xfId="1598" xr:uid="{00000000-0005-0000-0000-0000E5470000}"/>
    <cellStyle name="Moneda 3 2 2 2 2 2 2" xfId="1599" xr:uid="{00000000-0005-0000-0000-0000E6470000}"/>
    <cellStyle name="Moneda 3 2 2 2 2 3" xfId="1600" xr:uid="{00000000-0005-0000-0000-0000E7470000}"/>
    <cellStyle name="Moneda 3 2 2 2 2 3 2" xfId="1601" xr:uid="{00000000-0005-0000-0000-0000E8470000}"/>
    <cellStyle name="Moneda 3 2 2 2 2 4" xfId="1602" xr:uid="{00000000-0005-0000-0000-0000E9470000}"/>
    <cellStyle name="Moneda 3 2 2 2 2 4 2" xfId="1603" xr:uid="{00000000-0005-0000-0000-0000EA470000}"/>
    <cellStyle name="Moneda 3 2 2 2 2 5" xfId="1604" xr:uid="{00000000-0005-0000-0000-0000EB470000}"/>
    <cellStyle name="Moneda 3 2 2 2 3" xfId="1605" xr:uid="{00000000-0005-0000-0000-0000EC470000}"/>
    <cellStyle name="Moneda 3 2 2 2 3 2" xfId="1606" xr:uid="{00000000-0005-0000-0000-0000ED470000}"/>
    <cellStyle name="Moneda 3 2 2 2 4" xfId="1607" xr:uid="{00000000-0005-0000-0000-0000EE470000}"/>
    <cellStyle name="Moneda 3 2 2 2 4 2" xfId="1608" xr:uid="{00000000-0005-0000-0000-0000EF470000}"/>
    <cellStyle name="Moneda 3 2 2 2 5" xfId="1609" xr:uid="{00000000-0005-0000-0000-0000F0470000}"/>
    <cellStyle name="Moneda 3 2 2 2 5 2" xfId="1610" xr:uid="{00000000-0005-0000-0000-0000F1470000}"/>
    <cellStyle name="Moneda 3 2 2 2 6" xfId="1611" xr:uid="{00000000-0005-0000-0000-0000F2470000}"/>
    <cellStyle name="Moneda 3 2 2 3" xfId="1612" xr:uid="{00000000-0005-0000-0000-0000F3470000}"/>
    <cellStyle name="Moneda 3 2 2 3 2" xfId="1613" xr:uid="{00000000-0005-0000-0000-0000F4470000}"/>
    <cellStyle name="Moneda 3 2 2 3 2 2" xfId="1614" xr:uid="{00000000-0005-0000-0000-0000F5470000}"/>
    <cellStyle name="Moneda 3 2 2 3 2 2 2" xfId="1615" xr:uid="{00000000-0005-0000-0000-0000F6470000}"/>
    <cellStyle name="Moneda 3 2 2 3 2 3" xfId="1616" xr:uid="{00000000-0005-0000-0000-0000F7470000}"/>
    <cellStyle name="Moneda 3 2 2 3 3" xfId="1617" xr:uid="{00000000-0005-0000-0000-0000F8470000}"/>
    <cellStyle name="Moneda 3 2 2 3 3 2" xfId="1618" xr:uid="{00000000-0005-0000-0000-0000F9470000}"/>
    <cellStyle name="Moneda 3 2 2 3 4" xfId="1619" xr:uid="{00000000-0005-0000-0000-0000FA470000}"/>
    <cellStyle name="Moneda 3 2 2 3 4 2" xfId="1620" xr:uid="{00000000-0005-0000-0000-0000FB470000}"/>
    <cellStyle name="Moneda 3 2 2 3 5" xfId="1621" xr:uid="{00000000-0005-0000-0000-0000FC470000}"/>
    <cellStyle name="Moneda 3 2 2 4" xfId="1622" xr:uid="{00000000-0005-0000-0000-0000FD470000}"/>
    <cellStyle name="Moneda 3 2 2 4 2" xfId="1623" xr:uid="{00000000-0005-0000-0000-0000FE470000}"/>
    <cellStyle name="Moneda 3 2 2 4 2 2" xfId="1624" xr:uid="{00000000-0005-0000-0000-0000FF470000}"/>
    <cellStyle name="Moneda 3 2 2 4 2 2 2" xfId="1625" xr:uid="{00000000-0005-0000-0000-000000480000}"/>
    <cellStyle name="Moneda 3 2 2 4 2 3" xfId="1626" xr:uid="{00000000-0005-0000-0000-000001480000}"/>
    <cellStyle name="Moneda 3 2 2 4 3" xfId="1627" xr:uid="{00000000-0005-0000-0000-000002480000}"/>
    <cellStyle name="Moneda 3 2 2 4 3 2" xfId="1628" xr:uid="{00000000-0005-0000-0000-000003480000}"/>
    <cellStyle name="Moneda 3 2 2 4 4" xfId="1629" xr:uid="{00000000-0005-0000-0000-000004480000}"/>
    <cellStyle name="Moneda 3 2 2 5" xfId="1630" xr:uid="{00000000-0005-0000-0000-000005480000}"/>
    <cellStyle name="Moneda 3 2 2 5 2" xfId="1631" xr:uid="{00000000-0005-0000-0000-000006480000}"/>
    <cellStyle name="Moneda 3 2 2 5 2 2" xfId="1632" xr:uid="{00000000-0005-0000-0000-000007480000}"/>
    <cellStyle name="Moneda 3 2 2 5 3" xfId="1633" xr:uid="{00000000-0005-0000-0000-000008480000}"/>
    <cellStyle name="Moneda 3 2 2 6" xfId="1634" xr:uid="{00000000-0005-0000-0000-000009480000}"/>
    <cellStyle name="Moneda 3 2 2 6 2" xfId="1635" xr:uid="{00000000-0005-0000-0000-00000A480000}"/>
    <cellStyle name="Moneda 3 2 2 7" xfId="1636" xr:uid="{00000000-0005-0000-0000-00000B480000}"/>
    <cellStyle name="Moneda 3 2 3" xfId="1637" xr:uid="{00000000-0005-0000-0000-00000C480000}"/>
    <cellStyle name="Moneda 3 2 3 2" xfId="1638" xr:uid="{00000000-0005-0000-0000-00000D480000}"/>
    <cellStyle name="Moneda 3 2 3 2 2" xfId="1639" xr:uid="{00000000-0005-0000-0000-00000E480000}"/>
    <cellStyle name="Moneda 3 2 3 2 2 2" xfId="1640" xr:uid="{00000000-0005-0000-0000-00000F480000}"/>
    <cellStyle name="Moneda 3 2 3 2 2 2 2" xfId="1641" xr:uid="{00000000-0005-0000-0000-000010480000}"/>
    <cellStyle name="Moneda 3 2 3 2 2 3" xfId="1642" xr:uid="{00000000-0005-0000-0000-000011480000}"/>
    <cellStyle name="Moneda 3 2 3 2 2 3 2" xfId="1643" xr:uid="{00000000-0005-0000-0000-000012480000}"/>
    <cellStyle name="Moneda 3 2 3 2 2 4" xfId="1644" xr:uid="{00000000-0005-0000-0000-000013480000}"/>
    <cellStyle name="Moneda 3 2 3 2 2 4 2" xfId="1645" xr:uid="{00000000-0005-0000-0000-000014480000}"/>
    <cellStyle name="Moneda 3 2 3 2 2 5" xfId="1646" xr:uid="{00000000-0005-0000-0000-000015480000}"/>
    <cellStyle name="Moneda 3 2 3 2 3" xfId="1647" xr:uid="{00000000-0005-0000-0000-000016480000}"/>
    <cellStyle name="Moneda 3 2 3 2 3 2" xfId="1648" xr:uid="{00000000-0005-0000-0000-000017480000}"/>
    <cellStyle name="Moneda 3 2 3 2 4" xfId="1649" xr:uid="{00000000-0005-0000-0000-000018480000}"/>
    <cellStyle name="Moneda 3 2 3 2 4 2" xfId="1650" xr:uid="{00000000-0005-0000-0000-000019480000}"/>
    <cellStyle name="Moneda 3 2 3 2 5" xfId="1651" xr:uid="{00000000-0005-0000-0000-00001A480000}"/>
    <cellStyle name="Moneda 3 2 3 2 5 2" xfId="1652" xr:uid="{00000000-0005-0000-0000-00001B480000}"/>
    <cellStyle name="Moneda 3 2 3 2 6" xfId="1653" xr:uid="{00000000-0005-0000-0000-00001C480000}"/>
    <cellStyle name="Moneda 3 2 3 3" xfId="1654" xr:uid="{00000000-0005-0000-0000-00001D480000}"/>
    <cellStyle name="Moneda 3 2 3 3 2" xfId="1655" xr:uid="{00000000-0005-0000-0000-00001E480000}"/>
    <cellStyle name="Moneda 3 2 3 3 2 2" xfId="1656" xr:uid="{00000000-0005-0000-0000-00001F480000}"/>
    <cellStyle name="Moneda 3 2 3 3 3" xfId="1657" xr:uid="{00000000-0005-0000-0000-000020480000}"/>
    <cellStyle name="Moneda 3 2 3 3 3 2" xfId="1658" xr:uid="{00000000-0005-0000-0000-000021480000}"/>
    <cellStyle name="Moneda 3 2 3 3 4" xfId="1659" xr:uid="{00000000-0005-0000-0000-000022480000}"/>
    <cellStyle name="Moneda 3 2 3 3 4 2" xfId="1660" xr:uid="{00000000-0005-0000-0000-000023480000}"/>
    <cellStyle name="Moneda 3 2 3 3 5" xfId="1661" xr:uid="{00000000-0005-0000-0000-000024480000}"/>
    <cellStyle name="Moneda 3 2 3 4" xfId="1662" xr:uid="{00000000-0005-0000-0000-000025480000}"/>
    <cellStyle name="Moneda 3 2 3 4 2" xfId="1663" xr:uid="{00000000-0005-0000-0000-000026480000}"/>
    <cellStyle name="Moneda 3 2 3 5" xfId="1664" xr:uid="{00000000-0005-0000-0000-000027480000}"/>
    <cellStyle name="Moneda 3 2 3 5 2" xfId="1665" xr:uid="{00000000-0005-0000-0000-000028480000}"/>
    <cellStyle name="Moneda 3 2 3 6" xfId="1666" xr:uid="{00000000-0005-0000-0000-000029480000}"/>
    <cellStyle name="Moneda 3 2 3 6 2" xfId="1667" xr:uid="{00000000-0005-0000-0000-00002A480000}"/>
    <cellStyle name="Moneda 3 2 3 7" xfId="1668" xr:uid="{00000000-0005-0000-0000-00002B480000}"/>
    <cellStyle name="Moneda 3 2 4" xfId="1669" xr:uid="{00000000-0005-0000-0000-00002C480000}"/>
    <cellStyle name="Moneda 3 2 4 2" xfId="1670" xr:uid="{00000000-0005-0000-0000-00002D480000}"/>
    <cellStyle name="Moneda 3 2 4 2 2" xfId="1671" xr:uid="{00000000-0005-0000-0000-00002E480000}"/>
    <cellStyle name="Moneda 3 2 4 2 2 2" xfId="1672" xr:uid="{00000000-0005-0000-0000-00002F480000}"/>
    <cellStyle name="Moneda 3 2 4 2 2 2 2" xfId="1673" xr:uid="{00000000-0005-0000-0000-000030480000}"/>
    <cellStyle name="Moneda 3 2 4 2 2 3" xfId="1674" xr:uid="{00000000-0005-0000-0000-000031480000}"/>
    <cellStyle name="Moneda 3 2 4 2 2 3 2" xfId="1675" xr:uid="{00000000-0005-0000-0000-000032480000}"/>
    <cellStyle name="Moneda 3 2 4 2 2 4" xfId="1676" xr:uid="{00000000-0005-0000-0000-000033480000}"/>
    <cellStyle name="Moneda 3 2 4 2 2 4 2" xfId="1677" xr:uid="{00000000-0005-0000-0000-000034480000}"/>
    <cellStyle name="Moneda 3 2 4 2 2 5" xfId="1678" xr:uid="{00000000-0005-0000-0000-000035480000}"/>
    <cellStyle name="Moneda 3 2 4 2 3" xfId="1679" xr:uid="{00000000-0005-0000-0000-000036480000}"/>
    <cellStyle name="Moneda 3 2 4 2 3 2" xfId="1680" xr:uid="{00000000-0005-0000-0000-000037480000}"/>
    <cellStyle name="Moneda 3 2 4 2 4" xfId="1681" xr:uid="{00000000-0005-0000-0000-000038480000}"/>
    <cellStyle name="Moneda 3 2 4 2 4 2" xfId="1682" xr:uid="{00000000-0005-0000-0000-000039480000}"/>
    <cellStyle name="Moneda 3 2 4 2 5" xfId="1683" xr:uid="{00000000-0005-0000-0000-00003A480000}"/>
    <cellStyle name="Moneda 3 2 4 2 5 2" xfId="1684" xr:uid="{00000000-0005-0000-0000-00003B480000}"/>
    <cellStyle name="Moneda 3 2 4 2 6" xfId="1685" xr:uid="{00000000-0005-0000-0000-00003C480000}"/>
    <cellStyle name="Moneda 3 2 4 3" xfId="1686" xr:uid="{00000000-0005-0000-0000-00003D480000}"/>
    <cellStyle name="Moneda 3 2 4 3 2" xfId="1687" xr:uid="{00000000-0005-0000-0000-00003E480000}"/>
    <cellStyle name="Moneda 3 2 4 3 2 2" xfId="1688" xr:uid="{00000000-0005-0000-0000-00003F480000}"/>
    <cellStyle name="Moneda 3 2 4 3 3" xfId="1689" xr:uid="{00000000-0005-0000-0000-000040480000}"/>
    <cellStyle name="Moneda 3 2 4 3 3 2" xfId="1690" xr:uid="{00000000-0005-0000-0000-000041480000}"/>
    <cellStyle name="Moneda 3 2 4 3 4" xfId="1691" xr:uid="{00000000-0005-0000-0000-000042480000}"/>
    <cellStyle name="Moneda 3 2 4 3 4 2" xfId="1692" xr:uid="{00000000-0005-0000-0000-000043480000}"/>
    <cellStyle name="Moneda 3 2 4 3 5" xfId="1693" xr:uid="{00000000-0005-0000-0000-000044480000}"/>
    <cellStyle name="Moneda 3 2 4 4" xfId="1694" xr:uid="{00000000-0005-0000-0000-000045480000}"/>
    <cellStyle name="Moneda 3 2 4 4 2" xfId="1695" xr:uid="{00000000-0005-0000-0000-000046480000}"/>
    <cellStyle name="Moneda 3 2 4 5" xfId="1696" xr:uid="{00000000-0005-0000-0000-000047480000}"/>
    <cellStyle name="Moneda 3 2 4 5 2" xfId="1697" xr:uid="{00000000-0005-0000-0000-000048480000}"/>
    <cellStyle name="Moneda 3 2 4 6" xfId="1698" xr:uid="{00000000-0005-0000-0000-000049480000}"/>
    <cellStyle name="Moneda 3 2 4 6 2" xfId="1699" xr:uid="{00000000-0005-0000-0000-00004A480000}"/>
    <cellStyle name="Moneda 3 2 4 7" xfId="1700" xr:uid="{00000000-0005-0000-0000-00004B480000}"/>
    <cellStyle name="Moneda 3 2 5" xfId="1701" xr:uid="{00000000-0005-0000-0000-00004C480000}"/>
    <cellStyle name="Moneda 3 2 5 2" xfId="1702" xr:uid="{00000000-0005-0000-0000-00004D480000}"/>
    <cellStyle name="Moneda 3 2 5 2 2" xfId="1703" xr:uid="{00000000-0005-0000-0000-00004E480000}"/>
    <cellStyle name="Moneda 3 2 5 2 2 2" xfId="1704" xr:uid="{00000000-0005-0000-0000-00004F480000}"/>
    <cellStyle name="Moneda 3 2 5 2 3" xfId="1705" xr:uid="{00000000-0005-0000-0000-000050480000}"/>
    <cellStyle name="Moneda 3 2 5 2 3 2" xfId="1706" xr:uid="{00000000-0005-0000-0000-000051480000}"/>
    <cellStyle name="Moneda 3 2 5 2 4" xfId="1707" xr:uid="{00000000-0005-0000-0000-000052480000}"/>
    <cellStyle name="Moneda 3 2 5 2 4 2" xfId="1708" xr:uid="{00000000-0005-0000-0000-000053480000}"/>
    <cellStyle name="Moneda 3 2 5 2 5" xfId="1709" xr:uid="{00000000-0005-0000-0000-000054480000}"/>
    <cellStyle name="Moneda 3 2 5 3" xfId="1710" xr:uid="{00000000-0005-0000-0000-000055480000}"/>
    <cellStyle name="Moneda 3 2 5 3 2" xfId="1711" xr:uid="{00000000-0005-0000-0000-000056480000}"/>
    <cellStyle name="Moneda 3 2 5 4" xfId="1712" xr:uid="{00000000-0005-0000-0000-000057480000}"/>
    <cellStyle name="Moneda 3 2 5 4 2" xfId="1713" xr:uid="{00000000-0005-0000-0000-000058480000}"/>
    <cellStyle name="Moneda 3 2 5 5" xfId="1714" xr:uid="{00000000-0005-0000-0000-000059480000}"/>
    <cellStyle name="Moneda 3 2 5 5 2" xfId="1715" xr:uid="{00000000-0005-0000-0000-00005A480000}"/>
    <cellStyle name="Moneda 3 2 5 6" xfId="1716" xr:uid="{00000000-0005-0000-0000-00005B480000}"/>
    <cellStyle name="Moneda 3 2 6" xfId="1717" xr:uid="{00000000-0005-0000-0000-00005C480000}"/>
    <cellStyle name="Moneda 3 2 6 2" xfId="1718" xr:uid="{00000000-0005-0000-0000-00005D480000}"/>
    <cellStyle name="Moneda 3 2 6 2 2" xfId="1719" xr:uid="{00000000-0005-0000-0000-00005E480000}"/>
    <cellStyle name="Moneda 3 2 6 2 3" xfId="1720" xr:uid="{00000000-0005-0000-0000-00005F480000}"/>
    <cellStyle name="Moneda 3 2 6 3" xfId="1721" xr:uid="{00000000-0005-0000-0000-000060480000}"/>
    <cellStyle name="Moneda 3 2 6 4" xfId="1722" xr:uid="{00000000-0005-0000-0000-000061480000}"/>
    <cellStyle name="Moneda 3 2 7" xfId="1723" xr:uid="{00000000-0005-0000-0000-000062480000}"/>
    <cellStyle name="Moneda 3 2 7 2" xfId="1724" xr:uid="{00000000-0005-0000-0000-000063480000}"/>
    <cellStyle name="Moneda 3 2 7 2 2" xfId="1725" xr:uid="{00000000-0005-0000-0000-000064480000}"/>
    <cellStyle name="Moneda 3 2 7 3" xfId="1726" xr:uid="{00000000-0005-0000-0000-000065480000}"/>
    <cellStyle name="Moneda 3 2 7 3 2" xfId="1727" xr:uid="{00000000-0005-0000-0000-000066480000}"/>
    <cellStyle name="Moneda 3 2 7 4" xfId="1728" xr:uid="{00000000-0005-0000-0000-000067480000}"/>
    <cellStyle name="Moneda 3 2 7 4 2" xfId="1729" xr:uid="{00000000-0005-0000-0000-000068480000}"/>
    <cellStyle name="Moneda 3 2 7 5" xfId="1730" xr:uid="{00000000-0005-0000-0000-000069480000}"/>
    <cellStyle name="Moneda 3 2 8" xfId="1731" xr:uid="{00000000-0005-0000-0000-00006A480000}"/>
    <cellStyle name="Moneda 3 2 8 2" xfId="1732" xr:uid="{00000000-0005-0000-0000-00006B480000}"/>
    <cellStyle name="Moneda 3 2 8 3" xfId="1733" xr:uid="{00000000-0005-0000-0000-00006C480000}"/>
    <cellStyle name="Moneda 3 2 9" xfId="1734" xr:uid="{00000000-0005-0000-0000-00006D480000}"/>
    <cellStyle name="Moneda 3 2 9 2" xfId="1735" xr:uid="{00000000-0005-0000-0000-00006E480000}"/>
    <cellStyle name="Moneda 3 3" xfId="1736" xr:uid="{00000000-0005-0000-0000-00006F480000}"/>
    <cellStyle name="Moneda 3 3 2" xfId="1737" xr:uid="{00000000-0005-0000-0000-000070480000}"/>
    <cellStyle name="Moneda 3 3 2 2" xfId="1738" xr:uid="{00000000-0005-0000-0000-000071480000}"/>
    <cellStyle name="Moneda 3 3 2 2 2" xfId="1739" xr:uid="{00000000-0005-0000-0000-000072480000}"/>
    <cellStyle name="Moneda 3 3 2 2 2 2" xfId="1740" xr:uid="{00000000-0005-0000-0000-000073480000}"/>
    <cellStyle name="Moneda 3 3 2 2 3" xfId="1741" xr:uid="{00000000-0005-0000-0000-000074480000}"/>
    <cellStyle name="Moneda 3 3 2 2 3 2" xfId="1742" xr:uid="{00000000-0005-0000-0000-000075480000}"/>
    <cellStyle name="Moneda 3 3 2 2 4" xfId="1743" xr:uid="{00000000-0005-0000-0000-000076480000}"/>
    <cellStyle name="Moneda 3 3 2 2 4 2" xfId="1744" xr:uid="{00000000-0005-0000-0000-000077480000}"/>
    <cellStyle name="Moneda 3 3 2 2 5" xfId="1745" xr:uid="{00000000-0005-0000-0000-000078480000}"/>
    <cellStyle name="Moneda 3 3 2 3" xfId="1746" xr:uid="{00000000-0005-0000-0000-000079480000}"/>
    <cellStyle name="Moneda 3 3 2 3 2" xfId="1747" xr:uid="{00000000-0005-0000-0000-00007A480000}"/>
    <cellStyle name="Moneda 3 3 2 4" xfId="1748" xr:uid="{00000000-0005-0000-0000-00007B480000}"/>
    <cellStyle name="Moneda 3 3 2 4 2" xfId="1749" xr:uid="{00000000-0005-0000-0000-00007C480000}"/>
    <cellStyle name="Moneda 3 3 2 5" xfId="1750" xr:uid="{00000000-0005-0000-0000-00007D480000}"/>
    <cellStyle name="Moneda 3 3 2 5 2" xfId="1751" xr:uid="{00000000-0005-0000-0000-00007E480000}"/>
    <cellStyle name="Moneda 3 3 2 6" xfId="1752" xr:uid="{00000000-0005-0000-0000-00007F480000}"/>
    <cellStyle name="Moneda 3 3 2 7" xfId="1753" xr:uid="{00000000-0005-0000-0000-000080480000}"/>
    <cellStyle name="Moneda 3 3 3" xfId="1754" xr:uid="{00000000-0005-0000-0000-000081480000}"/>
    <cellStyle name="Moneda 3 3 3 2" xfId="1755" xr:uid="{00000000-0005-0000-0000-000082480000}"/>
    <cellStyle name="Moneda 3 3 3 2 2" xfId="1756" xr:uid="{00000000-0005-0000-0000-000083480000}"/>
    <cellStyle name="Moneda 3 3 3 3" xfId="1757" xr:uid="{00000000-0005-0000-0000-000084480000}"/>
    <cellStyle name="Moneda 3 3 3 3 2" xfId="1758" xr:uid="{00000000-0005-0000-0000-000085480000}"/>
    <cellStyle name="Moneda 3 3 3 4" xfId="1759" xr:uid="{00000000-0005-0000-0000-000086480000}"/>
    <cellStyle name="Moneda 3 3 3 4 2" xfId="1760" xr:uid="{00000000-0005-0000-0000-000087480000}"/>
    <cellStyle name="Moneda 3 3 3 5" xfId="1761" xr:uid="{00000000-0005-0000-0000-000088480000}"/>
    <cellStyle name="Moneda 3 3 4" xfId="1762" xr:uid="{00000000-0005-0000-0000-000089480000}"/>
    <cellStyle name="Moneda 3 3 4 2" xfId="1763" xr:uid="{00000000-0005-0000-0000-00008A480000}"/>
    <cellStyle name="Moneda 3 3 5" xfId="1764" xr:uid="{00000000-0005-0000-0000-00008B480000}"/>
    <cellStyle name="Moneda 3 3 5 2" xfId="1765" xr:uid="{00000000-0005-0000-0000-00008C480000}"/>
    <cellStyle name="Moneda 3 3 6" xfId="1766" xr:uid="{00000000-0005-0000-0000-00008D480000}"/>
    <cellStyle name="Moneda 3 3 6 2" xfId="1767" xr:uid="{00000000-0005-0000-0000-00008E480000}"/>
    <cellStyle name="Moneda 3 3 7" xfId="1768" xr:uid="{00000000-0005-0000-0000-00008F480000}"/>
    <cellStyle name="Moneda 3 3 8" xfId="1769" xr:uid="{00000000-0005-0000-0000-000090480000}"/>
    <cellStyle name="Moneda 3 4" xfId="1770" xr:uid="{00000000-0005-0000-0000-000091480000}"/>
    <cellStyle name="Moneda 3 4 2" xfId="1771" xr:uid="{00000000-0005-0000-0000-000092480000}"/>
    <cellStyle name="Moneda 3 4 2 2" xfId="1772" xr:uid="{00000000-0005-0000-0000-000093480000}"/>
    <cellStyle name="Moneda 3 4 2 2 2" xfId="1773" xr:uid="{00000000-0005-0000-0000-000094480000}"/>
    <cellStyle name="Moneda 3 4 2 2 2 2" xfId="1774" xr:uid="{00000000-0005-0000-0000-000095480000}"/>
    <cellStyle name="Moneda 3 4 2 2 3" xfId="1775" xr:uid="{00000000-0005-0000-0000-000096480000}"/>
    <cellStyle name="Moneda 3 4 2 2 3 2" xfId="1776" xr:uid="{00000000-0005-0000-0000-000097480000}"/>
    <cellStyle name="Moneda 3 4 2 2 4" xfId="1777" xr:uid="{00000000-0005-0000-0000-000098480000}"/>
    <cellStyle name="Moneda 3 4 2 2 4 2" xfId="1778" xr:uid="{00000000-0005-0000-0000-000099480000}"/>
    <cellStyle name="Moneda 3 4 2 2 5" xfId="1779" xr:uid="{00000000-0005-0000-0000-00009A480000}"/>
    <cellStyle name="Moneda 3 4 2 3" xfId="1780" xr:uid="{00000000-0005-0000-0000-00009B480000}"/>
    <cellStyle name="Moneda 3 4 2 3 2" xfId="1781" xr:uid="{00000000-0005-0000-0000-00009C480000}"/>
    <cellStyle name="Moneda 3 4 2 4" xfId="1782" xr:uid="{00000000-0005-0000-0000-00009D480000}"/>
    <cellStyle name="Moneda 3 4 2 4 2" xfId="1783" xr:uid="{00000000-0005-0000-0000-00009E480000}"/>
    <cellStyle name="Moneda 3 4 2 5" xfId="1784" xr:uid="{00000000-0005-0000-0000-00009F480000}"/>
    <cellStyle name="Moneda 3 4 2 5 2" xfId="1785" xr:uid="{00000000-0005-0000-0000-0000A0480000}"/>
    <cellStyle name="Moneda 3 4 2 6" xfId="1786" xr:uid="{00000000-0005-0000-0000-0000A1480000}"/>
    <cellStyle name="Moneda 3 4 3" xfId="1787" xr:uid="{00000000-0005-0000-0000-0000A2480000}"/>
    <cellStyle name="Moneda 3 4 3 2" xfId="1788" xr:uid="{00000000-0005-0000-0000-0000A3480000}"/>
    <cellStyle name="Moneda 3 4 3 2 2" xfId="1789" xr:uid="{00000000-0005-0000-0000-0000A4480000}"/>
    <cellStyle name="Moneda 3 4 3 3" xfId="1790" xr:uid="{00000000-0005-0000-0000-0000A5480000}"/>
    <cellStyle name="Moneda 3 4 3 3 2" xfId="1791" xr:uid="{00000000-0005-0000-0000-0000A6480000}"/>
    <cellStyle name="Moneda 3 4 3 4" xfId="1792" xr:uid="{00000000-0005-0000-0000-0000A7480000}"/>
    <cellStyle name="Moneda 3 4 3 4 2" xfId="1793" xr:uid="{00000000-0005-0000-0000-0000A8480000}"/>
    <cellStyle name="Moneda 3 4 3 5" xfId="1794" xr:uid="{00000000-0005-0000-0000-0000A9480000}"/>
    <cellStyle name="Moneda 3 4 4" xfId="1795" xr:uid="{00000000-0005-0000-0000-0000AA480000}"/>
    <cellStyle name="Moneda 3 4 4 2" xfId="1796" xr:uid="{00000000-0005-0000-0000-0000AB480000}"/>
    <cellStyle name="Moneda 3 4 5" xfId="1797" xr:uid="{00000000-0005-0000-0000-0000AC480000}"/>
    <cellStyle name="Moneda 3 4 5 2" xfId="1798" xr:uid="{00000000-0005-0000-0000-0000AD480000}"/>
    <cellStyle name="Moneda 3 4 6" xfId="1799" xr:uid="{00000000-0005-0000-0000-0000AE480000}"/>
    <cellStyle name="Moneda 3 4 6 2" xfId="1800" xr:uid="{00000000-0005-0000-0000-0000AF480000}"/>
    <cellStyle name="Moneda 3 4 7" xfId="1801" xr:uid="{00000000-0005-0000-0000-0000B0480000}"/>
    <cellStyle name="Moneda 3 5" xfId="1802" xr:uid="{00000000-0005-0000-0000-0000B1480000}"/>
    <cellStyle name="Moneda 3 5 10" xfId="3027" xr:uid="{00000000-0005-0000-0000-0000B2480000}"/>
    <cellStyle name="Moneda 3 5 10 2" xfId="3303" xr:uid="{00000000-0005-0000-0000-0000B3480000}"/>
    <cellStyle name="Moneda 3 5 10 2 2" xfId="3856" xr:uid="{00000000-0005-0000-0000-0000B4480000}"/>
    <cellStyle name="Moneda 3 5 10 2 2 2" xfId="4952" xr:uid="{00000000-0005-0000-0000-0000B5480000}"/>
    <cellStyle name="Moneda 3 5 10 2 2 2 2" xfId="7141" xr:uid="{00000000-0005-0000-0000-0000B6480000}"/>
    <cellStyle name="Moneda 3 5 10 2 2 2 2 2" xfId="11518" xr:uid="{00000000-0005-0000-0000-0000B7480000}"/>
    <cellStyle name="Moneda 3 5 10 2 2 2 2 2 2" xfId="20271" xr:uid="{00000000-0005-0000-0000-0000B8480000}"/>
    <cellStyle name="Moneda 3 5 10 2 2 2 2 3" xfId="15895" xr:uid="{00000000-0005-0000-0000-0000B9480000}"/>
    <cellStyle name="Moneda 3 5 10 2 2 2 3" xfId="9330" xr:uid="{00000000-0005-0000-0000-0000BA480000}"/>
    <cellStyle name="Moneda 3 5 10 2 2 2 3 2" xfId="18083" xr:uid="{00000000-0005-0000-0000-0000BB480000}"/>
    <cellStyle name="Moneda 3 5 10 2 2 2 4" xfId="13707" xr:uid="{00000000-0005-0000-0000-0000BC480000}"/>
    <cellStyle name="Moneda 3 5 10 2 2 3" xfId="6047" xr:uid="{00000000-0005-0000-0000-0000BD480000}"/>
    <cellStyle name="Moneda 3 5 10 2 2 3 2" xfId="10424" xr:uid="{00000000-0005-0000-0000-0000BE480000}"/>
    <cellStyle name="Moneda 3 5 10 2 2 3 2 2" xfId="19177" xr:uid="{00000000-0005-0000-0000-0000BF480000}"/>
    <cellStyle name="Moneda 3 5 10 2 2 3 3" xfId="14801" xr:uid="{00000000-0005-0000-0000-0000C0480000}"/>
    <cellStyle name="Moneda 3 5 10 2 2 4" xfId="8236" xr:uid="{00000000-0005-0000-0000-0000C1480000}"/>
    <cellStyle name="Moneda 3 5 10 2 2 4 2" xfId="16989" xr:uid="{00000000-0005-0000-0000-0000C2480000}"/>
    <cellStyle name="Moneda 3 5 10 2 2 5" xfId="12613" xr:uid="{00000000-0005-0000-0000-0000C3480000}"/>
    <cellStyle name="Moneda 3 5 10 2 3" xfId="4404" xr:uid="{00000000-0005-0000-0000-0000C4480000}"/>
    <cellStyle name="Moneda 3 5 10 2 3 2" xfId="6593" xr:uid="{00000000-0005-0000-0000-0000C5480000}"/>
    <cellStyle name="Moneda 3 5 10 2 3 2 2" xfId="10970" xr:uid="{00000000-0005-0000-0000-0000C6480000}"/>
    <cellStyle name="Moneda 3 5 10 2 3 2 2 2" xfId="19723" xr:uid="{00000000-0005-0000-0000-0000C7480000}"/>
    <cellStyle name="Moneda 3 5 10 2 3 2 3" xfId="15347" xr:uid="{00000000-0005-0000-0000-0000C8480000}"/>
    <cellStyle name="Moneda 3 5 10 2 3 3" xfId="8782" xr:uid="{00000000-0005-0000-0000-0000C9480000}"/>
    <cellStyle name="Moneda 3 5 10 2 3 3 2" xfId="17535" xr:uid="{00000000-0005-0000-0000-0000CA480000}"/>
    <cellStyle name="Moneda 3 5 10 2 3 4" xfId="13159" xr:uid="{00000000-0005-0000-0000-0000CB480000}"/>
    <cellStyle name="Moneda 3 5 10 2 4" xfId="5499" xr:uid="{00000000-0005-0000-0000-0000CC480000}"/>
    <cellStyle name="Moneda 3 5 10 2 4 2" xfId="9876" xr:uid="{00000000-0005-0000-0000-0000CD480000}"/>
    <cellStyle name="Moneda 3 5 10 2 4 2 2" xfId="18629" xr:uid="{00000000-0005-0000-0000-0000CE480000}"/>
    <cellStyle name="Moneda 3 5 10 2 4 3" xfId="14253" xr:uid="{00000000-0005-0000-0000-0000CF480000}"/>
    <cellStyle name="Moneda 3 5 10 2 5" xfId="7688" xr:uid="{00000000-0005-0000-0000-0000D0480000}"/>
    <cellStyle name="Moneda 3 5 10 2 5 2" xfId="16441" xr:uid="{00000000-0005-0000-0000-0000D1480000}"/>
    <cellStyle name="Moneda 3 5 10 2 6" xfId="12065" xr:uid="{00000000-0005-0000-0000-0000D2480000}"/>
    <cellStyle name="Moneda 3 5 10 3" xfId="3582" xr:uid="{00000000-0005-0000-0000-0000D3480000}"/>
    <cellStyle name="Moneda 3 5 10 3 2" xfId="4678" xr:uid="{00000000-0005-0000-0000-0000D4480000}"/>
    <cellStyle name="Moneda 3 5 10 3 2 2" xfId="6867" xr:uid="{00000000-0005-0000-0000-0000D5480000}"/>
    <cellStyle name="Moneda 3 5 10 3 2 2 2" xfId="11244" xr:uid="{00000000-0005-0000-0000-0000D6480000}"/>
    <cellStyle name="Moneda 3 5 10 3 2 2 2 2" xfId="19997" xr:uid="{00000000-0005-0000-0000-0000D7480000}"/>
    <cellStyle name="Moneda 3 5 10 3 2 2 3" xfId="15621" xr:uid="{00000000-0005-0000-0000-0000D8480000}"/>
    <cellStyle name="Moneda 3 5 10 3 2 3" xfId="9056" xr:uid="{00000000-0005-0000-0000-0000D9480000}"/>
    <cellStyle name="Moneda 3 5 10 3 2 3 2" xfId="17809" xr:uid="{00000000-0005-0000-0000-0000DA480000}"/>
    <cellStyle name="Moneda 3 5 10 3 2 4" xfId="13433" xr:uid="{00000000-0005-0000-0000-0000DB480000}"/>
    <cellStyle name="Moneda 3 5 10 3 3" xfId="5773" xr:uid="{00000000-0005-0000-0000-0000DC480000}"/>
    <cellStyle name="Moneda 3 5 10 3 3 2" xfId="10150" xr:uid="{00000000-0005-0000-0000-0000DD480000}"/>
    <cellStyle name="Moneda 3 5 10 3 3 2 2" xfId="18903" xr:uid="{00000000-0005-0000-0000-0000DE480000}"/>
    <cellStyle name="Moneda 3 5 10 3 3 3" xfId="14527" xr:uid="{00000000-0005-0000-0000-0000DF480000}"/>
    <cellStyle name="Moneda 3 5 10 3 4" xfId="7962" xr:uid="{00000000-0005-0000-0000-0000E0480000}"/>
    <cellStyle name="Moneda 3 5 10 3 4 2" xfId="16715" xr:uid="{00000000-0005-0000-0000-0000E1480000}"/>
    <cellStyle name="Moneda 3 5 10 3 5" xfId="12339" xr:uid="{00000000-0005-0000-0000-0000E2480000}"/>
    <cellStyle name="Moneda 3 5 10 4" xfId="4130" xr:uid="{00000000-0005-0000-0000-0000E3480000}"/>
    <cellStyle name="Moneda 3 5 10 4 2" xfId="6319" xr:uid="{00000000-0005-0000-0000-0000E4480000}"/>
    <cellStyle name="Moneda 3 5 10 4 2 2" xfId="10696" xr:uid="{00000000-0005-0000-0000-0000E5480000}"/>
    <cellStyle name="Moneda 3 5 10 4 2 2 2" xfId="19449" xr:uid="{00000000-0005-0000-0000-0000E6480000}"/>
    <cellStyle name="Moneda 3 5 10 4 2 3" xfId="15073" xr:uid="{00000000-0005-0000-0000-0000E7480000}"/>
    <cellStyle name="Moneda 3 5 10 4 3" xfId="8508" xr:uid="{00000000-0005-0000-0000-0000E8480000}"/>
    <cellStyle name="Moneda 3 5 10 4 3 2" xfId="17261" xr:uid="{00000000-0005-0000-0000-0000E9480000}"/>
    <cellStyle name="Moneda 3 5 10 4 4" xfId="12885" xr:uid="{00000000-0005-0000-0000-0000EA480000}"/>
    <cellStyle name="Moneda 3 5 10 5" xfId="5225" xr:uid="{00000000-0005-0000-0000-0000EB480000}"/>
    <cellStyle name="Moneda 3 5 10 5 2" xfId="9602" xr:uid="{00000000-0005-0000-0000-0000EC480000}"/>
    <cellStyle name="Moneda 3 5 10 5 2 2" xfId="18355" xr:uid="{00000000-0005-0000-0000-0000ED480000}"/>
    <cellStyle name="Moneda 3 5 10 5 3" xfId="13979" xr:uid="{00000000-0005-0000-0000-0000EE480000}"/>
    <cellStyle name="Moneda 3 5 10 6" xfId="7414" xr:uid="{00000000-0005-0000-0000-0000EF480000}"/>
    <cellStyle name="Moneda 3 5 10 6 2" xfId="16167" xr:uid="{00000000-0005-0000-0000-0000F0480000}"/>
    <cellStyle name="Moneda 3 5 10 7" xfId="11791" xr:uid="{00000000-0005-0000-0000-0000F1480000}"/>
    <cellStyle name="Moneda 3 5 11" xfId="2914" xr:uid="{00000000-0005-0000-0000-0000F2480000}"/>
    <cellStyle name="Moneda 3 5 11 2" xfId="3193" xr:uid="{00000000-0005-0000-0000-0000F3480000}"/>
    <cellStyle name="Moneda 3 5 11 2 2" xfId="3746" xr:uid="{00000000-0005-0000-0000-0000F4480000}"/>
    <cellStyle name="Moneda 3 5 11 2 2 2" xfId="4842" xr:uid="{00000000-0005-0000-0000-0000F5480000}"/>
    <cellStyle name="Moneda 3 5 11 2 2 2 2" xfId="7031" xr:uid="{00000000-0005-0000-0000-0000F6480000}"/>
    <cellStyle name="Moneda 3 5 11 2 2 2 2 2" xfId="11408" xr:uid="{00000000-0005-0000-0000-0000F7480000}"/>
    <cellStyle name="Moneda 3 5 11 2 2 2 2 2 2" xfId="20161" xr:uid="{00000000-0005-0000-0000-0000F8480000}"/>
    <cellStyle name="Moneda 3 5 11 2 2 2 2 3" xfId="15785" xr:uid="{00000000-0005-0000-0000-0000F9480000}"/>
    <cellStyle name="Moneda 3 5 11 2 2 2 3" xfId="9220" xr:uid="{00000000-0005-0000-0000-0000FA480000}"/>
    <cellStyle name="Moneda 3 5 11 2 2 2 3 2" xfId="17973" xr:uid="{00000000-0005-0000-0000-0000FB480000}"/>
    <cellStyle name="Moneda 3 5 11 2 2 2 4" xfId="13597" xr:uid="{00000000-0005-0000-0000-0000FC480000}"/>
    <cellStyle name="Moneda 3 5 11 2 2 3" xfId="5937" xr:uid="{00000000-0005-0000-0000-0000FD480000}"/>
    <cellStyle name="Moneda 3 5 11 2 2 3 2" xfId="10314" xr:uid="{00000000-0005-0000-0000-0000FE480000}"/>
    <cellStyle name="Moneda 3 5 11 2 2 3 2 2" xfId="19067" xr:uid="{00000000-0005-0000-0000-0000FF480000}"/>
    <cellStyle name="Moneda 3 5 11 2 2 3 3" xfId="14691" xr:uid="{00000000-0005-0000-0000-000000490000}"/>
    <cellStyle name="Moneda 3 5 11 2 2 4" xfId="8126" xr:uid="{00000000-0005-0000-0000-000001490000}"/>
    <cellStyle name="Moneda 3 5 11 2 2 4 2" xfId="16879" xr:uid="{00000000-0005-0000-0000-000002490000}"/>
    <cellStyle name="Moneda 3 5 11 2 2 5" xfId="12503" xr:uid="{00000000-0005-0000-0000-000003490000}"/>
    <cellStyle name="Moneda 3 5 11 2 3" xfId="4294" xr:uid="{00000000-0005-0000-0000-000004490000}"/>
    <cellStyle name="Moneda 3 5 11 2 3 2" xfId="6483" xr:uid="{00000000-0005-0000-0000-000005490000}"/>
    <cellStyle name="Moneda 3 5 11 2 3 2 2" xfId="10860" xr:uid="{00000000-0005-0000-0000-000006490000}"/>
    <cellStyle name="Moneda 3 5 11 2 3 2 2 2" xfId="19613" xr:uid="{00000000-0005-0000-0000-000007490000}"/>
    <cellStyle name="Moneda 3 5 11 2 3 2 3" xfId="15237" xr:uid="{00000000-0005-0000-0000-000008490000}"/>
    <cellStyle name="Moneda 3 5 11 2 3 3" xfId="8672" xr:uid="{00000000-0005-0000-0000-000009490000}"/>
    <cellStyle name="Moneda 3 5 11 2 3 3 2" xfId="17425" xr:uid="{00000000-0005-0000-0000-00000A490000}"/>
    <cellStyle name="Moneda 3 5 11 2 3 4" xfId="13049" xr:uid="{00000000-0005-0000-0000-00000B490000}"/>
    <cellStyle name="Moneda 3 5 11 2 4" xfId="5389" xr:uid="{00000000-0005-0000-0000-00000C490000}"/>
    <cellStyle name="Moneda 3 5 11 2 4 2" xfId="9766" xr:uid="{00000000-0005-0000-0000-00000D490000}"/>
    <cellStyle name="Moneda 3 5 11 2 4 2 2" xfId="18519" xr:uid="{00000000-0005-0000-0000-00000E490000}"/>
    <cellStyle name="Moneda 3 5 11 2 4 3" xfId="14143" xr:uid="{00000000-0005-0000-0000-00000F490000}"/>
    <cellStyle name="Moneda 3 5 11 2 5" xfId="7578" xr:uid="{00000000-0005-0000-0000-000010490000}"/>
    <cellStyle name="Moneda 3 5 11 2 5 2" xfId="16331" xr:uid="{00000000-0005-0000-0000-000011490000}"/>
    <cellStyle name="Moneda 3 5 11 2 6" xfId="11955" xr:uid="{00000000-0005-0000-0000-000012490000}"/>
    <cellStyle name="Moneda 3 5 11 3" xfId="3472" xr:uid="{00000000-0005-0000-0000-000013490000}"/>
    <cellStyle name="Moneda 3 5 11 3 2" xfId="4568" xr:uid="{00000000-0005-0000-0000-000014490000}"/>
    <cellStyle name="Moneda 3 5 11 3 2 2" xfId="6757" xr:uid="{00000000-0005-0000-0000-000015490000}"/>
    <cellStyle name="Moneda 3 5 11 3 2 2 2" xfId="11134" xr:uid="{00000000-0005-0000-0000-000016490000}"/>
    <cellStyle name="Moneda 3 5 11 3 2 2 2 2" xfId="19887" xr:uid="{00000000-0005-0000-0000-000017490000}"/>
    <cellStyle name="Moneda 3 5 11 3 2 2 3" xfId="15511" xr:uid="{00000000-0005-0000-0000-000018490000}"/>
    <cellStyle name="Moneda 3 5 11 3 2 3" xfId="8946" xr:uid="{00000000-0005-0000-0000-000019490000}"/>
    <cellStyle name="Moneda 3 5 11 3 2 3 2" xfId="17699" xr:uid="{00000000-0005-0000-0000-00001A490000}"/>
    <cellStyle name="Moneda 3 5 11 3 2 4" xfId="13323" xr:uid="{00000000-0005-0000-0000-00001B490000}"/>
    <cellStyle name="Moneda 3 5 11 3 3" xfId="5663" xr:uid="{00000000-0005-0000-0000-00001C490000}"/>
    <cellStyle name="Moneda 3 5 11 3 3 2" xfId="10040" xr:uid="{00000000-0005-0000-0000-00001D490000}"/>
    <cellStyle name="Moneda 3 5 11 3 3 2 2" xfId="18793" xr:uid="{00000000-0005-0000-0000-00001E490000}"/>
    <cellStyle name="Moneda 3 5 11 3 3 3" xfId="14417" xr:uid="{00000000-0005-0000-0000-00001F490000}"/>
    <cellStyle name="Moneda 3 5 11 3 4" xfId="7852" xr:uid="{00000000-0005-0000-0000-000020490000}"/>
    <cellStyle name="Moneda 3 5 11 3 4 2" xfId="16605" xr:uid="{00000000-0005-0000-0000-000021490000}"/>
    <cellStyle name="Moneda 3 5 11 3 5" xfId="12229" xr:uid="{00000000-0005-0000-0000-000022490000}"/>
    <cellStyle name="Moneda 3 5 11 4" xfId="4020" xr:uid="{00000000-0005-0000-0000-000023490000}"/>
    <cellStyle name="Moneda 3 5 11 4 2" xfId="6209" xr:uid="{00000000-0005-0000-0000-000024490000}"/>
    <cellStyle name="Moneda 3 5 11 4 2 2" xfId="10586" xr:uid="{00000000-0005-0000-0000-000025490000}"/>
    <cellStyle name="Moneda 3 5 11 4 2 2 2" xfId="19339" xr:uid="{00000000-0005-0000-0000-000026490000}"/>
    <cellStyle name="Moneda 3 5 11 4 2 3" xfId="14963" xr:uid="{00000000-0005-0000-0000-000027490000}"/>
    <cellStyle name="Moneda 3 5 11 4 3" xfId="8398" xr:uid="{00000000-0005-0000-0000-000028490000}"/>
    <cellStyle name="Moneda 3 5 11 4 3 2" xfId="17151" xr:uid="{00000000-0005-0000-0000-000029490000}"/>
    <cellStyle name="Moneda 3 5 11 4 4" xfId="12775" xr:uid="{00000000-0005-0000-0000-00002A490000}"/>
    <cellStyle name="Moneda 3 5 11 5" xfId="5115" xr:uid="{00000000-0005-0000-0000-00002B490000}"/>
    <cellStyle name="Moneda 3 5 11 5 2" xfId="9492" xr:uid="{00000000-0005-0000-0000-00002C490000}"/>
    <cellStyle name="Moneda 3 5 11 5 2 2" xfId="18245" xr:uid="{00000000-0005-0000-0000-00002D490000}"/>
    <cellStyle name="Moneda 3 5 11 5 3" xfId="13869" xr:uid="{00000000-0005-0000-0000-00002E490000}"/>
    <cellStyle name="Moneda 3 5 11 6" xfId="7304" xr:uid="{00000000-0005-0000-0000-00002F490000}"/>
    <cellStyle name="Moneda 3 5 11 6 2" xfId="16057" xr:uid="{00000000-0005-0000-0000-000030490000}"/>
    <cellStyle name="Moneda 3 5 11 7" xfId="11681" xr:uid="{00000000-0005-0000-0000-000031490000}"/>
    <cellStyle name="Moneda 3 5 12" xfId="3143" xr:uid="{00000000-0005-0000-0000-000032490000}"/>
    <cellStyle name="Moneda 3 5 12 2" xfId="3697" xr:uid="{00000000-0005-0000-0000-000033490000}"/>
    <cellStyle name="Moneda 3 5 12 2 2" xfId="4793" xr:uid="{00000000-0005-0000-0000-000034490000}"/>
    <cellStyle name="Moneda 3 5 12 2 2 2" xfId="6982" xr:uid="{00000000-0005-0000-0000-000035490000}"/>
    <cellStyle name="Moneda 3 5 12 2 2 2 2" xfId="11359" xr:uid="{00000000-0005-0000-0000-000036490000}"/>
    <cellStyle name="Moneda 3 5 12 2 2 2 2 2" xfId="20112" xr:uid="{00000000-0005-0000-0000-000037490000}"/>
    <cellStyle name="Moneda 3 5 12 2 2 2 3" xfId="15736" xr:uid="{00000000-0005-0000-0000-000038490000}"/>
    <cellStyle name="Moneda 3 5 12 2 2 3" xfId="9171" xr:uid="{00000000-0005-0000-0000-000039490000}"/>
    <cellStyle name="Moneda 3 5 12 2 2 3 2" xfId="17924" xr:uid="{00000000-0005-0000-0000-00003A490000}"/>
    <cellStyle name="Moneda 3 5 12 2 2 4" xfId="13548" xr:uid="{00000000-0005-0000-0000-00003B490000}"/>
    <cellStyle name="Moneda 3 5 12 2 3" xfId="5888" xr:uid="{00000000-0005-0000-0000-00003C490000}"/>
    <cellStyle name="Moneda 3 5 12 2 3 2" xfId="10265" xr:uid="{00000000-0005-0000-0000-00003D490000}"/>
    <cellStyle name="Moneda 3 5 12 2 3 2 2" xfId="19018" xr:uid="{00000000-0005-0000-0000-00003E490000}"/>
    <cellStyle name="Moneda 3 5 12 2 3 3" xfId="14642" xr:uid="{00000000-0005-0000-0000-00003F490000}"/>
    <cellStyle name="Moneda 3 5 12 2 4" xfId="8077" xr:uid="{00000000-0005-0000-0000-000040490000}"/>
    <cellStyle name="Moneda 3 5 12 2 4 2" xfId="16830" xr:uid="{00000000-0005-0000-0000-000041490000}"/>
    <cellStyle name="Moneda 3 5 12 2 5" xfId="12454" xr:uid="{00000000-0005-0000-0000-000042490000}"/>
    <cellStyle name="Moneda 3 5 12 3" xfId="4245" xr:uid="{00000000-0005-0000-0000-000043490000}"/>
    <cellStyle name="Moneda 3 5 12 3 2" xfId="6434" xr:uid="{00000000-0005-0000-0000-000044490000}"/>
    <cellStyle name="Moneda 3 5 12 3 2 2" xfId="10811" xr:uid="{00000000-0005-0000-0000-000045490000}"/>
    <cellStyle name="Moneda 3 5 12 3 2 2 2" xfId="19564" xr:uid="{00000000-0005-0000-0000-000046490000}"/>
    <cellStyle name="Moneda 3 5 12 3 2 3" xfId="15188" xr:uid="{00000000-0005-0000-0000-000047490000}"/>
    <cellStyle name="Moneda 3 5 12 3 3" xfId="8623" xr:uid="{00000000-0005-0000-0000-000048490000}"/>
    <cellStyle name="Moneda 3 5 12 3 3 2" xfId="17376" xr:uid="{00000000-0005-0000-0000-000049490000}"/>
    <cellStyle name="Moneda 3 5 12 3 4" xfId="13000" xr:uid="{00000000-0005-0000-0000-00004A490000}"/>
    <cellStyle name="Moneda 3 5 12 4" xfId="5340" xr:uid="{00000000-0005-0000-0000-00004B490000}"/>
    <cellStyle name="Moneda 3 5 12 4 2" xfId="9717" xr:uid="{00000000-0005-0000-0000-00004C490000}"/>
    <cellStyle name="Moneda 3 5 12 4 2 2" xfId="18470" xr:uid="{00000000-0005-0000-0000-00004D490000}"/>
    <cellStyle name="Moneda 3 5 12 4 3" xfId="14094" xr:uid="{00000000-0005-0000-0000-00004E490000}"/>
    <cellStyle name="Moneda 3 5 12 5" xfId="7529" xr:uid="{00000000-0005-0000-0000-00004F490000}"/>
    <cellStyle name="Moneda 3 5 12 5 2" xfId="16282" xr:uid="{00000000-0005-0000-0000-000050490000}"/>
    <cellStyle name="Moneda 3 5 12 6" xfId="11906" xr:uid="{00000000-0005-0000-0000-000051490000}"/>
    <cellStyle name="Moneda 3 5 13" xfId="3422" xr:uid="{00000000-0005-0000-0000-000052490000}"/>
    <cellStyle name="Moneda 3 5 13 2" xfId="4519" xr:uid="{00000000-0005-0000-0000-000053490000}"/>
    <cellStyle name="Moneda 3 5 13 2 2" xfId="6708" xr:uid="{00000000-0005-0000-0000-000054490000}"/>
    <cellStyle name="Moneda 3 5 13 2 2 2" xfId="11085" xr:uid="{00000000-0005-0000-0000-000055490000}"/>
    <cellStyle name="Moneda 3 5 13 2 2 2 2" xfId="19838" xr:uid="{00000000-0005-0000-0000-000056490000}"/>
    <cellStyle name="Moneda 3 5 13 2 2 3" xfId="15462" xr:uid="{00000000-0005-0000-0000-000057490000}"/>
    <cellStyle name="Moneda 3 5 13 2 3" xfId="8897" xr:uid="{00000000-0005-0000-0000-000058490000}"/>
    <cellStyle name="Moneda 3 5 13 2 3 2" xfId="17650" xr:uid="{00000000-0005-0000-0000-000059490000}"/>
    <cellStyle name="Moneda 3 5 13 2 4" xfId="13274" xr:uid="{00000000-0005-0000-0000-00005A490000}"/>
    <cellStyle name="Moneda 3 5 13 3" xfId="5614" xr:uid="{00000000-0005-0000-0000-00005B490000}"/>
    <cellStyle name="Moneda 3 5 13 3 2" xfId="9991" xr:uid="{00000000-0005-0000-0000-00005C490000}"/>
    <cellStyle name="Moneda 3 5 13 3 2 2" xfId="18744" xr:uid="{00000000-0005-0000-0000-00005D490000}"/>
    <cellStyle name="Moneda 3 5 13 3 3" xfId="14368" xr:uid="{00000000-0005-0000-0000-00005E490000}"/>
    <cellStyle name="Moneda 3 5 13 4" xfId="7803" xr:uid="{00000000-0005-0000-0000-00005F490000}"/>
    <cellStyle name="Moneda 3 5 13 4 2" xfId="16556" xr:uid="{00000000-0005-0000-0000-000060490000}"/>
    <cellStyle name="Moneda 3 5 13 5" xfId="12180" xr:uid="{00000000-0005-0000-0000-000061490000}"/>
    <cellStyle name="Moneda 3 5 14" xfId="3972" xr:uid="{00000000-0005-0000-0000-000062490000}"/>
    <cellStyle name="Moneda 3 5 14 2" xfId="6161" xr:uid="{00000000-0005-0000-0000-000063490000}"/>
    <cellStyle name="Moneda 3 5 14 2 2" xfId="10538" xr:uid="{00000000-0005-0000-0000-000064490000}"/>
    <cellStyle name="Moneda 3 5 14 2 2 2" xfId="19291" xr:uid="{00000000-0005-0000-0000-000065490000}"/>
    <cellStyle name="Moneda 3 5 14 2 3" xfId="14915" xr:uid="{00000000-0005-0000-0000-000066490000}"/>
    <cellStyle name="Moneda 3 5 14 3" xfId="8350" xr:uid="{00000000-0005-0000-0000-000067490000}"/>
    <cellStyle name="Moneda 3 5 14 3 2" xfId="17103" xr:uid="{00000000-0005-0000-0000-000068490000}"/>
    <cellStyle name="Moneda 3 5 14 4" xfId="12727" xr:uid="{00000000-0005-0000-0000-000069490000}"/>
    <cellStyle name="Moneda 3 5 15" xfId="5067" xr:uid="{00000000-0005-0000-0000-00006A490000}"/>
    <cellStyle name="Moneda 3 5 15 2" xfId="9444" xr:uid="{00000000-0005-0000-0000-00006B490000}"/>
    <cellStyle name="Moneda 3 5 15 2 2" xfId="18197" xr:uid="{00000000-0005-0000-0000-00006C490000}"/>
    <cellStyle name="Moneda 3 5 15 3" xfId="13821" xr:uid="{00000000-0005-0000-0000-00006D490000}"/>
    <cellStyle name="Moneda 3 5 16" xfId="7256" xr:uid="{00000000-0005-0000-0000-00006E490000}"/>
    <cellStyle name="Moneda 3 5 16 2" xfId="16009" xr:uid="{00000000-0005-0000-0000-00006F490000}"/>
    <cellStyle name="Moneda 3 5 17" xfId="11633" xr:uid="{00000000-0005-0000-0000-000070490000}"/>
    <cellStyle name="Moneda 3 5 2" xfId="1803" xr:uid="{00000000-0005-0000-0000-000071490000}"/>
    <cellStyle name="Moneda 3 5 2 2" xfId="1804" xr:uid="{00000000-0005-0000-0000-000072490000}"/>
    <cellStyle name="Moneda 3 5 2 2 2" xfId="1805" xr:uid="{00000000-0005-0000-0000-000073490000}"/>
    <cellStyle name="Moneda 3 5 2 2 2 2" xfId="1806" xr:uid="{00000000-0005-0000-0000-000074490000}"/>
    <cellStyle name="Moneda 3 5 2 2 3" xfId="1807" xr:uid="{00000000-0005-0000-0000-000075490000}"/>
    <cellStyle name="Moneda 3 5 2 2 3 2" xfId="1808" xr:uid="{00000000-0005-0000-0000-000076490000}"/>
    <cellStyle name="Moneda 3 5 2 2 4" xfId="1809" xr:uid="{00000000-0005-0000-0000-000077490000}"/>
    <cellStyle name="Moneda 3 5 2 2 4 2" xfId="1810" xr:uid="{00000000-0005-0000-0000-000078490000}"/>
    <cellStyle name="Moneda 3 5 2 2 5" xfId="1811" xr:uid="{00000000-0005-0000-0000-000079490000}"/>
    <cellStyle name="Moneda 3 5 2 3" xfId="1812" xr:uid="{00000000-0005-0000-0000-00007A490000}"/>
    <cellStyle name="Moneda 3 5 2 3 2" xfId="1813" xr:uid="{00000000-0005-0000-0000-00007B490000}"/>
    <cellStyle name="Moneda 3 5 2 4" xfId="1814" xr:uid="{00000000-0005-0000-0000-00007C490000}"/>
    <cellStyle name="Moneda 3 5 2 4 2" xfId="1815" xr:uid="{00000000-0005-0000-0000-00007D490000}"/>
    <cellStyle name="Moneda 3 5 2 5" xfId="1816" xr:uid="{00000000-0005-0000-0000-00007E490000}"/>
    <cellStyle name="Moneda 3 5 2 5 2" xfId="1817" xr:uid="{00000000-0005-0000-0000-00007F490000}"/>
    <cellStyle name="Moneda 3 5 2 6" xfId="1818" xr:uid="{00000000-0005-0000-0000-000080490000}"/>
    <cellStyle name="Moneda 3 5 3" xfId="1819" xr:uid="{00000000-0005-0000-0000-000081490000}"/>
    <cellStyle name="Moneda 3 5 3 2" xfId="1820" xr:uid="{00000000-0005-0000-0000-000082490000}"/>
    <cellStyle name="Moneda 3 5 3 2 2" xfId="1821" xr:uid="{00000000-0005-0000-0000-000083490000}"/>
    <cellStyle name="Moneda 3 5 3 3" xfId="1822" xr:uid="{00000000-0005-0000-0000-000084490000}"/>
    <cellStyle name="Moneda 3 5 3 3 2" xfId="1823" xr:uid="{00000000-0005-0000-0000-000085490000}"/>
    <cellStyle name="Moneda 3 5 3 4" xfId="1824" xr:uid="{00000000-0005-0000-0000-000086490000}"/>
    <cellStyle name="Moneda 3 5 3 4 2" xfId="1825" xr:uid="{00000000-0005-0000-0000-000087490000}"/>
    <cellStyle name="Moneda 3 5 3 5" xfId="1826" xr:uid="{00000000-0005-0000-0000-000088490000}"/>
    <cellStyle name="Moneda 3 5 4" xfId="1827" xr:uid="{00000000-0005-0000-0000-000089490000}"/>
    <cellStyle name="Moneda 3 5 4 2" xfId="1828" xr:uid="{00000000-0005-0000-0000-00008A490000}"/>
    <cellStyle name="Moneda 3 5 5" xfId="1829" xr:uid="{00000000-0005-0000-0000-00008B490000}"/>
    <cellStyle name="Moneda 3 5 5 2" xfId="1830" xr:uid="{00000000-0005-0000-0000-00008C490000}"/>
    <cellStyle name="Moneda 3 5 6" xfId="1831" xr:uid="{00000000-0005-0000-0000-00008D490000}"/>
    <cellStyle name="Moneda 3 5 6 2" xfId="1832" xr:uid="{00000000-0005-0000-0000-00008E490000}"/>
    <cellStyle name="Moneda 3 5 7" xfId="1833" xr:uid="{00000000-0005-0000-0000-00008F490000}"/>
    <cellStyle name="Moneda 3 5 8" xfId="1834" xr:uid="{00000000-0005-0000-0000-000090490000}"/>
    <cellStyle name="Moneda 3 5 9" xfId="2972" xr:uid="{00000000-0005-0000-0000-000091490000}"/>
    <cellStyle name="Moneda 3 5 9 2" xfId="3084" xr:uid="{00000000-0005-0000-0000-000092490000}"/>
    <cellStyle name="Moneda 3 5 9 2 2" xfId="3360" xr:uid="{00000000-0005-0000-0000-000093490000}"/>
    <cellStyle name="Moneda 3 5 9 2 2 2" xfId="3913" xr:uid="{00000000-0005-0000-0000-000094490000}"/>
    <cellStyle name="Moneda 3 5 9 2 2 2 2" xfId="5009" xr:uid="{00000000-0005-0000-0000-000095490000}"/>
    <cellStyle name="Moneda 3 5 9 2 2 2 2 2" xfId="7198" xr:uid="{00000000-0005-0000-0000-000096490000}"/>
    <cellStyle name="Moneda 3 5 9 2 2 2 2 2 2" xfId="11575" xr:uid="{00000000-0005-0000-0000-000097490000}"/>
    <cellStyle name="Moneda 3 5 9 2 2 2 2 2 2 2" xfId="20328" xr:uid="{00000000-0005-0000-0000-000098490000}"/>
    <cellStyle name="Moneda 3 5 9 2 2 2 2 2 3" xfId="15952" xr:uid="{00000000-0005-0000-0000-000099490000}"/>
    <cellStyle name="Moneda 3 5 9 2 2 2 2 3" xfId="9387" xr:uid="{00000000-0005-0000-0000-00009A490000}"/>
    <cellStyle name="Moneda 3 5 9 2 2 2 2 3 2" xfId="18140" xr:uid="{00000000-0005-0000-0000-00009B490000}"/>
    <cellStyle name="Moneda 3 5 9 2 2 2 2 4" xfId="13764" xr:uid="{00000000-0005-0000-0000-00009C490000}"/>
    <cellStyle name="Moneda 3 5 9 2 2 2 3" xfId="6104" xr:uid="{00000000-0005-0000-0000-00009D490000}"/>
    <cellStyle name="Moneda 3 5 9 2 2 2 3 2" xfId="10481" xr:uid="{00000000-0005-0000-0000-00009E490000}"/>
    <cellStyle name="Moneda 3 5 9 2 2 2 3 2 2" xfId="19234" xr:uid="{00000000-0005-0000-0000-00009F490000}"/>
    <cellStyle name="Moneda 3 5 9 2 2 2 3 3" xfId="14858" xr:uid="{00000000-0005-0000-0000-0000A0490000}"/>
    <cellStyle name="Moneda 3 5 9 2 2 2 4" xfId="8293" xr:uid="{00000000-0005-0000-0000-0000A1490000}"/>
    <cellStyle name="Moneda 3 5 9 2 2 2 4 2" xfId="17046" xr:uid="{00000000-0005-0000-0000-0000A2490000}"/>
    <cellStyle name="Moneda 3 5 9 2 2 2 5" xfId="12670" xr:uid="{00000000-0005-0000-0000-0000A3490000}"/>
    <cellStyle name="Moneda 3 5 9 2 2 3" xfId="4461" xr:uid="{00000000-0005-0000-0000-0000A4490000}"/>
    <cellStyle name="Moneda 3 5 9 2 2 3 2" xfId="6650" xr:uid="{00000000-0005-0000-0000-0000A5490000}"/>
    <cellStyle name="Moneda 3 5 9 2 2 3 2 2" xfId="11027" xr:uid="{00000000-0005-0000-0000-0000A6490000}"/>
    <cellStyle name="Moneda 3 5 9 2 2 3 2 2 2" xfId="19780" xr:uid="{00000000-0005-0000-0000-0000A7490000}"/>
    <cellStyle name="Moneda 3 5 9 2 2 3 2 3" xfId="15404" xr:uid="{00000000-0005-0000-0000-0000A8490000}"/>
    <cellStyle name="Moneda 3 5 9 2 2 3 3" xfId="8839" xr:uid="{00000000-0005-0000-0000-0000A9490000}"/>
    <cellStyle name="Moneda 3 5 9 2 2 3 3 2" xfId="17592" xr:uid="{00000000-0005-0000-0000-0000AA490000}"/>
    <cellStyle name="Moneda 3 5 9 2 2 3 4" xfId="13216" xr:uid="{00000000-0005-0000-0000-0000AB490000}"/>
    <cellStyle name="Moneda 3 5 9 2 2 4" xfId="5556" xr:uid="{00000000-0005-0000-0000-0000AC490000}"/>
    <cellStyle name="Moneda 3 5 9 2 2 4 2" xfId="9933" xr:uid="{00000000-0005-0000-0000-0000AD490000}"/>
    <cellStyle name="Moneda 3 5 9 2 2 4 2 2" xfId="18686" xr:uid="{00000000-0005-0000-0000-0000AE490000}"/>
    <cellStyle name="Moneda 3 5 9 2 2 4 3" xfId="14310" xr:uid="{00000000-0005-0000-0000-0000AF490000}"/>
    <cellStyle name="Moneda 3 5 9 2 2 5" xfId="7745" xr:uid="{00000000-0005-0000-0000-0000B0490000}"/>
    <cellStyle name="Moneda 3 5 9 2 2 5 2" xfId="16498" xr:uid="{00000000-0005-0000-0000-0000B1490000}"/>
    <cellStyle name="Moneda 3 5 9 2 2 6" xfId="12122" xr:uid="{00000000-0005-0000-0000-0000B2490000}"/>
    <cellStyle name="Moneda 3 5 9 2 3" xfId="3639" xr:uid="{00000000-0005-0000-0000-0000B3490000}"/>
    <cellStyle name="Moneda 3 5 9 2 3 2" xfId="4735" xr:uid="{00000000-0005-0000-0000-0000B4490000}"/>
    <cellStyle name="Moneda 3 5 9 2 3 2 2" xfId="6924" xr:uid="{00000000-0005-0000-0000-0000B5490000}"/>
    <cellStyle name="Moneda 3 5 9 2 3 2 2 2" xfId="11301" xr:uid="{00000000-0005-0000-0000-0000B6490000}"/>
    <cellStyle name="Moneda 3 5 9 2 3 2 2 2 2" xfId="20054" xr:uid="{00000000-0005-0000-0000-0000B7490000}"/>
    <cellStyle name="Moneda 3 5 9 2 3 2 2 3" xfId="15678" xr:uid="{00000000-0005-0000-0000-0000B8490000}"/>
    <cellStyle name="Moneda 3 5 9 2 3 2 3" xfId="9113" xr:uid="{00000000-0005-0000-0000-0000B9490000}"/>
    <cellStyle name="Moneda 3 5 9 2 3 2 3 2" xfId="17866" xr:uid="{00000000-0005-0000-0000-0000BA490000}"/>
    <cellStyle name="Moneda 3 5 9 2 3 2 4" xfId="13490" xr:uid="{00000000-0005-0000-0000-0000BB490000}"/>
    <cellStyle name="Moneda 3 5 9 2 3 3" xfId="5830" xr:uid="{00000000-0005-0000-0000-0000BC490000}"/>
    <cellStyle name="Moneda 3 5 9 2 3 3 2" xfId="10207" xr:uid="{00000000-0005-0000-0000-0000BD490000}"/>
    <cellStyle name="Moneda 3 5 9 2 3 3 2 2" xfId="18960" xr:uid="{00000000-0005-0000-0000-0000BE490000}"/>
    <cellStyle name="Moneda 3 5 9 2 3 3 3" xfId="14584" xr:uid="{00000000-0005-0000-0000-0000BF490000}"/>
    <cellStyle name="Moneda 3 5 9 2 3 4" xfId="8019" xr:uid="{00000000-0005-0000-0000-0000C0490000}"/>
    <cellStyle name="Moneda 3 5 9 2 3 4 2" xfId="16772" xr:uid="{00000000-0005-0000-0000-0000C1490000}"/>
    <cellStyle name="Moneda 3 5 9 2 3 5" xfId="12396" xr:uid="{00000000-0005-0000-0000-0000C2490000}"/>
    <cellStyle name="Moneda 3 5 9 2 4" xfId="4187" xr:uid="{00000000-0005-0000-0000-0000C3490000}"/>
    <cellStyle name="Moneda 3 5 9 2 4 2" xfId="6376" xr:uid="{00000000-0005-0000-0000-0000C4490000}"/>
    <cellStyle name="Moneda 3 5 9 2 4 2 2" xfId="10753" xr:uid="{00000000-0005-0000-0000-0000C5490000}"/>
    <cellStyle name="Moneda 3 5 9 2 4 2 2 2" xfId="19506" xr:uid="{00000000-0005-0000-0000-0000C6490000}"/>
    <cellStyle name="Moneda 3 5 9 2 4 2 3" xfId="15130" xr:uid="{00000000-0005-0000-0000-0000C7490000}"/>
    <cellStyle name="Moneda 3 5 9 2 4 3" xfId="8565" xr:uid="{00000000-0005-0000-0000-0000C8490000}"/>
    <cellStyle name="Moneda 3 5 9 2 4 3 2" xfId="17318" xr:uid="{00000000-0005-0000-0000-0000C9490000}"/>
    <cellStyle name="Moneda 3 5 9 2 4 4" xfId="12942" xr:uid="{00000000-0005-0000-0000-0000CA490000}"/>
    <cellStyle name="Moneda 3 5 9 2 5" xfId="5282" xr:uid="{00000000-0005-0000-0000-0000CB490000}"/>
    <cellStyle name="Moneda 3 5 9 2 5 2" xfId="9659" xr:uid="{00000000-0005-0000-0000-0000CC490000}"/>
    <cellStyle name="Moneda 3 5 9 2 5 2 2" xfId="18412" xr:uid="{00000000-0005-0000-0000-0000CD490000}"/>
    <cellStyle name="Moneda 3 5 9 2 5 3" xfId="14036" xr:uid="{00000000-0005-0000-0000-0000CE490000}"/>
    <cellStyle name="Moneda 3 5 9 2 6" xfId="7471" xr:uid="{00000000-0005-0000-0000-0000CF490000}"/>
    <cellStyle name="Moneda 3 5 9 2 6 2" xfId="16224" xr:uid="{00000000-0005-0000-0000-0000D0490000}"/>
    <cellStyle name="Moneda 3 5 9 2 7" xfId="11848" xr:uid="{00000000-0005-0000-0000-0000D1490000}"/>
    <cellStyle name="Moneda 3 5 9 3" xfId="3248" xr:uid="{00000000-0005-0000-0000-0000D2490000}"/>
    <cellStyle name="Moneda 3 5 9 3 2" xfId="3801" xr:uid="{00000000-0005-0000-0000-0000D3490000}"/>
    <cellStyle name="Moneda 3 5 9 3 2 2" xfId="4897" xr:uid="{00000000-0005-0000-0000-0000D4490000}"/>
    <cellStyle name="Moneda 3 5 9 3 2 2 2" xfId="7086" xr:uid="{00000000-0005-0000-0000-0000D5490000}"/>
    <cellStyle name="Moneda 3 5 9 3 2 2 2 2" xfId="11463" xr:uid="{00000000-0005-0000-0000-0000D6490000}"/>
    <cellStyle name="Moneda 3 5 9 3 2 2 2 2 2" xfId="20216" xr:uid="{00000000-0005-0000-0000-0000D7490000}"/>
    <cellStyle name="Moneda 3 5 9 3 2 2 2 3" xfId="15840" xr:uid="{00000000-0005-0000-0000-0000D8490000}"/>
    <cellStyle name="Moneda 3 5 9 3 2 2 3" xfId="9275" xr:uid="{00000000-0005-0000-0000-0000D9490000}"/>
    <cellStyle name="Moneda 3 5 9 3 2 2 3 2" xfId="18028" xr:uid="{00000000-0005-0000-0000-0000DA490000}"/>
    <cellStyle name="Moneda 3 5 9 3 2 2 4" xfId="13652" xr:uid="{00000000-0005-0000-0000-0000DB490000}"/>
    <cellStyle name="Moneda 3 5 9 3 2 3" xfId="5992" xr:uid="{00000000-0005-0000-0000-0000DC490000}"/>
    <cellStyle name="Moneda 3 5 9 3 2 3 2" xfId="10369" xr:uid="{00000000-0005-0000-0000-0000DD490000}"/>
    <cellStyle name="Moneda 3 5 9 3 2 3 2 2" xfId="19122" xr:uid="{00000000-0005-0000-0000-0000DE490000}"/>
    <cellStyle name="Moneda 3 5 9 3 2 3 3" xfId="14746" xr:uid="{00000000-0005-0000-0000-0000DF490000}"/>
    <cellStyle name="Moneda 3 5 9 3 2 4" xfId="8181" xr:uid="{00000000-0005-0000-0000-0000E0490000}"/>
    <cellStyle name="Moneda 3 5 9 3 2 4 2" xfId="16934" xr:uid="{00000000-0005-0000-0000-0000E1490000}"/>
    <cellStyle name="Moneda 3 5 9 3 2 5" xfId="12558" xr:uid="{00000000-0005-0000-0000-0000E2490000}"/>
    <cellStyle name="Moneda 3 5 9 3 3" xfId="4349" xr:uid="{00000000-0005-0000-0000-0000E3490000}"/>
    <cellStyle name="Moneda 3 5 9 3 3 2" xfId="6538" xr:uid="{00000000-0005-0000-0000-0000E4490000}"/>
    <cellStyle name="Moneda 3 5 9 3 3 2 2" xfId="10915" xr:uid="{00000000-0005-0000-0000-0000E5490000}"/>
    <cellStyle name="Moneda 3 5 9 3 3 2 2 2" xfId="19668" xr:uid="{00000000-0005-0000-0000-0000E6490000}"/>
    <cellStyle name="Moneda 3 5 9 3 3 2 3" xfId="15292" xr:uid="{00000000-0005-0000-0000-0000E7490000}"/>
    <cellStyle name="Moneda 3 5 9 3 3 3" xfId="8727" xr:uid="{00000000-0005-0000-0000-0000E8490000}"/>
    <cellStyle name="Moneda 3 5 9 3 3 3 2" xfId="17480" xr:uid="{00000000-0005-0000-0000-0000E9490000}"/>
    <cellStyle name="Moneda 3 5 9 3 3 4" xfId="13104" xr:uid="{00000000-0005-0000-0000-0000EA490000}"/>
    <cellStyle name="Moneda 3 5 9 3 4" xfId="5444" xr:uid="{00000000-0005-0000-0000-0000EB490000}"/>
    <cellStyle name="Moneda 3 5 9 3 4 2" xfId="9821" xr:uid="{00000000-0005-0000-0000-0000EC490000}"/>
    <cellStyle name="Moneda 3 5 9 3 4 2 2" xfId="18574" xr:uid="{00000000-0005-0000-0000-0000ED490000}"/>
    <cellStyle name="Moneda 3 5 9 3 4 3" xfId="14198" xr:uid="{00000000-0005-0000-0000-0000EE490000}"/>
    <cellStyle name="Moneda 3 5 9 3 5" xfId="7633" xr:uid="{00000000-0005-0000-0000-0000EF490000}"/>
    <cellStyle name="Moneda 3 5 9 3 5 2" xfId="16386" xr:uid="{00000000-0005-0000-0000-0000F0490000}"/>
    <cellStyle name="Moneda 3 5 9 3 6" xfId="12010" xr:uid="{00000000-0005-0000-0000-0000F1490000}"/>
    <cellStyle name="Moneda 3 5 9 4" xfId="3527" xr:uid="{00000000-0005-0000-0000-0000F2490000}"/>
    <cellStyle name="Moneda 3 5 9 4 2" xfId="4623" xr:uid="{00000000-0005-0000-0000-0000F3490000}"/>
    <cellStyle name="Moneda 3 5 9 4 2 2" xfId="6812" xr:uid="{00000000-0005-0000-0000-0000F4490000}"/>
    <cellStyle name="Moneda 3 5 9 4 2 2 2" xfId="11189" xr:uid="{00000000-0005-0000-0000-0000F5490000}"/>
    <cellStyle name="Moneda 3 5 9 4 2 2 2 2" xfId="19942" xr:uid="{00000000-0005-0000-0000-0000F6490000}"/>
    <cellStyle name="Moneda 3 5 9 4 2 2 3" xfId="15566" xr:uid="{00000000-0005-0000-0000-0000F7490000}"/>
    <cellStyle name="Moneda 3 5 9 4 2 3" xfId="9001" xr:uid="{00000000-0005-0000-0000-0000F8490000}"/>
    <cellStyle name="Moneda 3 5 9 4 2 3 2" xfId="17754" xr:uid="{00000000-0005-0000-0000-0000F9490000}"/>
    <cellStyle name="Moneda 3 5 9 4 2 4" xfId="13378" xr:uid="{00000000-0005-0000-0000-0000FA490000}"/>
    <cellStyle name="Moneda 3 5 9 4 3" xfId="5718" xr:uid="{00000000-0005-0000-0000-0000FB490000}"/>
    <cellStyle name="Moneda 3 5 9 4 3 2" xfId="10095" xr:uid="{00000000-0005-0000-0000-0000FC490000}"/>
    <cellStyle name="Moneda 3 5 9 4 3 2 2" xfId="18848" xr:uid="{00000000-0005-0000-0000-0000FD490000}"/>
    <cellStyle name="Moneda 3 5 9 4 3 3" xfId="14472" xr:uid="{00000000-0005-0000-0000-0000FE490000}"/>
    <cellStyle name="Moneda 3 5 9 4 4" xfId="7907" xr:uid="{00000000-0005-0000-0000-0000FF490000}"/>
    <cellStyle name="Moneda 3 5 9 4 4 2" xfId="16660" xr:uid="{00000000-0005-0000-0000-0000004A0000}"/>
    <cellStyle name="Moneda 3 5 9 4 5" xfId="12284" xr:uid="{00000000-0005-0000-0000-0000014A0000}"/>
    <cellStyle name="Moneda 3 5 9 5" xfId="4075" xr:uid="{00000000-0005-0000-0000-0000024A0000}"/>
    <cellStyle name="Moneda 3 5 9 5 2" xfId="6264" xr:uid="{00000000-0005-0000-0000-0000034A0000}"/>
    <cellStyle name="Moneda 3 5 9 5 2 2" xfId="10641" xr:uid="{00000000-0005-0000-0000-0000044A0000}"/>
    <cellStyle name="Moneda 3 5 9 5 2 2 2" xfId="19394" xr:uid="{00000000-0005-0000-0000-0000054A0000}"/>
    <cellStyle name="Moneda 3 5 9 5 2 3" xfId="15018" xr:uid="{00000000-0005-0000-0000-0000064A0000}"/>
    <cellStyle name="Moneda 3 5 9 5 3" xfId="8453" xr:uid="{00000000-0005-0000-0000-0000074A0000}"/>
    <cellStyle name="Moneda 3 5 9 5 3 2" xfId="17206" xr:uid="{00000000-0005-0000-0000-0000084A0000}"/>
    <cellStyle name="Moneda 3 5 9 5 4" xfId="12830" xr:uid="{00000000-0005-0000-0000-0000094A0000}"/>
    <cellStyle name="Moneda 3 5 9 6" xfId="5170" xr:uid="{00000000-0005-0000-0000-00000A4A0000}"/>
    <cellStyle name="Moneda 3 5 9 6 2" xfId="9547" xr:uid="{00000000-0005-0000-0000-00000B4A0000}"/>
    <cellStyle name="Moneda 3 5 9 6 2 2" xfId="18300" xr:uid="{00000000-0005-0000-0000-00000C4A0000}"/>
    <cellStyle name="Moneda 3 5 9 6 3" xfId="13924" xr:uid="{00000000-0005-0000-0000-00000D4A0000}"/>
    <cellStyle name="Moneda 3 5 9 7" xfId="7359" xr:uid="{00000000-0005-0000-0000-00000E4A0000}"/>
    <cellStyle name="Moneda 3 5 9 7 2" xfId="16112" xr:uid="{00000000-0005-0000-0000-00000F4A0000}"/>
    <cellStyle name="Moneda 3 5 9 8" xfId="11736" xr:uid="{00000000-0005-0000-0000-0000104A0000}"/>
    <cellStyle name="Moneda 3 6" xfId="1835" xr:uid="{00000000-0005-0000-0000-0000114A0000}"/>
    <cellStyle name="Moneda 3 6 2" xfId="1836" xr:uid="{00000000-0005-0000-0000-0000124A0000}"/>
    <cellStyle name="Moneda 3 6 2 2" xfId="1837" xr:uid="{00000000-0005-0000-0000-0000134A0000}"/>
    <cellStyle name="Moneda 3 6 2 2 2" xfId="1838" xr:uid="{00000000-0005-0000-0000-0000144A0000}"/>
    <cellStyle name="Moneda 3 6 2 3" xfId="1839" xr:uid="{00000000-0005-0000-0000-0000154A0000}"/>
    <cellStyle name="Moneda 3 6 3" xfId="1840" xr:uid="{00000000-0005-0000-0000-0000164A0000}"/>
    <cellStyle name="Moneda 3 7" xfId="1841" xr:uid="{00000000-0005-0000-0000-0000174A0000}"/>
    <cellStyle name="Moneda 3 7 2" xfId="1842" xr:uid="{00000000-0005-0000-0000-0000184A0000}"/>
    <cellStyle name="Moneda 3 7 2 2" xfId="1843" xr:uid="{00000000-0005-0000-0000-0000194A0000}"/>
    <cellStyle name="Moneda 3 7 3" xfId="1844" xr:uid="{00000000-0005-0000-0000-00001A4A0000}"/>
    <cellStyle name="Moneda 3 8" xfId="1845" xr:uid="{00000000-0005-0000-0000-00001B4A0000}"/>
    <cellStyle name="Moneda 3 8 2" xfId="1846" xr:uid="{00000000-0005-0000-0000-00001C4A0000}"/>
    <cellStyle name="Moneda 3 8 2 2" xfId="1847" xr:uid="{00000000-0005-0000-0000-00001D4A0000}"/>
    <cellStyle name="Moneda 3 8 2 2 2" xfId="1848" xr:uid="{00000000-0005-0000-0000-00001E4A0000}"/>
    <cellStyle name="Moneda 3 8 2 3" xfId="1849" xr:uid="{00000000-0005-0000-0000-00001F4A0000}"/>
    <cellStyle name="Moneda 3 8 2 3 2" xfId="1850" xr:uid="{00000000-0005-0000-0000-0000204A0000}"/>
    <cellStyle name="Moneda 3 8 2 4" xfId="1851" xr:uid="{00000000-0005-0000-0000-0000214A0000}"/>
    <cellStyle name="Moneda 3 8 2 4 2" xfId="1852" xr:uid="{00000000-0005-0000-0000-0000224A0000}"/>
    <cellStyle name="Moneda 3 8 2 5" xfId="1853" xr:uid="{00000000-0005-0000-0000-0000234A0000}"/>
    <cellStyle name="Moneda 3 8 3" xfId="1854" xr:uid="{00000000-0005-0000-0000-0000244A0000}"/>
    <cellStyle name="Moneda 3 8 3 2" xfId="1855" xr:uid="{00000000-0005-0000-0000-0000254A0000}"/>
    <cellStyle name="Moneda 3 8 4" xfId="1856" xr:uid="{00000000-0005-0000-0000-0000264A0000}"/>
    <cellStyle name="Moneda 3 8 4 2" xfId="1857" xr:uid="{00000000-0005-0000-0000-0000274A0000}"/>
    <cellStyle name="Moneda 3 8 5" xfId="1858" xr:uid="{00000000-0005-0000-0000-0000284A0000}"/>
    <cellStyle name="Moneda 3 8 5 2" xfId="1859" xr:uid="{00000000-0005-0000-0000-0000294A0000}"/>
    <cellStyle name="Moneda 3 8 6" xfId="1860" xr:uid="{00000000-0005-0000-0000-00002A4A0000}"/>
    <cellStyle name="Moneda 3 9" xfId="1861" xr:uid="{00000000-0005-0000-0000-00002B4A0000}"/>
    <cellStyle name="Moneda 3 9 2" xfId="1862" xr:uid="{00000000-0005-0000-0000-00002C4A0000}"/>
    <cellStyle name="Moneda 30" xfId="1863" xr:uid="{00000000-0005-0000-0000-00002D4A0000}"/>
    <cellStyle name="Moneda 30 2" xfId="1864" xr:uid="{00000000-0005-0000-0000-00002E4A0000}"/>
    <cellStyle name="Moneda 30 2 2" xfId="1865" xr:uid="{00000000-0005-0000-0000-00002F4A0000}"/>
    <cellStyle name="Moneda 30 3" xfId="1866" xr:uid="{00000000-0005-0000-0000-0000304A0000}"/>
    <cellStyle name="Moneda 30 3 2" xfId="1867" xr:uid="{00000000-0005-0000-0000-0000314A0000}"/>
    <cellStyle name="Moneda 30 4" xfId="1868" xr:uid="{00000000-0005-0000-0000-0000324A0000}"/>
    <cellStyle name="Moneda 30 4 2" xfId="1869" xr:uid="{00000000-0005-0000-0000-0000334A0000}"/>
    <cellStyle name="Moneda 30 5" xfId="1870" xr:uid="{00000000-0005-0000-0000-0000344A0000}"/>
    <cellStyle name="Moneda 31" xfId="1871" xr:uid="{00000000-0005-0000-0000-0000354A0000}"/>
    <cellStyle name="Moneda 31 2" xfId="1872" xr:uid="{00000000-0005-0000-0000-0000364A0000}"/>
    <cellStyle name="Moneda 32" xfId="1873" xr:uid="{00000000-0005-0000-0000-0000374A0000}"/>
    <cellStyle name="Moneda 32 2" xfId="1874" xr:uid="{00000000-0005-0000-0000-0000384A0000}"/>
    <cellStyle name="Moneda 33" xfId="1875" xr:uid="{00000000-0005-0000-0000-0000394A0000}"/>
    <cellStyle name="Moneda 33 2" xfId="1876" xr:uid="{00000000-0005-0000-0000-00003A4A0000}"/>
    <cellStyle name="Moneda 34" xfId="1877" xr:uid="{00000000-0005-0000-0000-00003B4A0000}"/>
    <cellStyle name="Moneda 34 2" xfId="1878" xr:uid="{00000000-0005-0000-0000-00003C4A0000}"/>
    <cellStyle name="Moneda 35" xfId="1879" xr:uid="{00000000-0005-0000-0000-00003D4A0000}"/>
    <cellStyle name="Moneda 35 2" xfId="1880" xr:uid="{00000000-0005-0000-0000-00003E4A0000}"/>
    <cellStyle name="Moneda 36" xfId="1881" xr:uid="{00000000-0005-0000-0000-00003F4A0000}"/>
    <cellStyle name="Moneda 36 2" xfId="1882" xr:uid="{00000000-0005-0000-0000-0000404A0000}"/>
    <cellStyle name="Moneda 37" xfId="1883" xr:uid="{00000000-0005-0000-0000-0000414A0000}"/>
    <cellStyle name="Moneda 37 2" xfId="1884" xr:uid="{00000000-0005-0000-0000-0000424A0000}"/>
    <cellStyle name="Moneda 38" xfId="1885" xr:uid="{00000000-0005-0000-0000-0000434A0000}"/>
    <cellStyle name="Moneda 38 2" xfId="1886" xr:uid="{00000000-0005-0000-0000-0000444A0000}"/>
    <cellStyle name="Moneda 39" xfId="1887" xr:uid="{00000000-0005-0000-0000-0000454A0000}"/>
    <cellStyle name="Moneda 39 2" xfId="1888" xr:uid="{00000000-0005-0000-0000-0000464A0000}"/>
    <cellStyle name="Moneda 4" xfId="15" xr:uid="{00000000-0005-0000-0000-0000474A0000}"/>
    <cellStyle name="Moneda 4 2" xfId="1889" xr:uid="{00000000-0005-0000-0000-0000484A0000}"/>
    <cellStyle name="Moneda 4 3" xfId="1890" xr:uid="{00000000-0005-0000-0000-0000494A0000}"/>
    <cellStyle name="Moneda 4 4" xfId="1891" xr:uid="{00000000-0005-0000-0000-00004A4A0000}"/>
    <cellStyle name="Moneda 40" xfId="1892" xr:uid="{00000000-0005-0000-0000-00004B4A0000}"/>
    <cellStyle name="Moneda 40 2" xfId="1893" xr:uid="{00000000-0005-0000-0000-00004C4A0000}"/>
    <cellStyle name="Moneda 41" xfId="1894" xr:uid="{00000000-0005-0000-0000-00004D4A0000}"/>
    <cellStyle name="Moneda 41 2" xfId="1895" xr:uid="{00000000-0005-0000-0000-00004E4A0000}"/>
    <cellStyle name="Moneda 42" xfId="1896" xr:uid="{00000000-0005-0000-0000-00004F4A0000}"/>
    <cellStyle name="Moneda 42 2" xfId="1897" xr:uid="{00000000-0005-0000-0000-0000504A0000}"/>
    <cellStyle name="Moneda 43" xfId="1898" xr:uid="{00000000-0005-0000-0000-0000514A0000}"/>
    <cellStyle name="Moneda 43 2" xfId="1899" xr:uid="{00000000-0005-0000-0000-0000524A0000}"/>
    <cellStyle name="Moneda 44" xfId="1900" xr:uid="{00000000-0005-0000-0000-0000534A0000}"/>
    <cellStyle name="Moneda 44 2" xfId="1901" xr:uid="{00000000-0005-0000-0000-0000544A0000}"/>
    <cellStyle name="Moneda 45" xfId="1902" xr:uid="{00000000-0005-0000-0000-0000554A0000}"/>
    <cellStyle name="Moneda 45 2" xfId="1903" xr:uid="{00000000-0005-0000-0000-0000564A0000}"/>
    <cellStyle name="Moneda 46" xfId="1904" xr:uid="{00000000-0005-0000-0000-0000574A0000}"/>
    <cellStyle name="Moneda 46 2" xfId="1905" xr:uid="{00000000-0005-0000-0000-0000584A0000}"/>
    <cellStyle name="Moneda 47" xfId="1906" xr:uid="{00000000-0005-0000-0000-0000594A0000}"/>
    <cellStyle name="Moneda 47 2" xfId="1907" xr:uid="{00000000-0005-0000-0000-00005A4A0000}"/>
    <cellStyle name="Moneda 48" xfId="1908" xr:uid="{00000000-0005-0000-0000-00005B4A0000}"/>
    <cellStyle name="Moneda 48 2" xfId="1909" xr:uid="{00000000-0005-0000-0000-00005C4A0000}"/>
    <cellStyle name="Moneda 49" xfId="1910" xr:uid="{00000000-0005-0000-0000-00005D4A0000}"/>
    <cellStyle name="Moneda 5" xfId="1911" xr:uid="{00000000-0005-0000-0000-00005E4A0000}"/>
    <cellStyle name="Moneda 5 2" xfId="1912" xr:uid="{00000000-0005-0000-0000-00005F4A0000}"/>
    <cellStyle name="Moneda 5 3" xfId="1913" xr:uid="{00000000-0005-0000-0000-0000604A0000}"/>
    <cellStyle name="Moneda 5 4" xfId="1914" xr:uid="{00000000-0005-0000-0000-0000614A0000}"/>
    <cellStyle name="Moneda 5 5" xfId="1915" xr:uid="{00000000-0005-0000-0000-0000624A0000}"/>
    <cellStyle name="Moneda 50" xfId="1916" xr:uid="{00000000-0005-0000-0000-0000634A0000}"/>
    <cellStyle name="Moneda 51" xfId="1917" xr:uid="{00000000-0005-0000-0000-0000644A0000}"/>
    <cellStyle name="Moneda 52" xfId="1918" xr:uid="{00000000-0005-0000-0000-0000654A0000}"/>
    <cellStyle name="Moneda 53" xfId="2919" xr:uid="{00000000-0005-0000-0000-0000664A0000}"/>
    <cellStyle name="Moneda 54" xfId="3090" xr:uid="{00000000-0005-0000-0000-0000674A0000}"/>
    <cellStyle name="Moneda 54 2" xfId="3366" xr:uid="{00000000-0005-0000-0000-0000684A0000}"/>
    <cellStyle name="Moneda 54 2 2" xfId="3919" xr:uid="{00000000-0005-0000-0000-0000694A0000}"/>
    <cellStyle name="Moneda 54 2 2 2" xfId="5015" xr:uid="{00000000-0005-0000-0000-00006A4A0000}"/>
    <cellStyle name="Moneda 54 2 2 2 2" xfId="7204" xr:uid="{00000000-0005-0000-0000-00006B4A0000}"/>
    <cellStyle name="Moneda 54 2 2 2 2 2" xfId="11581" xr:uid="{00000000-0005-0000-0000-00006C4A0000}"/>
    <cellStyle name="Moneda 54 2 2 2 2 2 2" xfId="20334" xr:uid="{00000000-0005-0000-0000-00006D4A0000}"/>
    <cellStyle name="Moneda 54 2 2 2 2 3" xfId="15958" xr:uid="{00000000-0005-0000-0000-00006E4A0000}"/>
    <cellStyle name="Moneda 54 2 2 2 3" xfId="9393" xr:uid="{00000000-0005-0000-0000-00006F4A0000}"/>
    <cellStyle name="Moneda 54 2 2 2 3 2" xfId="18146" xr:uid="{00000000-0005-0000-0000-0000704A0000}"/>
    <cellStyle name="Moneda 54 2 2 2 4" xfId="13770" xr:uid="{00000000-0005-0000-0000-0000714A0000}"/>
    <cellStyle name="Moneda 54 2 2 3" xfId="6110" xr:uid="{00000000-0005-0000-0000-0000724A0000}"/>
    <cellStyle name="Moneda 54 2 2 3 2" xfId="10487" xr:uid="{00000000-0005-0000-0000-0000734A0000}"/>
    <cellStyle name="Moneda 54 2 2 3 2 2" xfId="19240" xr:uid="{00000000-0005-0000-0000-0000744A0000}"/>
    <cellStyle name="Moneda 54 2 2 3 3" xfId="14864" xr:uid="{00000000-0005-0000-0000-0000754A0000}"/>
    <cellStyle name="Moneda 54 2 2 4" xfId="8299" xr:uid="{00000000-0005-0000-0000-0000764A0000}"/>
    <cellStyle name="Moneda 54 2 2 4 2" xfId="17052" xr:uid="{00000000-0005-0000-0000-0000774A0000}"/>
    <cellStyle name="Moneda 54 2 2 5" xfId="12676" xr:uid="{00000000-0005-0000-0000-0000784A0000}"/>
    <cellStyle name="Moneda 54 2 3" xfId="4467" xr:uid="{00000000-0005-0000-0000-0000794A0000}"/>
    <cellStyle name="Moneda 54 2 3 2" xfId="6656" xr:uid="{00000000-0005-0000-0000-00007A4A0000}"/>
    <cellStyle name="Moneda 54 2 3 2 2" xfId="11033" xr:uid="{00000000-0005-0000-0000-00007B4A0000}"/>
    <cellStyle name="Moneda 54 2 3 2 2 2" xfId="19786" xr:uid="{00000000-0005-0000-0000-00007C4A0000}"/>
    <cellStyle name="Moneda 54 2 3 2 3" xfId="15410" xr:uid="{00000000-0005-0000-0000-00007D4A0000}"/>
    <cellStyle name="Moneda 54 2 3 3" xfId="8845" xr:uid="{00000000-0005-0000-0000-00007E4A0000}"/>
    <cellStyle name="Moneda 54 2 3 3 2" xfId="17598" xr:uid="{00000000-0005-0000-0000-00007F4A0000}"/>
    <cellStyle name="Moneda 54 2 3 4" xfId="13222" xr:uid="{00000000-0005-0000-0000-0000804A0000}"/>
    <cellStyle name="Moneda 54 2 4" xfId="5562" xr:uid="{00000000-0005-0000-0000-0000814A0000}"/>
    <cellStyle name="Moneda 54 2 4 2" xfId="9939" xr:uid="{00000000-0005-0000-0000-0000824A0000}"/>
    <cellStyle name="Moneda 54 2 4 2 2" xfId="18692" xr:uid="{00000000-0005-0000-0000-0000834A0000}"/>
    <cellStyle name="Moneda 54 2 4 3" xfId="14316" xr:uid="{00000000-0005-0000-0000-0000844A0000}"/>
    <cellStyle name="Moneda 54 2 5" xfId="7751" xr:uid="{00000000-0005-0000-0000-0000854A0000}"/>
    <cellStyle name="Moneda 54 2 5 2" xfId="16504" xr:uid="{00000000-0005-0000-0000-0000864A0000}"/>
    <cellStyle name="Moneda 54 2 6" xfId="12128" xr:uid="{00000000-0005-0000-0000-0000874A0000}"/>
    <cellStyle name="Moneda 54 3" xfId="3645" xr:uid="{00000000-0005-0000-0000-0000884A0000}"/>
    <cellStyle name="Moneda 54 3 2" xfId="4741" xr:uid="{00000000-0005-0000-0000-0000894A0000}"/>
    <cellStyle name="Moneda 54 3 2 2" xfId="6930" xr:uid="{00000000-0005-0000-0000-00008A4A0000}"/>
    <cellStyle name="Moneda 54 3 2 2 2" xfId="11307" xr:uid="{00000000-0005-0000-0000-00008B4A0000}"/>
    <cellStyle name="Moneda 54 3 2 2 2 2" xfId="20060" xr:uid="{00000000-0005-0000-0000-00008C4A0000}"/>
    <cellStyle name="Moneda 54 3 2 2 3" xfId="15684" xr:uid="{00000000-0005-0000-0000-00008D4A0000}"/>
    <cellStyle name="Moneda 54 3 2 3" xfId="9119" xr:uid="{00000000-0005-0000-0000-00008E4A0000}"/>
    <cellStyle name="Moneda 54 3 2 3 2" xfId="17872" xr:uid="{00000000-0005-0000-0000-00008F4A0000}"/>
    <cellStyle name="Moneda 54 3 2 4" xfId="13496" xr:uid="{00000000-0005-0000-0000-0000904A0000}"/>
    <cellStyle name="Moneda 54 3 3" xfId="5836" xr:uid="{00000000-0005-0000-0000-0000914A0000}"/>
    <cellStyle name="Moneda 54 3 3 2" xfId="10213" xr:uid="{00000000-0005-0000-0000-0000924A0000}"/>
    <cellStyle name="Moneda 54 3 3 2 2" xfId="18966" xr:uid="{00000000-0005-0000-0000-0000934A0000}"/>
    <cellStyle name="Moneda 54 3 3 3" xfId="14590" xr:uid="{00000000-0005-0000-0000-0000944A0000}"/>
    <cellStyle name="Moneda 54 3 4" xfId="8025" xr:uid="{00000000-0005-0000-0000-0000954A0000}"/>
    <cellStyle name="Moneda 54 3 4 2" xfId="16778" xr:uid="{00000000-0005-0000-0000-0000964A0000}"/>
    <cellStyle name="Moneda 54 3 5" xfId="12402" xr:uid="{00000000-0005-0000-0000-0000974A0000}"/>
    <cellStyle name="Moneda 54 4" xfId="4193" xr:uid="{00000000-0005-0000-0000-0000984A0000}"/>
    <cellStyle name="Moneda 54 4 2" xfId="6382" xr:uid="{00000000-0005-0000-0000-0000994A0000}"/>
    <cellStyle name="Moneda 54 4 2 2" xfId="10759" xr:uid="{00000000-0005-0000-0000-00009A4A0000}"/>
    <cellStyle name="Moneda 54 4 2 2 2" xfId="19512" xr:uid="{00000000-0005-0000-0000-00009B4A0000}"/>
    <cellStyle name="Moneda 54 4 2 3" xfId="15136" xr:uid="{00000000-0005-0000-0000-00009C4A0000}"/>
    <cellStyle name="Moneda 54 4 3" xfId="8571" xr:uid="{00000000-0005-0000-0000-00009D4A0000}"/>
    <cellStyle name="Moneda 54 4 3 2" xfId="17324" xr:uid="{00000000-0005-0000-0000-00009E4A0000}"/>
    <cellStyle name="Moneda 54 4 4" xfId="12948" xr:uid="{00000000-0005-0000-0000-00009F4A0000}"/>
    <cellStyle name="Moneda 54 5" xfId="5288" xr:uid="{00000000-0005-0000-0000-0000A04A0000}"/>
    <cellStyle name="Moneda 54 5 2" xfId="9665" xr:uid="{00000000-0005-0000-0000-0000A14A0000}"/>
    <cellStyle name="Moneda 54 5 2 2" xfId="18418" xr:uid="{00000000-0005-0000-0000-0000A24A0000}"/>
    <cellStyle name="Moneda 54 5 3" xfId="14042" xr:uid="{00000000-0005-0000-0000-0000A34A0000}"/>
    <cellStyle name="Moneda 54 6" xfId="7477" xr:uid="{00000000-0005-0000-0000-0000A44A0000}"/>
    <cellStyle name="Moneda 54 6 2" xfId="16230" xr:uid="{00000000-0005-0000-0000-0000A54A0000}"/>
    <cellStyle name="Moneda 54 7" xfId="11854" xr:uid="{00000000-0005-0000-0000-0000A64A0000}"/>
    <cellStyle name="Moneda 55" xfId="3092" xr:uid="{00000000-0005-0000-0000-0000A74A0000}"/>
    <cellStyle name="Moneda 55 2" xfId="3368" xr:uid="{00000000-0005-0000-0000-0000A84A0000}"/>
    <cellStyle name="Moneda 55 2 2" xfId="3921" xr:uid="{00000000-0005-0000-0000-0000A94A0000}"/>
    <cellStyle name="Moneda 55 2 2 2" xfId="5017" xr:uid="{00000000-0005-0000-0000-0000AA4A0000}"/>
    <cellStyle name="Moneda 55 2 2 2 2" xfId="7206" xr:uid="{00000000-0005-0000-0000-0000AB4A0000}"/>
    <cellStyle name="Moneda 55 2 2 2 2 2" xfId="11583" xr:uid="{00000000-0005-0000-0000-0000AC4A0000}"/>
    <cellStyle name="Moneda 55 2 2 2 2 2 2" xfId="20336" xr:uid="{00000000-0005-0000-0000-0000AD4A0000}"/>
    <cellStyle name="Moneda 55 2 2 2 2 3" xfId="15960" xr:uid="{00000000-0005-0000-0000-0000AE4A0000}"/>
    <cellStyle name="Moneda 55 2 2 2 3" xfId="9395" xr:uid="{00000000-0005-0000-0000-0000AF4A0000}"/>
    <cellStyle name="Moneda 55 2 2 2 3 2" xfId="18148" xr:uid="{00000000-0005-0000-0000-0000B04A0000}"/>
    <cellStyle name="Moneda 55 2 2 2 4" xfId="13772" xr:uid="{00000000-0005-0000-0000-0000B14A0000}"/>
    <cellStyle name="Moneda 55 2 2 3" xfId="6112" xr:uid="{00000000-0005-0000-0000-0000B24A0000}"/>
    <cellStyle name="Moneda 55 2 2 3 2" xfId="10489" xr:uid="{00000000-0005-0000-0000-0000B34A0000}"/>
    <cellStyle name="Moneda 55 2 2 3 2 2" xfId="19242" xr:uid="{00000000-0005-0000-0000-0000B44A0000}"/>
    <cellStyle name="Moneda 55 2 2 3 3" xfId="14866" xr:uid="{00000000-0005-0000-0000-0000B54A0000}"/>
    <cellStyle name="Moneda 55 2 2 4" xfId="8301" xr:uid="{00000000-0005-0000-0000-0000B64A0000}"/>
    <cellStyle name="Moneda 55 2 2 4 2" xfId="17054" xr:uid="{00000000-0005-0000-0000-0000B74A0000}"/>
    <cellStyle name="Moneda 55 2 2 5" xfId="12678" xr:uid="{00000000-0005-0000-0000-0000B84A0000}"/>
    <cellStyle name="Moneda 55 2 3" xfId="4469" xr:uid="{00000000-0005-0000-0000-0000B94A0000}"/>
    <cellStyle name="Moneda 55 2 3 2" xfId="6658" xr:uid="{00000000-0005-0000-0000-0000BA4A0000}"/>
    <cellStyle name="Moneda 55 2 3 2 2" xfId="11035" xr:uid="{00000000-0005-0000-0000-0000BB4A0000}"/>
    <cellStyle name="Moneda 55 2 3 2 2 2" xfId="19788" xr:uid="{00000000-0005-0000-0000-0000BC4A0000}"/>
    <cellStyle name="Moneda 55 2 3 2 3" xfId="15412" xr:uid="{00000000-0005-0000-0000-0000BD4A0000}"/>
    <cellStyle name="Moneda 55 2 3 3" xfId="8847" xr:uid="{00000000-0005-0000-0000-0000BE4A0000}"/>
    <cellStyle name="Moneda 55 2 3 3 2" xfId="17600" xr:uid="{00000000-0005-0000-0000-0000BF4A0000}"/>
    <cellStyle name="Moneda 55 2 3 4" xfId="13224" xr:uid="{00000000-0005-0000-0000-0000C04A0000}"/>
    <cellStyle name="Moneda 55 2 4" xfId="5564" xr:uid="{00000000-0005-0000-0000-0000C14A0000}"/>
    <cellStyle name="Moneda 55 2 4 2" xfId="9941" xr:uid="{00000000-0005-0000-0000-0000C24A0000}"/>
    <cellStyle name="Moneda 55 2 4 2 2" xfId="18694" xr:uid="{00000000-0005-0000-0000-0000C34A0000}"/>
    <cellStyle name="Moneda 55 2 4 3" xfId="14318" xr:uid="{00000000-0005-0000-0000-0000C44A0000}"/>
    <cellStyle name="Moneda 55 2 5" xfId="7753" xr:uid="{00000000-0005-0000-0000-0000C54A0000}"/>
    <cellStyle name="Moneda 55 2 5 2" xfId="16506" xr:uid="{00000000-0005-0000-0000-0000C64A0000}"/>
    <cellStyle name="Moneda 55 2 6" xfId="12130" xr:uid="{00000000-0005-0000-0000-0000C74A0000}"/>
    <cellStyle name="Moneda 55 3" xfId="3647" xr:uid="{00000000-0005-0000-0000-0000C84A0000}"/>
    <cellStyle name="Moneda 55 3 2" xfId="4743" xr:uid="{00000000-0005-0000-0000-0000C94A0000}"/>
    <cellStyle name="Moneda 55 3 2 2" xfId="6932" xr:uid="{00000000-0005-0000-0000-0000CA4A0000}"/>
    <cellStyle name="Moneda 55 3 2 2 2" xfId="11309" xr:uid="{00000000-0005-0000-0000-0000CB4A0000}"/>
    <cellStyle name="Moneda 55 3 2 2 2 2" xfId="20062" xr:uid="{00000000-0005-0000-0000-0000CC4A0000}"/>
    <cellStyle name="Moneda 55 3 2 2 3" xfId="15686" xr:uid="{00000000-0005-0000-0000-0000CD4A0000}"/>
    <cellStyle name="Moneda 55 3 2 3" xfId="9121" xr:uid="{00000000-0005-0000-0000-0000CE4A0000}"/>
    <cellStyle name="Moneda 55 3 2 3 2" xfId="17874" xr:uid="{00000000-0005-0000-0000-0000CF4A0000}"/>
    <cellStyle name="Moneda 55 3 2 4" xfId="13498" xr:uid="{00000000-0005-0000-0000-0000D04A0000}"/>
    <cellStyle name="Moneda 55 3 3" xfId="5838" xr:uid="{00000000-0005-0000-0000-0000D14A0000}"/>
    <cellStyle name="Moneda 55 3 3 2" xfId="10215" xr:uid="{00000000-0005-0000-0000-0000D24A0000}"/>
    <cellStyle name="Moneda 55 3 3 2 2" xfId="18968" xr:uid="{00000000-0005-0000-0000-0000D34A0000}"/>
    <cellStyle name="Moneda 55 3 3 3" xfId="14592" xr:uid="{00000000-0005-0000-0000-0000D44A0000}"/>
    <cellStyle name="Moneda 55 3 4" xfId="8027" xr:uid="{00000000-0005-0000-0000-0000D54A0000}"/>
    <cellStyle name="Moneda 55 3 4 2" xfId="16780" xr:uid="{00000000-0005-0000-0000-0000D64A0000}"/>
    <cellStyle name="Moneda 55 3 5" xfId="12404" xr:uid="{00000000-0005-0000-0000-0000D74A0000}"/>
    <cellStyle name="Moneda 55 4" xfId="4195" xr:uid="{00000000-0005-0000-0000-0000D84A0000}"/>
    <cellStyle name="Moneda 55 4 2" xfId="6384" xr:uid="{00000000-0005-0000-0000-0000D94A0000}"/>
    <cellStyle name="Moneda 55 4 2 2" xfId="10761" xr:uid="{00000000-0005-0000-0000-0000DA4A0000}"/>
    <cellStyle name="Moneda 55 4 2 2 2" xfId="19514" xr:uid="{00000000-0005-0000-0000-0000DB4A0000}"/>
    <cellStyle name="Moneda 55 4 2 3" xfId="15138" xr:uid="{00000000-0005-0000-0000-0000DC4A0000}"/>
    <cellStyle name="Moneda 55 4 3" xfId="8573" xr:uid="{00000000-0005-0000-0000-0000DD4A0000}"/>
    <cellStyle name="Moneda 55 4 3 2" xfId="17326" xr:uid="{00000000-0005-0000-0000-0000DE4A0000}"/>
    <cellStyle name="Moneda 55 4 4" xfId="12950" xr:uid="{00000000-0005-0000-0000-0000DF4A0000}"/>
    <cellStyle name="Moneda 55 5" xfId="5290" xr:uid="{00000000-0005-0000-0000-0000E04A0000}"/>
    <cellStyle name="Moneda 55 5 2" xfId="9667" xr:uid="{00000000-0005-0000-0000-0000E14A0000}"/>
    <cellStyle name="Moneda 55 5 2 2" xfId="18420" xr:uid="{00000000-0005-0000-0000-0000E24A0000}"/>
    <cellStyle name="Moneda 55 5 3" xfId="14044" xr:uid="{00000000-0005-0000-0000-0000E34A0000}"/>
    <cellStyle name="Moneda 55 6" xfId="7479" xr:uid="{00000000-0005-0000-0000-0000E44A0000}"/>
    <cellStyle name="Moneda 55 6 2" xfId="16232" xr:uid="{00000000-0005-0000-0000-0000E54A0000}"/>
    <cellStyle name="Moneda 55 7" xfId="11856" xr:uid="{00000000-0005-0000-0000-0000E64A0000}"/>
    <cellStyle name="Moneda 56" xfId="3093" xr:uid="{00000000-0005-0000-0000-0000E74A0000}"/>
    <cellStyle name="Moneda 56 2" xfId="3369" xr:uid="{00000000-0005-0000-0000-0000E84A0000}"/>
    <cellStyle name="Moneda 56 2 2" xfId="3922" xr:uid="{00000000-0005-0000-0000-0000E94A0000}"/>
    <cellStyle name="Moneda 56 2 2 2" xfId="5018" xr:uid="{00000000-0005-0000-0000-0000EA4A0000}"/>
    <cellStyle name="Moneda 56 2 2 2 2" xfId="7207" xr:uid="{00000000-0005-0000-0000-0000EB4A0000}"/>
    <cellStyle name="Moneda 56 2 2 2 2 2" xfId="11584" xr:uid="{00000000-0005-0000-0000-0000EC4A0000}"/>
    <cellStyle name="Moneda 56 2 2 2 2 2 2" xfId="20337" xr:uid="{00000000-0005-0000-0000-0000ED4A0000}"/>
    <cellStyle name="Moneda 56 2 2 2 2 3" xfId="15961" xr:uid="{00000000-0005-0000-0000-0000EE4A0000}"/>
    <cellStyle name="Moneda 56 2 2 2 3" xfId="9396" xr:uid="{00000000-0005-0000-0000-0000EF4A0000}"/>
    <cellStyle name="Moneda 56 2 2 2 3 2" xfId="18149" xr:uid="{00000000-0005-0000-0000-0000F04A0000}"/>
    <cellStyle name="Moneda 56 2 2 2 4" xfId="13773" xr:uid="{00000000-0005-0000-0000-0000F14A0000}"/>
    <cellStyle name="Moneda 56 2 2 3" xfId="6113" xr:uid="{00000000-0005-0000-0000-0000F24A0000}"/>
    <cellStyle name="Moneda 56 2 2 3 2" xfId="10490" xr:uid="{00000000-0005-0000-0000-0000F34A0000}"/>
    <cellStyle name="Moneda 56 2 2 3 2 2" xfId="19243" xr:uid="{00000000-0005-0000-0000-0000F44A0000}"/>
    <cellStyle name="Moneda 56 2 2 3 3" xfId="14867" xr:uid="{00000000-0005-0000-0000-0000F54A0000}"/>
    <cellStyle name="Moneda 56 2 2 4" xfId="8302" xr:uid="{00000000-0005-0000-0000-0000F64A0000}"/>
    <cellStyle name="Moneda 56 2 2 4 2" xfId="17055" xr:uid="{00000000-0005-0000-0000-0000F74A0000}"/>
    <cellStyle name="Moneda 56 2 2 5" xfId="12679" xr:uid="{00000000-0005-0000-0000-0000F84A0000}"/>
    <cellStyle name="Moneda 56 2 3" xfId="4470" xr:uid="{00000000-0005-0000-0000-0000F94A0000}"/>
    <cellStyle name="Moneda 56 2 3 2" xfId="6659" xr:uid="{00000000-0005-0000-0000-0000FA4A0000}"/>
    <cellStyle name="Moneda 56 2 3 2 2" xfId="11036" xr:uid="{00000000-0005-0000-0000-0000FB4A0000}"/>
    <cellStyle name="Moneda 56 2 3 2 2 2" xfId="19789" xr:uid="{00000000-0005-0000-0000-0000FC4A0000}"/>
    <cellStyle name="Moneda 56 2 3 2 3" xfId="15413" xr:uid="{00000000-0005-0000-0000-0000FD4A0000}"/>
    <cellStyle name="Moneda 56 2 3 3" xfId="8848" xr:uid="{00000000-0005-0000-0000-0000FE4A0000}"/>
    <cellStyle name="Moneda 56 2 3 3 2" xfId="17601" xr:uid="{00000000-0005-0000-0000-0000FF4A0000}"/>
    <cellStyle name="Moneda 56 2 3 4" xfId="13225" xr:uid="{00000000-0005-0000-0000-0000004B0000}"/>
    <cellStyle name="Moneda 56 2 4" xfId="5565" xr:uid="{00000000-0005-0000-0000-0000014B0000}"/>
    <cellStyle name="Moneda 56 2 4 2" xfId="9942" xr:uid="{00000000-0005-0000-0000-0000024B0000}"/>
    <cellStyle name="Moneda 56 2 4 2 2" xfId="18695" xr:uid="{00000000-0005-0000-0000-0000034B0000}"/>
    <cellStyle name="Moneda 56 2 4 3" xfId="14319" xr:uid="{00000000-0005-0000-0000-0000044B0000}"/>
    <cellStyle name="Moneda 56 2 5" xfId="7754" xr:uid="{00000000-0005-0000-0000-0000054B0000}"/>
    <cellStyle name="Moneda 56 2 5 2" xfId="16507" xr:uid="{00000000-0005-0000-0000-0000064B0000}"/>
    <cellStyle name="Moneda 56 2 6" xfId="12131" xr:uid="{00000000-0005-0000-0000-0000074B0000}"/>
    <cellStyle name="Moneda 56 3" xfId="3648" xr:uid="{00000000-0005-0000-0000-0000084B0000}"/>
    <cellStyle name="Moneda 56 3 2" xfId="4744" xr:uid="{00000000-0005-0000-0000-0000094B0000}"/>
    <cellStyle name="Moneda 56 3 2 2" xfId="6933" xr:uid="{00000000-0005-0000-0000-00000A4B0000}"/>
    <cellStyle name="Moneda 56 3 2 2 2" xfId="11310" xr:uid="{00000000-0005-0000-0000-00000B4B0000}"/>
    <cellStyle name="Moneda 56 3 2 2 2 2" xfId="20063" xr:uid="{00000000-0005-0000-0000-00000C4B0000}"/>
    <cellStyle name="Moneda 56 3 2 2 3" xfId="15687" xr:uid="{00000000-0005-0000-0000-00000D4B0000}"/>
    <cellStyle name="Moneda 56 3 2 3" xfId="9122" xr:uid="{00000000-0005-0000-0000-00000E4B0000}"/>
    <cellStyle name="Moneda 56 3 2 3 2" xfId="17875" xr:uid="{00000000-0005-0000-0000-00000F4B0000}"/>
    <cellStyle name="Moneda 56 3 2 4" xfId="13499" xr:uid="{00000000-0005-0000-0000-0000104B0000}"/>
    <cellStyle name="Moneda 56 3 3" xfId="5839" xr:uid="{00000000-0005-0000-0000-0000114B0000}"/>
    <cellStyle name="Moneda 56 3 3 2" xfId="10216" xr:uid="{00000000-0005-0000-0000-0000124B0000}"/>
    <cellStyle name="Moneda 56 3 3 2 2" xfId="18969" xr:uid="{00000000-0005-0000-0000-0000134B0000}"/>
    <cellStyle name="Moneda 56 3 3 3" xfId="14593" xr:uid="{00000000-0005-0000-0000-0000144B0000}"/>
    <cellStyle name="Moneda 56 3 4" xfId="8028" xr:uid="{00000000-0005-0000-0000-0000154B0000}"/>
    <cellStyle name="Moneda 56 3 4 2" xfId="16781" xr:uid="{00000000-0005-0000-0000-0000164B0000}"/>
    <cellStyle name="Moneda 56 3 5" xfId="12405" xr:uid="{00000000-0005-0000-0000-0000174B0000}"/>
    <cellStyle name="Moneda 56 4" xfId="4196" xr:uid="{00000000-0005-0000-0000-0000184B0000}"/>
    <cellStyle name="Moneda 56 4 2" xfId="6385" xr:uid="{00000000-0005-0000-0000-0000194B0000}"/>
    <cellStyle name="Moneda 56 4 2 2" xfId="10762" xr:uid="{00000000-0005-0000-0000-00001A4B0000}"/>
    <cellStyle name="Moneda 56 4 2 2 2" xfId="19515" xr:uid="{00000000-0005-0000-0000-00001B4B0000}"/>
    <cellStyle name="Moneda 56 4 2 3" xfId="15139" xr:uid="{00000000-0005-0000-0000-00001C4B0000}"/>
    <cellStyle name="Moneda 56 4 3" xfId="8574" xr:uid="{00000000-0005-0000-0000-00001D4B0000}"/>
    <cellStyle name="Moneda 56 4 3 2" xfId="17327" xr:uid="{00000000-0005-0000-0000-00001E4B0000}"/>
    <cellStyle name="Moneda 56 4 4" xfId="12951" xr:uid="{00000000-0005-0000-0000-00001F4B0000}"/>
    <cellStyle name="Moneda 56 5" xfId="5291" xr:uid="{00000000-0005-0000-0000-0000204B0000}"/>
    <cellStyle name="Moneda 56 5 2" xfId="9668" xr:uid="{00000000-0005-0000-0000-0000214B0000}"/>
    <cellStyle name="Moneda 56 5 2 2" xfId="18421" xr:uid="{00000000-0005-0000-0000-0000224B0000}"/>
    <cellStyle name="Moneda 56 5 3" xfId="14045" xr:uid="{00000000-0005-0000-0000-0000234B0000}"/>
    <cellStyle name="Moneda 56 6" xfId="7480" xr:uid="{00000000-0005-0000-0000-0000244B0000}"/>
    <cellStyle name="Moneda 56 6 2" xfId="16233" xr:uid="{00000000-0005-0000-0000-0000254B0000}"/>
    <cellStyle name="Moneda 56 7" xfId="11857" xr:uid="{00000000-0005-0000-0000-0000264B0000}"/>
    <cellStyle name="Moneda 57" xfId="3094" xr:uid="{00000000-0005-0000-0000-0000274B0000}"/>
    <cellStyle name="Moneda 57 2" xfId="3370" xr:uid="{00000000-0005-0000-0000-0000284B0000}"/>
    <cellStyle name="Moneda 57 2 2" xfId="3923" xr:uid="{00000000-0005-0000-0000-0000294B0000}"/>
    <cellStyle name="Moneda 57 2 2 2" xfId="5019" xr:uid="{00000000-0005-0000-0000-00002A4B0000}"/>
    <cellStyle name="Moneda 57 2 2 2 2" xfId="7208" xr:uid="{00000000-0005-0000-0000-00002B4B0000}"/>
    <cellStyle name="Moneda 57 2 2 2 2 2" xfId="11585" xr:uid="{00000000-0005-0000-0000-00002C4B0000}"/>
    <cellStyle name="Moneda 57 2 2 2 2 2 2" xfId="20338" xr:uid="{00000000-0005-0000-0000-00002D4B0000}"/>
    <cellStyle name="Moneda 57 2 2 2 2 3" xfId="15962" xr:uid="{00000000-0005-0000-0000-00002E4B0000}"/>
    <cellStyle name="Moneda 57 2 2 2 3" xfId="9397" xr:uid="{00000000-0005-0000-0000-00002F4B0000}"/>
    <cellStyle name="Moneda 57 2 2 2 3 2" xfId="18150" xr:uid="{00000000-0005-0000-0000-0000304B0000}"/>
    <cellStyle name="Moneda 57 2 2 2 4" xfId="13774" xr:uid="{00000000-0005-0000-0000-0000314B0000}"/>
    <cellStyle name="Moneda 57 2 2 3" xfId="6114" xr:uid="{00000000-0005-0000-0000-0000324B0000}"/>
    <cellStyle name="Moneda 57 2 2 3 2" xfId="10491" xr:uid="{00000000-0005-0000-0000-0000334B0000}"/>
    <cellStyle name="Moneda 57 2 2 3 2 2" xfId="19244" xr:uid="{00000000-0005-0000-0000-0000344B0000}"/>
    <cellStyle name="Moneda 57 2 2 3 3" xfId="14868" xr:uid="{00000000-0005-0000-0000-0000354B0000}"/>
    <cellStyle name="Moneda 57 2 2 4" xfId="8303" xr:uid="{00000000-0005-0000-0000-0000364B0000}"/>
    <cellStyle name="Moneda 57 2 2 4 2" xfId="17056" xr:uid="{00000000-0005-0000-0000-0000374B0000}"/>
    <cellStyle name="Moneda 57 2 2 5" xfId="12680" xr:uid="{00000000-0005-0000-0000-0000384B0000}"/>
    <cellStyle name="Moneda 57 2 3" xfId="4471" xr:uid="{00000000-0005-0000-0000-0000394B0000}"/>
    <cellStyle name="Moneda 57 2 3 2" xfId="6660" xr:uid="{00000000-0005-0000-0000-00003A4B0000}"/>
    <cellStyle name="Moneda 57 2 3 2 2" xfId="11037" xr:uid="{00000000-0005-0000-0000-00003B4B0000}"/>
    <cellStyle name="Moneda 57 2 3 2 2 2" xfId="19790" xr:uid="{00000000-0005-0000-0000-00003C4B0000}"/>
    <cellStyle name="Moneda 57 2 3 2 3" xfId="15414" xr:uid="{00000000-0005-0000-0000-00003D4B0000}"/>
    <cellStyle name="Moneda 57 2 3 3" xfId="8849" xr:uid="{00000000-0005-0000-0000-00003E4B0000}"/>
    <cellStyle name="Moneda 57 2 3 3 2" xfId="17602" xr:uid="{00000000-0005-0000-0000-00003F4B0000}"/>
    <cellStyle name="Moneda 57 2 3 4" xfId="13226" xr:uid="{00000000-0005-0000-0000-0000404B0000}"/>
    <cellStyle name="Moneda 57 2 4" xfId="5566" xr:uid="{00000000-0005-0000-0000-0000414B0000}"/>
    <cellStyle name="Moneda 57 2 4 2" xfId="9943" xr:uid="{00000000-0005-0000-0000-0000424B0000}"/>
    <cellStyle name="Moneda 57 2 4 2 2" xfId="18696" xr:uid="{00000000-0005-0000-0000-0000434B0000}"/>
    <cellStyle name="Moneda 57 2 4 3" xfId="14320" xr:uid="{00000000-0005-0000-0000-0000444B0000}"/>
    <cellStyle name="Moneda 57 2 5" xfId="7755" xr:uid="{00000000-0005-0000-0000-0000454B0000}"/>
    <cellStyle name="Moneda 57 2 5 2" xfId="16508" xr:uid="{00000000-0005-0000-0000-0000464B0000}"/>
    <cellStyle name="Moneda 57 2 6" xfId="12132" xr:uid="{00000000-0005-0000-0000-0000474B0000}"/>
    <cellStyle name="Moneda 57 3" xfId="3649" xr:uid="{00000000-0005-0000-0000-0000484B0000}"/>
    <cellStyle name="Moneda 57 3 2" xfId="4745" xr:uid="{00000000-0005-0000-0000-0000494B0000}"/>
    <cellStyle name="Moneda 57 3 2 2" xfId="6934" xr:uid="{00000000-0005-0000-0000-00004A4B0000}"/>
    <cellStyle name="Moneda 57 3 2 2 2" xfId="11311" xr:uid="{00000000-0005-0000-0000-00004B4B0000}"/>
    <cellStyle name="Moneda 57 3 2 2 2 2" xfId="20064" xr:uid="{00000000-0005-0000-0000-00004C4B0000}"/>
    <cellStyle name="Moneda 57 3 2 2 3" xfId="15688" xr:uid="{00000000-0005-0000-0000-00004D4B0000}"/>
    <cellStyle name="Moneda 57 3 2 3" xfId="9123" xr:uid="{00000000-0005-0000-0000-00004E4B0000}"/>
    <cellStyle name="Moneda 57 3 2 3 2" xfId="17876" xr:uid="{00000000-0005-0000-0000-00004F4B0000}"/>
    <cellStyle name="Moneda 57 3 2 4" xfId="13500" xr:uid="{00000000-0005-0000-0000-0000504B0000}"/>
    <cellStyle name="Moneda 57 3 3" xfId="5840" xr:uid="{00000000-0005-0000-0000-0000514B0000}"/>
    <cellStyle name="Moneda 57 3 3 2" xfId="10217" xr:uid="{00000000-0005-0000-0000-0000524B0000}"/>
    <cellStyle name="Moneda 57 3 3 2 2" xfId="18970" xr:uid="{00000000-0005-0000-0000-0000534B0000}"/>
    <cellStyle name="Moneda 57 3 3 3" xfId="14594" xr:uid="{00000000-0005-0000-0000-0000544B0000}"/>
    <cellStyle name="Moneda 57 3 4" xfId="8029" xr:uid="{00000000-0005-0000-0000-0000554B0000}"/>
    <cellStyle name="Moneda 57 3 4 2" xfId="16782" xr:uid="{00000000-0005-0000-0000-0000564B0000}"/>
    <cellStyle name="Moneda 57 3 5" xfId="12406" xr:uid="{00000000-0005-0000-0000-0000574B0000}"/>
    <cellStyle name="Moneda 57 4" xfId="4197" xr:uid="{00000000-0005-0000-0000-0000584B0000}"/>
    <cellStyle name="Moneda 57 4 2" xfId="6386" xr:uid="{00000000-0005-0000-0000-0000594B0000}"/>
    <cellStyle name="Moneda 57 4 2 2" xfId="10763" xr:uid="{00000000-0005-0000-0000-00005A4B0000}"/>
    <cellStyle name="Moneda 57 4 2 2 2" xfId="19516" xr:uid="{00000000-0005-0000-0000-00005B4B0000}"/>
    <cellStyle name="Moneda 57 4 2 3" xfId="15140" xr:uid="{00000000-0005-0000-0000-00005C4B0000}"/>
    <cellStyle name="Moneda 57 4 3" xfId="8575" xr:uid="{00000000-0005-0000-0000-00005D4B0000}"/>
    <cellStyle name="Moneda 57 4 3 2" xfId="17328" xr:uid="{00000000-0005-0000-0000-00005E4B0000}"/>
    <cellStyle name="Moneda 57 4 4" xfId="12952" xr:uid="{00000000-0005-0000-0000-00005F4B0000}"/>
    <cellStyle name="Moneda 57 5" xfId="5292" xr:uid="{00000000-0005-0000-0000-0000604B0000}"/>
    <cellStyle name="Moneda 57 5 2" xfId="9669" xr:uid="{00000000-0005-0000-0000-0000614B0000}"/>
    <cellStyle name="Moneda 57 5 2 2" xfId="18422" xr:uid="{00000000-0005-0000-0000-0000624B0000}"/>
    <cellStyle name="Moneda 57 5 3" xfId="14046" xr:uid="{00000000-0005-0000-0000-0000634B0000}"/>
    <cellStyle name="Moneda 57 6" xfId="7481" xr:uid="{00000000-0005-0000-0000-0000644B0000}"/>
    <cellStyle name="Moneda 57 6 2" xfId="16234" xr:uid="{00000000-0005-0000-0000-0000654B0000}"/>
    <cellStyle name="Moneda 57 7" xfId="11858" xr:uid="{00000000-0005-0000-0000-0000664B0000}"/>
    <cellStyle name="Moneda 58" xfId="2978" xr:uid="{00000000-0005-0000-0000-0000674B0000}"/>
    <cellStyle name="Moneda 58 2" xfId="3254" xr:uid="{00000000-0005-0000-0000-0000684B0000}"/>
    <cellStyle name="Moneda 58 2 2" xfId="3807" xr:uid="{00000000-0005-0000-0000-0000694B0000}"/>
    <cellStyle name="Moneda 58 2 2 2" xfId="4903" xr:uid="{00000000-0005-0000-0000-00006A4B0000}"/>
    <cellStyle name="Moneda 58 2 2 2 2" xfId="7092" xr:uid="{00000000-0005-0000-0000-00006B4B0000}"/>
    <cellStyle name="Moneda 58 2 2 2 2 2" xfId="11469" xr:uid="{00000000-0005-0000-0000-00006C4B0000}"/>
    <cellStyle name="Moneda 58 2 2 2 2 2 2" xfId="20222" xr:uid="{00000000-0005-0000-0000-00006D4B0000}"/>
    <cellStyle name="Moneda 58 2 2 2 2 3" xfId="15846" xr:uid="{00000000-0005-0000-0000-00006E4B0000}"/>
    <cellStyle name="Moneda 58 2 2 2 3" xfId="9281" xr:uid="{00000000-0005-0000-0000-00006F4B0000}"/>
    <cellStyle name="Moneda 58 2 2 2 3 2" xfId="18034" xr:uid="{00000000-0005-0000-0000-0000704B0000}"/>
    <cellStyle name="Moneda 58 2 2 2 4" xfId="13658" xr:uid="{00000000-0005-0000-0000-0000714B0000}"/>
    <cellStyle name="Moneda 58 2 2 3" xfId="5998" xr:uid="{00000000-0005-0000-0000-0000724B0000}"/>
    <cellStyle name="Moneda 58 2 2 3 2" xfId="10375" xr:uid="{00000000-0005-0000-0000-0000734B0000}"/>
    <cellStyle name="Moneda 58 2 2 3 2 2" xfId="19128" xr:uid="{00000000-0005-0000-0000-0000744B0000}"/>
    <cellStyle name="Moneda 58 2 2 3 3" xfId="14752" xr:uid="{00000000-0005-0000-0000-0000754B0000}"/>
    <cellStyle name="Moneda 58 2 2 4" xfId="8187" xr:uid="{00000000-0005-0000-0000-0000764B0000}"/>
    <cellStyle name="Moneda 58 2 2 4 2" xfId="16940" xr:uid="{00000000-0005-0000-0000-0000774B0000}"/>
    <cellStyle name="Moneda 58 2 2 5" xfId="12564" xr:uid="{00000000-0005-0000-0000-0000784B0000}"/>
    <cellStyle name="Moneda 58 2 3" xfId="4355" xr:uid="{00000000-0005-0000-0000-0000794B0000}"/>
    <cellStyle name="Moneda 58 2 3 2" xfId="6544" xr:uid="{00000000-0005-0000-0000-00007A4B0000}"/>
    <cellStyle name="Moneda 58 2 3 2 2" xfId="10921" xr:uid="{00000000-0005-0000-0000-00007B4B0000}"/>
    <cellStyle name="Moneda 58 2 3 2 2 2" xfId="19674" xr:uid="{00000000-0005-0000-0000-00007C4B0000}"/>
    <cellStyle name="Moneda 58 2 3 2 3" xfId="15298" xr:uid="{00000000-0005-0000-0000-00007D4B0000}"/>
    <cellStyle name="Moneda 58 2 3 3" xfId="8733" xr:uid="{00000000-0005-0000-0000-00007E4B0000}"/>
    <cellStyle name="Moneda 58 2 3 3 2" xfId="17486" xr:uid="{00000000-0005-0000-0000-00007F4B0000}"/>
    <cellStyle name="Moneda 58 2 3 4" xfId="13110" xr:uid="{00000000-0005-0000-0000-0000804B0000}"/>
    <cellStyle name="Moneda 58 2 4" xfId="5450" xr:uid="{00000000-0005-0000-0000-0000814B0000}"/>
    <cellStyle name="Moneda 58 2 4 2" xfId="9827" xr:uid="{00000000-0005-0000-0000-0000824B0000}"/>
    <cellStyle name="Moneda 58 2 4 2 2" xfId="18580" xr:uid="{00000000-0005-0000-0000-0000834B0000}"/>
    <cellStyle name="Moneda 58 2 4 3" xfId="14204" xr:uid="{00000000-0005-0000-0000-0000844B0000}"/>
    <cellStyle name="Moneda 58 2 5" xfId="7639" xr:uid="{00000000-0005-0000-0000-0000854B0000}"/>
    <cellStyle name="Moneda 58 2 5 2" xfId="16392" xr:uid="{00000000-0005-0000-0000-0000864B0000}"/>
    <cellStyle name="Moneda 58 2 6" xfId="12016" xr:uid="{00000000-0005-0000-0000-0000874B0000}"/>
    <cellStyle name="Moneda 58 3" xfId="3533" xr:uid="{00000000-0005-0000-0000-0000884B0000}"/>
    <cellStyle name="Moneda 58 3 2" xfId="4629" xr:uid="{00000000-0005-0000-0000-0000894B0000}"/>
    <cellStyle name="Moneda 58 3 2 2" xfId="6818" xr:uid="{00000000-0005-0000-0000-00008A4B0000}"/>
    <cellStyle name="Moneda 58 3 2 2 2" xfId="11195" xr:uid="{00000000-0005-0000-0000-00008B4B0000}"/>
    <cellStyle name="Moneda 58 3 2 2 2 2" xfId="19948" xr:uid="{00000000-0005-0000-0000-00008C4B0000}"/>
    <cellStyle name="Moneda 58 3 2 2 3" xfId="15572" xr:uid="{00000000-0005-0000-0000-00008D4B0000}"/>
    <cellStyle name="Moneda 58 3 2 3" xfId="9007" xr:uid="{00000000-0005-0000-0000-00008E4B0000}"/>
    <cellStyle name="Moneda 58 3 2 3 2" xfId="17760" xr:uid="{00000000-0005-0000-0000-00008F4B0000}"/>
    <cellStyle name="Moneda 58 3 2 4" xfId="13384" xr:uid="{00000000-0005-0000-0000-0000904B0000}"/>
    <cellStyle name="Moneda 58 3 3" xfId="5724" xr:uid="{00000000-0005-0000-0000-0000914B0000}"/>
    <cellStyle name="Moneda 58 3 3 2" xfId="10101" xr:uid="{00000000-0005-0000-0000-0000924B0000}"/>
    <cellStyle name="Moneda 58 3 3 2 2" xfId="18854" xr:uid="{00000000-0005-0000-0000-0000934B0000}"/>
    <cellStyle name="Moneda 58 3 3 3" xfId="14478" xr:uid="{00000000-0005-0000-0000-0000944B0000}"/>
    <cellStyle name="Moneda 58 3 4" xfId="7913" xr:uid="{00000000-0005-0000-0000-0000954B0000}"/>
    <cellStyle name="Moneda 58 3 4 2" xfId="16666" xr:uid="{00000000-0005-0000-0000-0000964B0000}"/>
    <cellStyle name="Moneda 58 3 5" xfId="12290" xr:uid="{00000000-0005-0000-0000-0000974B0000}"/>
    <cellStyle name="Moneda 58 4" xfId="4081" xr:uid="{00000000-0005-0000-0000-0000984B0000}"/>
    <cellStyle name="Moneda 58 4 2" xfId="6270" xr:uid="{00000000-0005-0000-0000-0000994B0000}"/>
    <cellStyle name="Moneda 58 4 2 2" xfId="10647" xr:uid="{00000000-0005-0000-0000-00009A4B0000}"/>
    <cellStyle name="Moneda 58 4 2 2 2" xfId="19400" xr:uid="{00000000-0005-0000-0000-00009B4B0000}"/>
    <cellStyle name="Moneda 58 4 2 3" xfId="15024" xr:uid="{00000000-0005-0000-0000-00009C4B0000}"/>
    <cellStyle name="Moneda 58 4 3" xfId="8459" xr:uid="{00000000-0005-0000-0000-00009D4B0000}"/>
    <cellStyle name="Moneda 58 4 3 2" xfId="17212" xr:uid="{00000000-0005-0000-0000-00009E4B0000}"/>
    <cellStyle name="Moneda 58 4 4" xfId="12836" xr:uid="{00000000-0005-0000-0000-00009F4B0000}"/>
    <cellStyle name="Moneda 58 5" xfId="5176" xr:uid="{00000000-0005-0000-0000-0000A04B0000}"/>
    <cellStyle name="Moneda 58 5 2" xfId="9553" xr:uid="{00000000-0005-0000-0000-0000A14B0000}"/>
    <cellStyle name="Moneda 58 5 2 2" xfId="18306" xr:uid="{00000000-0005-0000-0000-0000A24B0000}"/>
    <cellStyle name="Moneda 58 5 3" xfId="13930" xr:uid="{00000000-0005-0000-0000-0000A34B0000}"/>
    <cellStyle name="Moneda 58 6" xfId="7365" xr:uid="{00000000-0005-0000-0000-0000A44B0000}"/>
    <cellStyle name="Moneda 58 6 2" xfId="16118" xr:uid="{00000000-0005-0000-0000-0000A54B0000}"/>
    <cellStyle name="Moneda 58 7" xfId="11742" xr:uid="{00000000-0005-0000-0000-0000A64B0000}"/>
    <cellStyle name="Moneda 59" xfId="3095" xr:uid="{00000000-0005-0000-0000-0000A74B0000}"/>
    <cellStyle name="Moneda 6" xfId="1919" xr:uid="{00000000-0005-0000-0000-0000A84B0000}"/>
    <cellStyle name="Moneda 6 10" xfId="1920" xr:uid="{00000000-0005-0000-0000-0000A94B0000}"/>
    <cellStyle name="Moneda 6 10 2" xfId="1921" xr:uid="{00000000-0005-0000-0000-0000AA4B0000}"/>
    <cellStyle name="Moneda 6 11" xfId="1922" xr:uid="{00000000-0005-0000-0000-0000AB4B0000}"/>
    <cellStyle name="Moneda 6 11 2" xfId="1923" xr:uid="{00000000-0005-0000-0000-0000AC4B0000}"/>
    <cellStyle name="Moneda 6 12" xfId="1924" xr:uid="{00000000-0005-0000-0000-0000AD4B0000}"/>
    <cellStyle name="Moneda 6 2" xfId="1925" xr:uid="{00000000-0005-0000-0000-0000AE4B0000}"/>
    <cellStyle name="Moneda 6 2 10" xfId="1926" xr:uid="{00000000-0005-0000-0000-0000AF4B0000}"/>
    <cellStyle name="Moneda 6 2 11" xfId="1927" xr:uid="{00000000-0005-0000-0000-0000B04B0000}"/>
    <cellStyle name="Moneda 6 2 2" xfId="1928" xr:uid="{00000000-0005-0000-0000-0000B14B0000}"/>
    <cellStyle name="Moneda 6 2 2 2" xfId="1929" xr:uid="{00000000-0005-0000-0000-0000B24B0000}"/>
    <cellStyle name="Moneda 6 2 2 2 2" xfId="1930" xr:uid="{00000000-0005-0000-0000-0000B34B0000}"/>
    <cellStyle name="Moneda 6 2 2 2 2 2" xfId="1931" xr:uid="{00000000-0005-0000-0000-0000B44B0000}"/>
    <cellStyle name="Moneda 6 2 2 2 2 2 2" xfId="1932" xr:uid="{00000000-0005-0000-0000-0000B54B0000}"/>
    <cellStyle name="Moneda 6 2 2 2 2 3" xfId="1933" xr:uid="{00000000-0005-0000-0000-0000B64B0000}"/>
    <cellStyle name="Moneda 6 2 2 2 2 3 2" xfId="1934" xr:uid="{00000000-0005-0000-0000-0000B74B0000}"/>
    <cellStyle name="Moneda 6 2 2 2 2 4" xfId="1935" xr:uid="{00000000-0005-0000-0000-0000B84B0000}"/>
    <cellStyle name="Moneda 6 2 2 2 2 4 2" xfId="1936" xr:uid="{00000000-0005-0000-0000-0000B94B0000}"/>
    <cellStyle name="Moneda 6 2 2 2 2 5" xfId="1937" xr:uid="{00000000-0005-0000-0000-0000BA4B0000}"/>
    <cellStyle name="Moneda 6 2 2 2 3" xfId="1938" xr:uid="{00000000-0005-0000-0000-0000BB4B0000}"/>
    <cellStyle name="Moneda 6 2 2 2 3 2" xfId="1939" xr:uid="{00000000-0005-0000-0000-0000BC4B0000}"/>
    <cellStyle name="Moneda 6 2 2 2 4" xfId="1940" xr:uid="{00000000-0005-0000-0000-0000BD4B0000}"/>
    <cellStyle name="Moneda 6 2 2 2 4 2" xfId="1941" xr:uid="{00000000-0005-0000-0000-0000BE4B0000}"/>
    <cellStyle name="Moneda 6 2 2 2 5" xfId="1942" xr:uid="{00000000-0005-0000-0000-0000BF4B0000}"/>
    <cellStyle name="Moneda 6 2 2 2 5 2" xfId="1943" xr:uid="{00000000-0005-0000-0000-0000C04B0000}"/>
    <cellStyle name="Moneda 6 2 2 2 6" xfId="1944" xr:uid="{00000000-0005-0000-0000-0000C14B0000}"/>
    <cellStyle name="Moneda 6 2 2 3" xfId="1945" xr:uid="{00000000-0005-0000-0000-0000C24B0000}"/>
    <cellStyle name="Moneda 6 2 2 3 2" xfId="1946" xr:uid="{00000000-0005-0000-0000-0000C34B0000}"/>
    <cellStyle name="Moneda 6 2 2 3 2 2" xfId="1947" xr:uid="{00000000-0005-0000-0000-0000C44B0000}"/>
    <cellStyle name="Moneda 6 2 2 3 3" xfId="1948" xr:uid="{00000000-0005-0000-0000-0000C54B0000}"/>
    <cellStyle name="Moneda 6 2 2 3 3 2" xfId="1949" xr:uid="{00000000-0005-0000-0000-0000C64B0000}"/>
    <cellStyle name="Moneda 6 2 2 3 4" xfId="1950" xr:uid="{00000000-0005-0000-0000-0000C74B0000}"/>
    <cellStyle name="Moneda 6 2 2 3 4 2" xfId="1951" xr:uid="{00000000-0005-0000-0000-0000C84B0000}"/>
    <cellStyle name="Moneda 6 2 2 3 5" xfId="1952" xr:uid="{00000000-0005-0000-0000-0000C94B0000}"/>
    <cellStyle name="Moneda 6 2 2 4" xfId="1953" xr:uid="{00000000-0005-0000-0000-0000CA4B0000}"/>
    <cellStyle name="Moneda 6 2 2 4 2" xfId="1954" xr:uid="{00000000-0005-0000-0000-0000CB4B0000}"/>
    <cellStyle name="Moneda 6 2 2 5" xfId="1955" xr:uid="{00000000-0005-0000-0000-0000CC4B0000}"/>
    <cellStyle name="Moneda 6 2 2 5 2" xfId="1956" xr:uid="{00000000-0005-0000-0000-0000CD4B0000}"/>
    <cellStyle name="Moneda 6 2 2 6" xfId="1957" xr:uid="{00000000-0005-0000-0000-0000CE4B0000}"/>
    <cellStyle name="Moneda 6 2 2 6 2" xfId="1958" xr:uid="{00000000-0005-0000-0000-0000CF4B0000}"/>
    <cellStyle name="Moneda 6 2 2 7" xfId="1959" xr:uid="{00000000-0005-0000-0000-0000D04B0000}"/>
    <cellStyle name="Moneda 6 2 3" xfId="1960" xr:uid="{00000000-0005-0000-0000-0000D14B0000}"/>
    <cellStyle name="Moneda 6 2 3 2" xfId="1961" xr:uid="{00000000-0005-0000-0000-0000D24B0000}"/>
    <cellStyle name="Moneda 6 2 3 2 2" xfId="1962" xr:uid="{00000000-0005-0000-0000-0000D34B0000}"/>
    <cellStyle name="Moneda 6 2 3 2 2 2" xfId="1963" xr:uid="{00000000-0005-0000-0000-0000D44B0000}"/>
    <cellStyle name="Moneda 6 2 3 2 2 2 2" xfId="1964" xr:uid="{00000000-0005-0000-0000-0000D54B0000}"/>
    <cellStyle name="Moneda 6 2 3 2 2 3" xfId="1965" xr:uid="{00000000-0005-0000-0000-0000D64B0000}"/>
    <cellStyle name="Moneda 6 2 3 2 2 3 2" xfId="1966" xr:uid="{00000000-0005-0000-0000-0000D74B0000}"/>
    <cellStyle name="Moneda 6 2 3 2 2 4" xfId="1967" xr:uid="{00000000-0005-0000-0000-0000D84B0000}"/>
    <cellStyle name="Moneda 6 2 3 2 2 4 2" xfId="1968" xr:uid="{00000000-0005-0000-0000-0000D94B0000}"/>
    <cellStyle name="Moneda 6 2 3 2 2 5" xfId="1969" xr:uid="{00000000-0005-0000-0000-0000DA4B0000}"/>
    <cellStyle name="Moneda 6 2 3 2 3" xfId="1970" xr:uid="{00000000-0005-0000-0000-0000DB4B0000}"/>
    <cellStyle name="Moneda 6 2 3 2 3 2" xfId="1971" xr:uid="{00000000-0005-0000-0000-0000DC4B0000}"/>
    <cellStyle name="Moneda 6 2 3 2 4" xfId="1972" xr:uid="{00000000-0005-0000-0000-0000DD4B0000}"/>
    <cellStyle name="Moneda 6 2 3 2 4 2" xfId="1973" xr:uid="{00000000-0005-0000-0000-0000DE4B0000}"/>
    <cellStyle name="Moneda 6 2 3 2 5" xfId="1974" xr:uid="{00000000-0005-0000-0000-0000DF4B0000}"/>
    <cellStyle name="Moneda 6 2 3 2 5 2" xfId="1975" xr:uid="{00000000-0005-0000-0000-0000E04B0000}"/>
    <cellStyle name="Moneda 6 2 3 2 6" xfId="1976" xr:uid="{00000000-0005-0000-0000-0000E14B0000}"/>
    <cellStyle name="Moneda 6 2 3 3" xfId="1977" xr:uid="{00000000-0005-0000-0000-0000E24B0000}"/>
    <cellStyle name="Moneda 6 2 3 3 2" xfId="1978" xr:uid="{00000000-0005-0000-0000-0000E34B0000}"/>
    <cellStyle name="Moneda 6 2 3 3 2 2" xfId="1979" xr:uid="{00000000-0005-0000-0000-0000E44B0000}"/>
    <cellStyle name="Moneda 6 2 3 3 3" xfId="1980" xr:uid="{00000000-0005-0000-0000-0000E54B0000}"/>
    <cellStyle name="Moneda 6 2 3 3 3 2" xfId="1981" xr:uid="{00000000-0005-0000-0000-0000E64B0000}"/>
    <cellStyle name="Moneda 6 2 3 3 4" xfId="1982" xr:uid="{00000000-0005-0000-0000-0000E74B0000}"/>
    <cellStyle name="Moneda 6 2 3 3 4 2" xfId="1983" xr:uid="{00000000-0005-0000-0000-0000E84B0000}"/>
    <cellStyle name="Moneda 6 2 3 3 5" xfId="1984" xr:uid="{00000000-0005-0000-0000-0000E94B0000}"/>
    <cellStyle name="Moneda 6 2 3 4" xfId="1985" xr:uid="{00000000-0005-0000-0000-0000EA4B0000}"/>
    <cellStyle name="Moneda 6 2 3 4 2" xfId="1986" xr:uid="{00000000-0005-0000-0000-0000EB4B0000}"/>
    <cellStyle name="Moneda 6 2 3 5" xfId="1987" xr:uid="{00000000-0005-0000-0000-0000EC4B0000}"/>
    <cellStyle name="Moneda 6 2 3 5 2" xfId="1988" xr:uid="{00000000-0005-0000-0000-0000ED4B0000}"/>
    <cellStyle name="Moneda 6 2 3 6" xfId="1989" xr:uid="{00000000-0005-0000-0000-0000EE4B0000}"/>
    <cellStyle name="Moneda 6 2 3 6 2" xfId="1990" xr:uid="{00000000-0005-0000-0000-0000EF4B0000}"/>
    <cellStyle name="Moneda 6 2 3 7" xfId="1991" xr:uid="{00000000-0005-0000-0000-0000F04B0000}"/>
    <cellStyle name="Moneda 6 2 4" xfId="1992" xr:uid="{00000000-0005-0000-0000-0000F14B0000}"/>
    <cellStyle name="Moneda 6 2 4 2" xfId="1993" xr:uid="{00000000-0005-0000-0000-0000F24B0000}"/>
    <cellStyle name="Moneda 6 2 4 2 2" xfId="1994" xr:uid="{00000000-0005-0000-0000-0000F34B0000}"/>
    <cellStyle name="Moneda 6 2 4 2 2 2" xfId="1995" xr:uid="{00000000-0005-0000-0000-0000F44B0000}"/>
    <cellStyle name="Moneda 6 2 4 2 2 2 2" xfId="1996" xr:uid="{00000000-0005-0000-0000-0000F54B0000}"/>
    <cellStyle name="Moneda 6 2 4 2 2 3" xfId="1997" xr:uid="{00000000-0005-0000-0000-0000F64B0000}"/>
    <cellStyle name="Moneda 6 2 4 2 2 3 2" xfId="1998" xr:uid="{00000000-0005-0000-0000-0000F74B0000}"/>
    <cellStyle name="Moneda 6 2 4 2 2 4" xfId="1999" xr:uid="{00000000-0005-0000-0000-0000F84B0000}"/>
    <cellStyle name="Moneda 6 2 4 2 2 4 2" xfId="2000" xr:uid="{00000000-0005-0000-0000-0000F94B0000}"/>
    <cellStyle name="Moneda 6 2 4 2 2 5" xfId="2001" xr:uid="{00000000-0005-0000-0000-0000FA4B0000}"/>
    <cellStyle name="Moneda 6 2 4 2 3" xfId="2002" xr:uid="{00000000-0005-0000-0000-0000FB4B0000}"/>
    <cellStyle name="Moneda 6 2 4 2 3 2" xfId="2003" xr:uid="{00000000-0005-0000-0000-0000FC4B0000}"/>
    <cellStyle name="Moneda 6 2 4 2 4" xfId="2004" xr:uid="{00000000-0005-0000-0000-0000FD4B0000}"/>
    <cellStyle name="Moneda 6 2 4 2 4 2" xfId="2005" xr:uid="{00000000-0005-0000-0000-0000FE4B0000}"/>
    <cellStyle name="Moneda 6 2 4 2 5" xfId="2006" xr:uid="{00000000-0005-0000-0000-0000FF4B0000}"/>
    <cellStyle name="Moneda 6 2 4 2 5 2" xfId="2007" xr:uid="{00000000-0005-0000-0000-0000004C0000}"/>
    <cellStyle name="Moneda 6 2 4 2 6" xfId="2008" xr:uid="{00000000-0005-0000-0000-0000014C0000}"/>
    <cellStyle name="Moneda 6 2 4 3" xfId="2009" xr:uid="{00000000-0005-0000-0000-0000024C0000}"/>
    <cellStyle name="Moneda 6 2 4 3 2" xfId="2010" xr:uid="{00000000-0005-0000-0000-0000034C0000}"/>
    <cellStyle name="Moneda 6 2 4 3 2 2" xfId="2011" xr:uid="{00000000-0005-0000-0000-0000044C0000}"/>
    <cellStyle name="Moneda 6 2 4 3 3" xfId="2012" xr:uid="{00000000-0005-0000-0000-0000054C0000}"/>
    <cellStyle name="Moneda 6 2 4 3 3 2" xfId="2013" xr:uid="{00000000-0005-0000-0000-0000064C0000}"/>
    <cellStyle name="Moneda 6 2 4 3 4" xfId="2014" xr:uid="{00000000-0005-0000-0000-0000074C0000}"/>
    <cellStyle name="Moneda 6 2 4 3 4 2" xfId="2015" xr:uid="{00000000-0005-0000-0000-0000084C0000}"/>
    <cellStyle name="Moneda 6 2 4 3 5" xfId="2016" xr:uid="{00000000-0005-0000-0000-0000094C0000}"/>
    <cellStyle name="Moneda 6 2 4 4" xfId="2017" xr:uid="{00000000-0005-0000-0000-00000A4C0000}"/>
    <cellStyle name="Moneda 6 2 4 4 2" xfId="2018" xr:uid="{00000000-0005-0000-0000-00000B4C0000}"/>
    <cellStyle name="Moneda 6 2 4 5" xfId="2019" xr:uid="{00000000-0005-0000-0000-00000C4C0000}"/>
    <cellStyle name="Moneda 6 2 4 5 2" xfId="2020" xr:uid="{00000000-0005-0000-0000-00000D4C0000}"/>
    <cellStyle name="Moneda 6 2 4 6" xfId="2021" xr:uid="{00000000-0005-0000-0000-00000E4C0000}"/>
    <cellStyle name="Moneda 6 2 4 6 2" xfId="2022" xr:uid="{00000000-0005-0000-0000-00000F4C0000}"/>
    <cellStyle name="Moneda 6 2 4 7" xfId="2023" xr:uid="{00000000-0005-0000-0000-0000104C0000}"/>
    <cellStyle name="Moneda 6 2 5" xfId="2024" xr:uid="{00000000-0005-0000-0000-0000114C0000}"/>
    <cellStyle name="Moneda 6 2 5 2" xfId="2025" xr:uid="{00000000-0005-0000-0000-0000124C0000}"/>
    <cellStyle name="Moneda 6 2 5 2 2" xfId="2026" xr:uid="{00000000-0005-0000-0000-0000134C0000}"/>
    <cellStyle name="Moneda 6 2 5 2 2 2" xfId="2027" xr:uid="{00000000-0005-0000-0000-0000144C0000}"/>
    <cellStyle name="Moneda 6 2 5 2 3" xfId="2028" xr:uid="{00000000-0005-0000-0000-0000154C0000}"/>
    <cellStyle name="Moneda 6 2 5 2 3 2" xfId="2029" xr:uid="{00000000-0005-0000-0000-0000164C0000}"/>
    <cellStyle name="Moneda 6 2 5 2 4" xfId="2030" xr:uid="{00000000-0005-0000-0000-0000174C0000}"/>
    <cellStyle name="Moneda 6 2 5 2 4 2" xfId="2031" xr:uid="{00000000-0005-0000-0000-0000184C0000}"/>
    <cellStyle name="Moneda 6 2 5 2 5" xfId="2032" xr:uid="{00000000-0005-0000-0000-0000194C0000}"/>
    <cellStyle name="Moneda 6 2 5 3" xfId="2033" xr:uid="{00000000-0005-0000-0000-00001A4C0000}"/>
    <cellStyle name="Moneda 6 2 5 3 2" xfId="2034" xr:uid="{00000000-0005-0000-0000-00001B4C0000}"/>
    <cellStyle name="Moneda 6 2 5 4" xfId="2035" xr:uid="{00000000-0005-0000-0000-00001C4C0000}"/>
    <cellStyle name="Moneda 6 2 5 4 2" xfId="2036" xr:uid="{00000000-0005-0000-0000-00001D4C0000}"/>
    <cellStyle name="Moneda 6 2 5 5" xfId="2037" xr:uid="{00000000-0005-0000-0000-00001E4C0000}"/>
    <cellStyle name="Moneda 6 2 5 5 2" xfId="2038" xr:uid="{00000000-0005-0000-0000-00001F4C0000}"/>
    <cellStyle name="Moneda 6 2 5 6" xfId="2039" xr:uid="{00000000-0005-0000-0000-0000204C0000}"/>
    <cellStyle name="Moneda 6 2 6" xfId="2040" xr:uid="{00000000-0005-0000-0000-0000214C0000}"/>
    <cellStyle name="Moneda 6 2 6 2" xfId="2041" xr:uid="{00000000-0005-0000-0000-0000224C0000}"/>
    <cellStyle name="Moneda 6 2 6 2 2" xfId="2042" xr:uid="{00000000-0005-0000-0000-0000234C0000}"/>
    <cellStyle name="Moneda 6 2 6 3" xfId="2043" xr:uid="{00000000-0005-0000-0000-0000244C0000}"/>
    <cellStyle name="Moneda 6 2 6 3 2" xfId="2044" xr:uid="{00000000-0005-0000-0000-0000254C0000}"/>
    <cellStyle name="Moneda 6 2 6 4" xfId="2045" xr:uid="{00000000-0005-0000-0000-0000264C0000}"/>
    <cellStyle name="Moneda 6 2 6 4 2" xfId="2046" xr:uid="{00000000-0005-0000-0000-0000274C0000}"/>
    <cellStyle name="Moneda 6 2 6 5" xfId="2047" xr:uid="{00000000-0005-0000-0000-0000284C0000}"/>
    <cellStyle name="Moneda 6 2 7" xfId="2048" xr:uid="{00000000-0005-0000-0000-0000294C0000}"/>
    <cellStyle name="Moneda 6 2 7 2" xfId="2049" xr:uid="{00000000-0005-0000-0000-00002A4C0000}"/>
    <cellStyle name="Moneda 6 2 8" xfId="2050" xr:uid="{00000000-0005-0000-0000-00002B4C0000}"/>
    <cellStyle name="Moneda 6 2 8 2" xfId="2051" xr:uid="{00000000-0005-0000-0000-00002C4C0000}"/>
    <cellStyle name="Moneda 6 2 9" xfId="2052" xr:uid="{00000000-0005-0000-0000-00002D4C0000}"/>
    <cellStyle name="Moneda 6 2 9 2" xfId="2053" xr:uid="{00000000-0005-0000-0000-00002E4C0000}"/>
    <cellStyle name="Moneda 6 3" xfId="2054" xr:uid="{00000000-0005-0000-0000-00002F4C0000}"/>
    <cellStyle name="Moneda 6 3 2" xfId="2055" xr:uid="{00000000-0005-0000-0000-0000304C0000}"/>
    <cellStyle name="Moneda 6 3 2 2" xfId="2056" xr:uid="{00000000-0005-0000-0000-0000314C0000}"/>
    <cellStyle name="Moneda 6 3 2 2 2" xfId="2057" xr:uid="{00000000-0005-0000-0000-0000324C0000}"/>
    <cellStyle name="Moneda 6 3 2 2 2 2" xfId="2058" xr:uid="{00000000-0005-0000-0000-0000334C0000}"/>
    <cellStyle name="Moneda 6 3 2 2 3" xfId="2059" xr:uid="{00000000-0005-0000-0000-0000344C0000}"/>
    <cellStyle name="Moneda 6 3 2 2 3 2" xfId="2060" xr:uid="{00000000-0005-0000-0000-0000354C0000}"/>
    <cellStyle name="Moneda 6 3 2 2 4" xfId="2061" xr:uid="{00000000-0005-0000-0000-0000364C0000}"/>
    <cellStyle name="Moneda 6 3 2 2 4 2" xfId="2062" xr:uid="{00000000-0005-0000-0000-0000374C0000}"/>
    <cellStyle name="Moneda 6 3 2 2 5" xfId="2063" xr:uid="{00000000-0005-0000-0000-0000384C0000}"/>
    <cellStyle name="Moneda 6 3 2 3" xfId="2064" xr:uid="{00000000-0005-0000-0000-0000394C0000}"/>
    <cellStyle name="Moneda 6 3 2 3 2" xfId="2065" xr:uid="{00000000-0005-0000-0000-00003A4C0000}"/>
    <cellStyle name="Moneda 6 3 2 4" xfId="2066" xr:uid="{00000000-0005-0000-0000-00003B4C0000}"/>
    <cellStyle name="Moneda 6 3 2 4 2" xfId="2067" xr:uid="{00000000-0005-0000-0000-00003C4C0000}"/>
    <cellStyle name="Moneda 6 3 2 5" xfId="2068" xr:uid="{00000000-0005-0000-0000-00003D4C0000}"/>
    <cellStyle name="Moneda 6 3 2 5 2" xfId="2069" xr:uid="{00000000-0005-0000-0000-00003E4C0000}"/>
    <cellStyle name="Moneda 6 3 2 6" xfId="2070" xr:uid="{00000000-0005-0000-0000-00003F4C0000}"/>
    <cellStyle name="Moneda 6 3 3" xfId="2071" xr:uid="{00000000-0005-0000-0000-0000404C0000}"/>
    <cellStyle name="Moneda 6 3 3 2" xfId="2072" xr:uid="{00000000-0005-0000-0000-0000414C0000}"/>
    <cellStyle name="Moneda 6 3 3 2 2" xfId="2073" xr:uid="{00000000-0005-0000-0000-0000424C0000}"/>
    <cellStyle name="Moneda 6 3 3 3" xfId="2074" xr:uid="{00000000-0005-0000-0000-0000434C0000}"/>
    <cellStyle name="Moneda 6 3 3 3 2" xfId="2075" xr:uid="{00000000-0005-0000-0000-0000444C0000}"/>
    <cellStyle name="Moneda 6 3 3 4" xfId="2076" xr:uid="{00000000-0005-0000-0000-0000454C0000}"/>
    <cellStyle name="Moneda 6 3 3 4 2" xfId="2077" xr:uid="{00000000-0005-0000-0000-0000464C0000}"/>
    <cellStyle name="Moneda 6 3 3 5" xfId="2078" xr:uid="{00000000-0005-0000-0000-0000474C0000}"/>
    <cellStyle name="Moneda 6 3 4" xfId="2079" xr:uid="{00000000-0005-0000-0000-0000484C0000}"/>
    <cellStyle name="Moneda 6 3 4 2" xfId="2080" xr:uid="{00000000-0005-0000-0000-0000494C0000}"/>
    <cellStyle name="Moneda 6 3 5" xfId="2081" xr:uid="{00000000-0005-0000-0000-00004A4C0000}"/>
    <cellStyle name="Moneda 6 3 5 2" xfId="2082" xr:uid="{00000000-0005-0000-0000-00004B4C0000}"/>
    <cellStyle name="Moneda 6 3 6" xfId="2083" xr:uid="{00000000-0005-0000-0000-00004C4C0000}"/>
    <cellStyle name="Moneda 6 3 6 2" xfId="2084" xr:uid="{00000000-0005-0000-0000-00004D4C0000}"/>
    <cellStyle name="Moneda 6 3 7" xfId="2085" xr:uid="{00000000-0005-0000-0000-00004E4C0000}"/>
    <cellStyle name="Moneda 6 4" xfId="2086" xr:uid="{00000000-0005-0000-0000-00004F4C0000}"/>
    <cellStyle name="Moneda 6 4 2" xfId="2087" xr:uid="{00000000-0005-0000-0000-0000504C0000}"/>
    <cellStyle name="Moneda 6 4 2 2" xfId="2088" xr:uid="{00000000-0005-0000-0000-0000514C0000}"/>
    <cellStyle name="Moneda 6 4 2 2 2" xfId="2089" xr:uid="{00000000-0005-0000-0000-0000524C0000}"/>
    <cellStyle name="Moneda 6 4 2 2 2 2" xfId="2090" xr:uid="{00000000-0005-0000-0000-0000534C0000}"/>
    <cellStyle name="Moneda 6 4 2 2 3" xfId="2091" xr:uid="{00000000-0005-0000-0000-0000544C0000}"/>
    <cellStyle name="Moneda 6 4 2 2 3 2" xfId="2092" xr:uid="{00000000-0005-0000-0000-0000554C0000}"/>
    <cellStyle name="Moneda 6 4 2 2 4" xfId="2093" xr:uid="{00000000-0005-0000-0000-0000564C0000}"/>
    <cellStyle name="Moneda 6 4 2 2 4 2" xfId="2094" xr:uid="{00000000-0005-0000-0000-0000574C0000}"/>
    <cellStyle name="Moneda 6 4 2 2 5" xfId="2095" xr:uid="{00000000-0005-0000-0000-0000584C0000}"/>
    <cellStyle name="Moneda 6 4 2 3" xfId="2096" xr:uid="{00000000-0005-0000-0000-0000594C0000}"/>
    <cellStyle name="Moneda 6 4 2 3 2" xfId="2097" xr:uid="{00000000-0005-0000-0000-00005A4C0000}"/>
    <cellStyle name="Moneda 6 4 2 4" xfId="2098" xr:uid="{00000000-0005-0000-0000-00005B4C0000}"/>
    <cellStyle name="Moneda 6 4 2 4 2" xfId="2099" xr:uid="{00000000-0005-0000-0000-00005C4C0000}"/>
    <cellStyle name="Moneda 6 4 2 5" xfId="2100" xr:uid="{00000000-0005-0000-0000-00005D4C0000}"/>
    <cellStyle name="Moneda 6 4 2 5 2" xfId="2101" xr:uid="{00000000-0005-0000-0000-00005E4C0000}"/>
    <cellStyle name="Moneda 6 4 2 6" xfId="2102" xr:uid="{00000000-0005-0000-0000-00005F4C0000}"/>
    <cellStyle name="Moneda 6 4 3" xfId="2103" xr:uid="{00000000-0005-0000-0000-0000604C0000}"/>
    <cellStyle name="Moneda 6 4 3 2" xfId="2104" xr:uid="{00000000-0005-0000-0000-0000614C0000}"/>
    <cellStyle name="Moneda 6 4 3 2 2" xfId="2105" xr:uid="{00000000-0005-0000-0000-0000624C0000}"/>
    <cellStyle name="Moneda 6 4 3 3" xfId="2106" xr:uid="{00000000-0005-0000-0000-0000634C0000}"/>
    <cellStyle name="Moneda 6 4 3 3 2" xfId="2107" xr:uid="{00000000-0005-0000-0000-0000644C0000}"/>
    <cellStyle name="Moneda 6 4 3 4" xfId="2108" xr:uid="{00000000-0005-0000-0000-0000654C0000}"/>
    <cellStyle name="Moneda 6 4 3 4 2" xfId="2109" xr:uid="{00000000-0005-0000-0000-0000664C0000}"/>
    <cellStyle name="Moneda 6 4 3 5" xfId="2110" xr:uid="{00000000-0005-0000-0000-0000674C0000}"/>
    <cellStyle name="Moneda 6 4 4" xfId="2111" xr:uid="{00000000-0005-0000-0000-0000684C0000}"/>
    <cellStyle name="Moneda 6 4 4 2" xfId="2112" xr:uid="{00000000-0005-0000-0000-0000694C0000}"/>
    <cellStyle name="Moneda 6 4 5" xfId="2113" xr:uid="{00000000-0005-0000-0000-00006A4C0000}"/>
    <cellStyle name="Moneda 6 4 5 2" xfId="2114" xr:uid="{00000000-0005-0000-0000-00006B4C0000}"/>
    <cellStyle name="Moneda 6 4 6" xfId="2115" xr:uid="{00000000-0005-0000-0000-00006C4C0000}"/>
    <cellStyle name="Moneda 6 4 6 2" xfId="2116" xr:uid="{00000000-0005-0000-0000-00006D4C0000}"/>
    <cellStyle name="Moneda 6 4 7" xfId="2117" xr:uid="{00000000-0005-0000-0000-00006E4C0000}"/>
    <cellStyle name="Moneda 6 5" xfId="2118" xr:uid="{00000000-0005-0000-0000-00006F4C0000}"/>
    <cellStyle name="Moneda 6 5 2" xfId="2119" xr:uid="{00000000-0005-0000-0000-0000704C0000}"/>
    <cellStyle name="Moneda 6 5 2 2" xfId="2120" xr:uid="{00000000-0005-0000-0000-0000714C0000}"/>
    <cellStyle name="Moneda 6 5 2 2 2" xfId="2121" xr:uid="{00000000-0005-0000-0000-0000724C0000}"/>
    <cellStyle name="Moneda 6 5 2 2 2 2" xfId="2122" xr:uid="{00000000-0005-0000-0000-0000734C0000}"/>
    <cellStyle name="Moneda 6 5 2 2 3" xfId="2123" xr:uid="{00000000-0005-0000-0000-0000744C0000}"/>
    <cellStyle name="Moneda 6 5 2 2 3 2" xfId="2124" xr:uid="{00000000-0005-0000-0000-0000754C0000}"/>
    <cellStyle name="Moneda 6 5 2 2 4" xfId="2125" xr:uid="{00000000-0005-0000-0000-0000764C0000}"/>
    <cellStyle name="Moneda 6 5 2 2 4 2" xfId="2126" xr:uid="{00000000-0005-0000-0000-0000774C0000}"/>
    <cellStyle name="Moneda 6 5 2 2 5" xfId="2127" xr:uid="{00000000-0005-0000-0000-0000784C0000}"/>
    <cellStyle name="Moneda 6 5 2 3" xfId="2128" xr:uid="{00000000-0005-0000-0000-0000794C0000}"/>
    <cellStyle name="Moneda 6 5 2 3 2" xfId="2129" xr:uid="{00000000-0005-0000-0000-00007A4C0000}"/>
    <cellStyle name="Moneda 6 5 2 4" xfId="2130" xr:uid="{00000000-0005-0000-0000-00007B4C0000}"/>
    <cellStyle name="Moneda 6 5 2 4 2" xfId="2131" xr:uid="{00000000-0005-0000-0000-00007C4C0000}"/>
    <cellStyle name="Moneda 6 5 2 5" xfId="2132" xr:uid="{00000000-0005-0000-0000-00007D4C0000}"/>
    <cellStyle name="Moneda 6 5 2 5 2" xfId="2133" xr:uid="{00000000-0005-0000-0000-00007E4C0000}"/>
    <cellStyle name="Moneda 6 5 2 6" xfId="2134" xr:uid="{00000000-0005-0000-0000-00007F4C0000}"/>
    <cellStyle name="Moneda 6 5 3" xfId="2135" xr:uid="{00000000-0005-0000-0000-0000804C0000}"/>
    <cellStyle name="Moneda 6 5 3 2" xfId="2136" xr:uid="{00000000-0005-0000-0000-0000814C0000}"/>
    <cellStyle name="Moneda 6 5 3 2 2" xfId="2137" xr:uid="{00000000-0005-0000-0000-0000824C0000}"/>
    <cellStyle name="Moneda 6 5 3 3" xfId="2138" xr:uid="{00000000-0005-0000-0000-0000834C0000}"/>
    <cellStyle name="Moneda 6 5 3 3 2" xfId="2139" xr:uid="{00000000-0005-0000-0000-0000844C0000}"/>
    <cellStyle name="Moneda 6 5 3 4" xfId="2140" xr:uid="{00000000-0005-0000-0000-0000854C0000}"/>
    <cellStyle name="Moneda 6 5 3 4 2" xfId="2141" xr:uid="{00000000-0005-0000-0000-0000864C0000}"/>
    <cellStyle name="Moneda 6 5 3 5" xfId="2142" xr:uid="{00000000-0005-0000-0000-0000874C0000}"/>
    <cellStyle name="Moneda 6 5 4" xfId="2143" xr:uid="{00000000-0005-0000-0000-0000884C0000}"/>
    <cellStyle name="Moneda 6 5 4 2" xfId="2144" xr:uid="{00000000-0005-0000-0000-0000894C0000}"/>
    <cellStyle name="Moneda 6 5 5" xfId="2145" xr:uid="{00000000-0005-0000-0000-00008A4C0000}"/>
    <cellStyle name="Moneda 6 5 5 2" xfId="2146" xr:uid="{00000000-0005-0000-0000-00008B4C0000}"/>
    <cellStyle name="Moneda 6 5 6" xfId="2147" xr:uid="{00000000-0005-0000-0000-00008C4C0000}"/>
    <cellStyle name="Moneda 6 5 6 2" xfId="2148" xr:uid="{00000000-0005-0000-0000-00008D4C0000}"/>
    <cellStyle name="Moneda 6 5 7" xfId="2149" xr:uid="{00000000-0005-0000-0000-00008E4C0000}"/>
    <cellStyle name="Moneda 6 6" xfId="2150" xr:uid="{00000000-0005-0000-0000-00008F4C0000}"/>
    <cellStyle name="Moneda 6 6 2" xfId="2151" xr:uid="{00000000-0005-0000-0000-0000904C0000}"/>
    <cellStyle name="Moneda 6 6 2 2" xfId="2152" xr:uid="{00000000-0005-0000-0000-0000914C0000}"/>
    <cellStyle name="Moneda 6 6 2 2 2" xfId="2153" xr:uid="{00000000-0005-0000-0000-0000924C0000}"/>
    <cellStyle name="Moneda 6 6 2 3" xfId="2154" xr:uid="{00000000-0005-0000-0000-0000934C0000}"/>
    <cellStyle name="Moneda 6 6 2 3 2" xfId="2155" xr:uid="{00000000-0005-0000-0000-0000944C0000}"/>
    <cellStyle name="Moneda 6 6 2 4" xfId="2156" xr:uid="{00000000-0005-0000-0000-0000954C0000}"/>
    <cellStyle name="Moneda 6 6 2 4 2" xfId="2157" xr:uid="{00000000-0005-0000-0000-0000964C0000}"/>
    <cellStyle name="Moneda 6 6 2 5" xfId="2158" xr:uid="{00000000-0005-0000-0000-0000974C0000}"/>
    <cellStyle name="Moneda 6 6 3" xfId="2159" xr:uid="{00000000-0005-0000-0000-0000984C0000}"/>
    <cellStyle name="Moneda 6 6 3 2" xfId="2160" xr:uid="{00000000-0005-0000-0000-0000994C0000}"/>
    <cellStyle name="Moneda 6 6 4" xfId="2161" xr:uid="{00000000-0005-0000-0000-00009A4C0000}"/>
    <cellStyle name="Moneda 6 6 4 2" xfId="2162" xr:uid="{00000000-0005-0000-0000-00009B4C0000}"/>
    <cellStyle name="Moneda 6 6 5" xfId="2163" xr:uid="{00000000-0005-0000-0000-00009C4C0000}"/>
    <cellStyle name="Moneda 6 6 5 2" xfId="2164" xr:uid="{00000000-0005-0000-0000-00009D4C0000}"/>
    <cellStyle name="Moneda 6 6 6" xfId="2165" xr:uid="{00000000-0005-0000-0000-00009E4C0000}"/>
    <cellStyle name="Moneda 6 7" xfId="2166" xr:uid="{00000000-0005-0000-0000-00009F4C0000}"/>
    <cellStyle name="Moneda 6 7 2" xfId="2167" xr:uid="{00000000-0005-0000-0000-0000A04C0000}"/>
    <cellStyle name="Moneda 6 7 2 2" xfId="2168" xr:uid="{00000000-0005-0000-0000-0000A14C0000}"/>
    <cellStyle name="Moneda 6 7 3" xfId="2169" xr:uid="{00000000-0005-0000-0000-0000A24C0000}"/>
    <cellStyle name="Moneda 6 7 3 2" xfId="2170" xr:uid="{00000000-0005-0000-0000-0000A34C0000}"/>
    <cellStyle name="Moneda 6 7 4" xfId="2171" xr:uid="{00000000-0005-0000-0000-0000A44C0000}"/>
    <cellStyle name="Moneda 6 7 4 2" xfId="2172" xr:uid="{00000000-0005-0000-0000-0000A54C0000}"/>
    <cellStyle name="Moneda 6 7 5" xfId="2173" xr:uid="{00000000-0005-0000-0000-0000A64C0000}"/>
    <cellStyle name="Moneda 6 8" xfId="2174" xr:uid="{00000000-0005-0000-0000-0000A74C0000}"/>
    <cellStyle name="Moneda 6 8 2" xfId="2175" xr:uid="{00000000-0005-0000-0000-0000A84C0000}"/>
    <cellStyle name="Moneda 6 9" xfId="2176" xr:uid="{00000000-0005-0000-0000-0000A94C0000}"/>
    <cellStyle name="Moneda 6 9 2" xfId="2177" xr:uid="{00000000-0005-0000-0000-0000AA4C0000}"/>
    <cellStyle name="Moneda 60" xfId="3145" xr:uid="{00000000-0005-0000-0000-0000AB4C0000}"/>
    <cellStyle name="Moneda 61" xfId="3371" xr:uid="{00000000-0005-0000-0000-0000AC4C0000}"/>
    <cellStyle name="Moneda 62" xfId="3373" xr:uid="{00000000-0005-0000-0000-0000AD4C0000}"/>
    <cellStyle name="Moneda 63" xfId="3374" xr:uid="{00000000-0005-0000-0000-0000AE4C0000}"/>
    <cellStyle name="Moneda 64" xfId="3424" xr:uid="{00000000-0005-0000-0000-0000AF4C0000}"/>
    <cellStyle name="Moneda 65" xfId="3925" xr:uid="{00000000-0005-0000-0000-0000B04C0000}"/>
    <cellStyle name="Moneda 66" xfId="5020" xr:uid="{00000000-0005-0000-0000-0000B14C0000}"/>
    <cellStyle name="Moneda 67" xfId="7209" xr:uid="{00000000-0005-0000-0000-0000B24C0000}"/>
    <cellStyle name="Moneda 68" xfId="11586" xr:uid="{00000000-0005-0000-0000-0000B34C0000}"/>
    <cellStyle name="Moneda 7" xfId="2178" xr:uid="{00000000-0005-0000-0000-0000B44C0000}"/>
    <cellStyle name="Moneda 7 10" xfId="2179" xr:uid="{00000000-0005-0000-0000-0000B54C0000}"/>
    <cellStyle name="Moneda 7 10 2" xfId="2180" xr:uid="{00000000-0005-0000-0000-0000B64C0000}"/>
    <cellStyle name="Moneda 7 11" xfId="2181" xr:uid="{00000000-0005-0000-0000-0000B74C0000}"/>
    <cellStyle name="Moneda 7 12" xfId="2182" xr:uid="{00000000-0005-0000-0000-0000B84C0000}"/>
    <cellStyle name="Moneda 7 2" xfId="2183" xr:uid="{00000000-0005-0000-0000-0000B94C0000}"/>
    <cellStyle name="Moneda 7 2 10" xfId="2184" xr:uid="{00000000-0005-0000-0000-0000BA4C0000}"/>
    <cellStyle name="Moneda 7 2 11" xfId="2185" xr:uid="{00000000-0005-0000-0000-0000BB4C0000}"/>
    <cellStyle name="Moneda 7 2 2" xfId="2186" xr:uid="{00000000-0005-0000-0000-0000BC4C0000}"/>
    <cellStyle name="Moneda 7 2 2 2" xfId="2187" xr:uid="{00000000-0005-0000-0000-0000BD4C0000}"/>
    <cellStyle name="Moneda 7 2 2 2 2" xfId="2188" xr:uid="{00000000-0005-0000-0000-0000BE4C0000}"/>
    <cellStyle name="Moneda 7 2 2 2 2 2" xfId="2189" xr:uid="{00000000-0005-0000-0000-0000BF4C0000}"/>
    <cellStyle name="Moneda 7 2 2 2 2 2 2" xfId="2190" xr:uid="{00000000-0005-0000-0000-0000C04C0000}"/>
    <cellStyle name="Moneda 7 2 2 2 2 3" xfId="2191" xr:uid="{00000000-0005-0000-0000-0000C14C0000}"/>
    <cellStyle name="Moneda 7 2 2 2 2 3 2" xfId="2192" xr:uid="{00000000-0005-0000-0000-0000C24C0000}"/>
    <cellStyle name="Moneda 7 2 2 2 2 4" xfId="2193" xr:uid="{00000000-0005-0000-0000-0000C34C0000}"/>
    <cellStyle name="Moneda 7 2 2 2 2 4 2" xfId="2194" xr:uid="{00000000-0005-0000-0000-0000C44C0000}"/>
    <cellStyle name="Moneda 7 2 2 2 2 5" xfId="2195" xr:uid="{00000000-0005-0000-0000-0000C54C0000}"/>
    <cellStyle name="Moneda 7 2 2 2 3" xfId="2196" xr:uid="{00000000-0005-0000-0000-0000C64C0000}"/>
    <cellStyle name="Moneda 7 2 2 2 3 2" xfId="2197" xr:uid="{00000000-0005-0000-0000-0000C74C0000}"/>
    <cellStyle name="Moneda 7 2 2 2 4" xfId="2198" xr:uid="{00000000-0005-0000-0000-0000C84C0000}"/>
    <cellStyle name="Moneda 7 2 2 2 4 2" xfId="2199" xr:uid="{00000000-0005-0000-0000-0000C94C0000}"/>
    <cellStyle name="Moneda 7 2 2 2 5" xfId="2200" xr:uid="{00000000-0005-0000-0000-0000CA4C0000}"/>
    <cellStyle name="Moneda 7 2 2 2 5 2" xfId="2201" xr:uid="{00000000-0005-0000-0000-0000CB4C0000}"/>
    <cellStyle name="Moneda 7 2 2 2 6" xfId="2202" xr:uid="{00000000-0005-0000-0000-0000CC4C0000}"/>
    <cellStyle name="Moneda 7 2 2 3" xfId="2203" xr:uid="{00000000-0005-0000-0000-0000CD4C0000}"/>
    <cellStyle name="Moneda 7 2 2 3 2" xfId="2204" xr:uid="{00000000-0005-0000-0000-0000CE4C0000}"/>
    <cellStyle name="Moneda 7 2 2 3 2 2" xfId="2205" xr:uid="{00000000-0005-0000-0000-0000CF4C0000}"/>
    <cellStyle name="Moneda 7 2 2 3 3" xfId="2206" xr:uid="{00000000-0005-0000-0000-0000D04C0000}"/>
    <cellStyle name="Moneda 7 2 2 3 3 2" xfId="2207" xr:uid="{00000000-0005-0000-0000-0000D14C0000}"/>
    <cellStyle name="Moneda 7 2 2 3 4" xfId="2208" xr:uid="{00000000-0005-0000-0000-0000D24C0000}"/>
    <cellStyle name="Moneda 7 2 2 3 4 2" xfId="2209" xr:uid="{00000000-0005-0000-0000-0000D34C0000}"/>
    <cellStyle name="Moneda 7 2 2 3 5" xfId="2210" xr:uid="{00000000-0005-0000-0000-0000D44C0000}"/>
    <cellStyle name="Moneda 7 2 2 4" xfId="2211" xr:uid="{00000000-0005-0000-0000-0000D54C0000}"/>
    <cellStyle name="Moneda 7 2 2 4 2" xfId="2212" xr:uid="{00000000-0005-0000-0000-0000D64C0000}"/>
    <cellStyle name="Moneda 7 2 2 5" xfId="2213" xr:uid="{00000000-0005-0000-0000-0000D74C0000}"/>
    <cellStyle name="Moneda 7 2 2 5 2" xfId="2214" xr:uid="{00000000-0005-0000-0000-0000D84C0000}"/>
    <cellStyle name="Moneda 7 2 2 6" xfId="2215" xr:uid="{00000000-0005-0000-0000-0000D94C0000}"/>
    <cellStyle name="Moneda 7 2 2 6 2" xfId="2216" xr:uid="{00000000-0005-0000-0000-0000DA4C0000}"/>
    <cellStyle name="Moneda 7 2 2 7" xfId="2217" xr:uid="{00000000-0005-0000-0000-0000DB4C0000}"/>
    <cellStyle name="Moneda 7 2 3" xfId="2218" xr:uid="{00000000-0005-0000-0000-0000DC4C0000}"/>
    <cellStyle name="Moneda 7 2 3 2" xfId="2219" xr:uid="{00000000-0005-0000-0000-0000DD4C0000}"/>
    <cellStyle name="Moneda 7 2 3 2 2" xfId="2220" xr:uid="{00000000-0005-0000-0000-0000DE4C0000}"/>
    <cellStyle name="Moneda 7 2 3 2 2 2" xfId="2221" xr:uid="{00000000-0005-0000-0000-0000DF4C0000}"/>
    <cellStyle name="Moneda 7 2 3 2 2 2 2" xfId="2222" xr:uid="{00000000-0005-0000-0000-0000E04C0000}"/>
    <cellStyle name="Moneda 7 2 3 2 2 3" xfId="2223" xr:uid="{00000000-0005-0000-0000-0000E14C0000}"/>
    <cellStyle name="Moneda 7 2 3 2 2 3 2" xfId="2224" xr:uid="{00000000-0005-0000-0000-0000E24C0000}"/>
    <cellStyle name="Moneda 7 2 3 2 2 4" xfId="2225" xr:uid="{00000000-0005-0000-0000-0000E34C0000}"/>
    <cellStyle name="Moneda 7 2 3 2 2 4 2" xfId="2226" xr:uid="{00000000-0005-0000-0000-0000E44C0000}"/>
    <cellStyle name="Moneda 7 2 3 2 2 5" xfId="2227" xr:uid="{00000000-0005-0000-0000-0000E54C0000}"/>
    <cellStyle name="Moneda 7 2 3 2 3" xfId="2228" xr:uid="{00000000-0005-0000-0000-0000E64C0000}"/>
    <cellStyle name="Moneda 7 2 3 2 3 2" xfId="2229" xr:uid="{00000000-0005-0000-0000-0000E74C0000}"/>
    <cellStyle name="Moneda 7 2 3 2 4" xfId="2230" xr:uid="{00000000-0005-0000-0000-0000E84C0000}"/>
    <cellStyle name="Moneda 7 2 3 2 4 2" xfId="2231" xr:uid="{00000000-0005-0000-0000-0000E94C0000}"/>
    <cellStyle name="Moneda 7 2 3 2 5" xfId="2232" xr:uid="{00000000-0005-0000-0000-0000EA4C0000}"/>
    <cellStyle name="Moneda 7 2 3 2 5 2" xfId="2233" xr:uid="{00000000-0005-0000-0000-0000EB4C0000}"/>
    <cellStyle name="Moneda 7 2 3 2 6" xfId="2234" xr:uid="{00000000-0005-0000-0000-0000EC4C0000}"/>
    <cellStyle name="Moneda 7 2 3 3" xfId="2235" xr:uid="{00000000-0005-0000-0000-0000ED4C0000}"/>
    <cellStyle name="Moneda 7 2 3 3 2" xfId="2236" xr:uid="{00000000-0005-0000-0000-0000EE4C0000}"/>
    <cellStyle name="Moneda 7 2 3 3 2 2" xfId="2237" xr:uid="{00000000-0005-0000-0000-0000EF4C0000}"/>
    <cellStyle name="Moneda 7 2 3 3 3" xfId="2238" xr:uid="{00000000-0005-0000-0000-0000F04C0000}"/>
    <cellStyle name="Moneda 7 2 3 3 3 2" xfId="2239" xr:uid="{00000000-0005-0000-0000-0000F14C0000}"/>
    <cellStyle name="Moneda 7 2 3 3 4" xfId="2240" xr:uid="{00000000-0005-0000-0000-0000F24C0000}"/>
    <cellStyle name="Moneda 7 2 3 3 4 2" xfId="2241" xr:uid="{00000000-0005-0000-0000-0000F34C0000}"/>
    <cellStyle name="Moneda 7 2 3 3 5" xfId="2242" xr:uid="{00000000-0005-0000-0000-0000F44C0000}"/>
    <cellStyle name="Moneda 7 2 3 4" xfId="2243" xr:uid="{00000000-0005-0000-0000-0000F54C0000}"/>
    <cellStyle name="Moneda 7 2 3 4 2" xfId="2244" xr:uid="{00000000-0005-0000-0000-0000F64C0000}"/>
    <cellStyle name="Moneda 7 2 3 5" xfId="2245" xr:uid="{00000000-0005-0000-0000-0000F74C0000}"/>
    <cellStyle name="Moneda 7 2 3 5 2" xfId="2246" xr:uid="{00000000-0005-0000-0000-0000F84C0000}"/>
    <cellStyle name="Moneda 7 2 3 6" xfId="2247" xr:uid="{00000000-0005-0000-0000-0000F94C0000}"/>
    <cellStyle name="Moneda 7 2 3 6 2" xfId="2248" xr:uid="{00000000-0005-0000-0000-0000FA4C0000}"/>
    <cellStyle name="Moneda 7 2 3 7" xfId="2249" xr:uid="{00000000-0005-0000-0000-0000FB4C0000}"/>
    <cellStyle name="Moneda 7 2 4" xfId="2250" xr:uid="{00000000-0005-0000-0000-0000FC4C0000}"/>
    <cellStyle name="Moneda 7 2 4 2" xfId="2251" xr:uid="{00000000-0005-0000-0000-0000FD4C0000}"/>
    <cellStyle name="Moneda 7 2 4 2 2" xfId="2252" xr:uid="{00000000-0005-0000-0000-0000FE4C0000}"/>
    <cellStyle name="Moneda 7 2 4 2 2 2" xfId="2253" xr:uid="{00000000-0005-0000-0000-0000FF4C0000}"/>
    <cellStyle name="Moneda 7 2 4 2 2 2 2" xfId="2254" xr:uid="{00000000-0005-0000-0000-0000004D0000}"/>
    <cellStyle name="Moneda 7 2 4 2 2 3" xfId="2255" xr:uid="{00000000-0005-0000-0000-0000014D0000}"/>
    <cellStyle name="Moneda 7 2 4 2 2 3 2" xfId="2256" xr:uid="{00000000-0005-0000-0000-0000024D0000}"/>
    <cellStyle name="Moneda 7 2 4 2 2 4" xfId="2257" xr:uid="{00000000-0005-0000-0000-0000034D0000}"/>
    <cellStyle name="Moneda 7 2 4 2 2 4 2" xfId="2258" xr:uid="{00000000-0005-0000-0000-0000044D0000}"/>
    <cellStyle name="Moneda 7 2 4 2 2 5" xfId="2259" xr:uid="{00000000-0005-0000-0000-0000054D0000}"/>
    <cellStyle name="Moneda 7 2 4 2 3" xfId="2260" xr:uid="{00000000-0005-0000-0000-0000064D0000}"/>
    <cellStyle name="Moneda 7 2 4 2 3 2" xfId="2261" xr:uid="{00000000-0005-0000-0000-0000074D0000}"/>
    <cellStyle name="Moneda 7 2 4 2 4" xfId="2262" xr:uid="{00000000-0005-0000-0000-0000084D0000}"/>
    <cellStyle name="Moneda 7 2 4 2 4 2" xfId="2263" xr:uid="{00000000-0005-0000-0000-0000094D0000}"/>
    <cellStyle name="Moneda 7 2 4 2 5" xfId="2264" xr:uid="{00000000-0005-0000-0000-00000A4D0000}"/>
    <cellStyle name="Moneda 7 2 4 2 5 2" xfId="2265" xr:uid="{00000000-0005-0000-0000-00000B4D0000}"/>
    <cellStyle name="Moneda 7 2 4 2 6" xfId="2266" xr:uid="{00000000-0005-0000-0000-00000C4D0000}"/>
    <cellStyle name="Moneda 7 2 4 3" xfId="2267" xr:uid="{00000000-0005-0000-0000-00000D4D0000}"/>
    <cellStyle name="Moneda 7 2 4 3 2" xfId="2268" xr:uid="{00000000-0005-0000-0000-00000E4D0000}"/>
    <cellStyle name="Moneda 7 2 4 3 2 2" xfId="2269" xr:uid="{00000000-0005-0000-0000-00000F4D0000}"/>
    <cellStyle name="Moneda 7 2 4 3 3" xfId="2270" xr:uid="{00000000-0005-0000-0000-0000104D0000}"/>
    <cellStyle name="Moneda 7 2 4 3 3 2" xfId="2271" xr:uid="{00000000-0005-0000-0000-0000114D0000}"/>
    <cellStyle name="Moneda 7 2 4 3 4" xfId="2272" xr:uid="{00000000-0005-0000-0000-0000124D0000}"/>
    <cellStyle name="Moneda 7 2 4 3 4 2" xfId="2273" xr:uid="{00000000-0005-0000-0000-0000134D0000}"/>
    <cellStyle name="Moneda 7 2 4 3 5" xfId="2274" xr:uid="{00000000-0005-0000-0000-0000144D0000}"/>
    <cellStyle name="Moneda 7 2 4 4" xfId="2275" xr:uid="{00000000-0005-0000-0000-0000154D0000}"/>
    <cellStyle name="Moneda 7 2 4 4 2" xfId="2276" xr:uid="{00000000-0005-0000-0000-0000164D0000}"/>
    <cellStyle name="Moneda 7 2 4 5" xfId="2277" xr:uid="{00000000-0005-0000-0000-0000174D0000}"/>
    <cellStyle name="Moneda 7 2 4 5 2" xfId="2278" xr:uid="{00000000-0005-0000-0000-0000184D0000}"/>
    <cellStyle name="Moneda 7 2 4 6" xfId="2279" xr:uid="{00000000-0005-0000-0000-0000194D0000}"/>
    <cellStyle name="Moneda 7 2 4 6 2" xfId="2280" xr:uid="{00000000-0005-0000-0000-00001A4D0000}"/>
    <cellStyle name="Moneda 7 2 4 7" xfId="2281" xr:uid="{00000000-0005-0000-0000-00001B4D0000}"/>
    <cellStyle name="Moneda 7 2 5" xfId="2282" xr:uid="{00000000-0005-0000-0000-00001C4D0000}"/>
    <cellStyle name="Moneda 7 2 5 2" xfId="2283" xr:uid="{00000000-0005-0000-0000-00001D4D0000}"/>
    <cellStyle name="Moneda 7 2 5 2 2" xfId="2284" xr:uid="{00000000-0005-0000-0000-00001E4D0000}"/>
    <cellStyle name="Moneda 7 2 5 2 2 2" xfId="2285" xr:uid="{00000000-0005-0000-0000-00001F4D0000}"/>
    <cellStyle name="Moneda 7 2 5 2 3" xfId="2286" xr:uid="{00000000-0005-0000-0000-0000204D0000}"/>
    <cellStyle name="Moneda 7 2 5 2 3 2" xfId="2287" xr:uid="{00000000-0005-0000-0000-0000214D0000}"/>
    <cellStyle name="Moneda 7 2 5 2 4" xfId="2288" xr:uid="{00000000-0005-0000-0000-0000224D0000}"/>
    <cellStyle name="Moneda 7 2 5 2 4 2" xfId="2289" xr:uid="{00000000-0005-0000-0000-0000234D0000}"/>
    <cellStyle name="Moneda 7 2 5 2 5" xfId="2290" xr:uid="{00000000-0005-0000-0000-0000244D0000}"/>
    <cellStyle name="Moneda 7 2 5 3" xfId="2291" xr:uid="{00000000-0005-0000-0000-0000254D0000}"/>
    <cellStyle name="Moneda 7 2 5 3 2" xfId="2292" xr:uid="{00000000-0005-0000-0000-0000264D0000}"/>
    <cellStyle name="Moneda 7 2 5 4" xfId="2293" xr:uid="{00000000-0005-0000-0000-0000274D0000}"/>
    <cellStyle name="Moneda 7 2 5 4 2" xfId="2294" xr:uid="{00000000-0005-0000-0000-0000284D0000}"/>
    <cellStyle name="Moneda 7 2 5 5" xfId="2295" xr:uid="{00000000-0005-0000-0000-0000294D0000}"/>
    <cellStyle name="Moneda 7 2 5 5 2" xfId="2296" xr:uid="{00000000-0005-0000-0000-00002A4D0000}"/>
    <cellStyle name="Moneda 7 2 5 6" xfId="2297" xr:uid="{00000000-0005-0000-0000-00002B4D0000}"/>
    <cellStyle name="Moneda 7 2 6" xfId="2298" xr:uid="{00000000-0005-0000-0000-00002C4D0000}"/>
    <cellStyle name="Moneda 7 2 6 2" xfId="2299" xr:uid="{00000000-0005-0000-0000-00002D4D0000}"/>
    <cellStyle name="Moneda 7 2 6 2 2" xfId="2300" xr:uid="{00000000-0005-0000-0000-00002E4D0000}"/>
    <cellStyle name="Moneda 7 2 6 3" xfId="2301" xr:uid="{00000000-0005-0000-0000-00002F4D0000}"/>
    <cellStyle name="Moneda 7 2 6 3 2" xfId="2302" xr:uid="{00000000-0005-0000-0000-0000304D0000}"/>
    <cellStyle name="Moneda 7 2 6 4" xfId="2303" xr:uid="{00000000-0005-0000-0000-0000314D0000}"/>
    <cellStyle name="Moneda 7 2 6 4 2" xfId="2304" xr:uid="{00000000-0005-0000-0000-0000324D0000}"/>
    <cellStyle name="Moneda 7 2 6 5" xfId="2305" xr:uid="{00000000-0005-0000-0000-0000334D0000}"/>
    <cellStyle name="Moneda 7 2 7" xfId="2306" xr:uid="{00000000-0005-0000-0000-0000344D0000}"/>
    <cellStyle name="Moneda 7 2 7 2" xfId="2307" xr:uid="{00000000-0005-0000-0000-0000354D0000}"/>
    <cellStyle name="Moneda 7 2 8" xfId="2308" xr:uid="{00000000-0005-0000-0000-0000364D0000}"/>
    <cellStyle name="Moneda 7 2 8 2" xfId="2309" xr:uid="{00000000-0005-0000-0000-0000374D0000}"/>
    <cellStyle name="Moneda 7 2 9" xfId="2310" xr:uid="{00000000-0005-0000-0000-0000384D0000}"/>
    <cellStyle name="Moneda 7 2 9 2" xfId="2311" xr:uid="{00000000-0005-0000-0000-0000394D0000}"/>
    <cellStyle name="Moneda 7 3" xfId="2312" xr:uid="{00000000-0005-0000-0000-00003A4D0000}"/>
    <cellStyle name="Moneda 7 3 2" xfId="2313" xr:uid="{00000000-0005-0000-0000-00003B4D0000}"/>
    <cellStyle name="Moneda 7 3 2 2" xfId="2314" xr:uid="{00000000-0005-0000-0000-00003C4D0000}"/>
    <cellStyle name="Moneda 7 3 2 2 2" xfId="2315" xr:uid="{00000000-0005-0000-0000-00003D4D0000}"/>
    <cellStyle name="Moneda 7 3 2 2 2 2" xfId="2316" xr:uid="{00000000-0005-0000-0000-00003E4D0000}"/>
    <cellStyle name="Moneda 7 3 2 2 3" xfId="2317" xr:uid="{00000000-0005-0000-0000-00003F4D0000}"/>
    <cellStyle name="Moneda 7 3 2 2 3 2" xfId="2318" xr:uid="{00000000-0005-0000-0000-0000404D0000}"/>
    <cellStyle name="Moneda 7 3 2 2 4" xfId="2319" xr:uid="{00000000-0005-0000-0000-0000414D0000}"/>
    <cellStyle name="Moneda 7 3 2 2 4 2" xfId="2320" xr:uid="{00000000-0005-0000-0000-0000424D0000}"/>
    <cellStyle name="Moneda 7 3 2 2 5" xfId="2321" xr:uid="{00000000-0005-0000-0000-0000434D0000}"/>
    <cellStyle name="Moneda 7 3 2 3" xfId="2322" xr:uid="{00000000-0005-0000-0000-0000444D0000}"/>
    <cellStyle name="Moneda 7 3 2 3 2" xfId="2323" xr:uid="{00000000-0005-0000-0000-0000454D0000}"/>
    <cellStyle name="Moneda 7 3 2 4" xfId="2324" xr:uid="{00000000-0005-0000-0000-0000464D0000}"/>
    <cellStyle name="Moneda 7 3 2 4 2" xfId="2325" xr:uid="{00000000-0005-0000-0000-0000474D0000}"/>
    <cellStyle name="Moneda 7 3 2 5" xfId="2326" xr:uid="{00000000-0005-0000-0000-0000484D0000}"/>
    <cellStyle name="Moneda 7 3 2 5 2" xfId="2327" xr:uid="{00000000-0005-0000-0000-0000494D0000}"/>
    <cellStyle name="Moneda 7 3 2 6" xfId="2328" xr:uid="{00000000-0005-0000-0000-00004A4D0000}"/>
    <cellStyle name="Moneda 7 3 3" xfId="2329" xr:uid="{00000000-0005-0000-0000-00004B4D0000}"/>
    <cellStyle name="Moneda 7 3 3 2" xfId="2330" xr:uid="{00000000-0005-0000-0000-00004C4D0000}"/>
    <cellStyle name="Moneda 7 3 3 2 2" xfId="2331" xr:uid="{00000000-0005-0000-0000-00004D4D0000}"/>
    <cellStyle name="Moneda 7 3 3 3" xfId="2332" xr:uid="{00000000-0005-0000-0000-00004E4D0000}"/>
    <cellStyle name="Moneda 7 3 3 3 2" xfId="2333" xr:uid="{00000000-0005-0000-0000-00004F4D0000}"/>
    <cellStyle name="Moneda 7 3 3 4" xfId="2334" xr:uid="{00000000-0005-0000-0000-0000504D0000}"/>
    <cellStyle name="Moneda 7 3 3 4 2" xfId="2335" xr:uid="{00000000-0005-0000-0000-0000514D0000}"/>
    <cellStyle name="Moneda 7 3 3 5" xfId="2336" xr:uid="{00000000-0005-0000-0000-0000524D0000}"/>
    <cellStyle name="Moneda 7 3 4" xfId="2337" xr:uid="{00000000-0005-0000-0000-0000534D0000}"/>
    <cellStyle name="Moneda 7 3 4 2" xfId="2338" xr:uid="{00000000-0005-0000-0000-0000544D0000}"/>
    <cellStyle name="Moneda 7 3 5" xfId="2339" xr:uid="{00000000-0005-0000-0000-0000554D0000}"/>
    <cellStyle name="Moneda 7 3 5 2" xfId="2340" xr:uid="{00000000-0005-0000-0000-0000564D0000}"/>
    <cellStyle name="Moneda 7 3 6" xfId="2341" xr:uid="{00000000-0005-0000-0000-0000574D0000}"/>
    <cellStyle name="Moneda 7 3 6 2" xfId="2342" xr:uid="{00000000-0005-0000-0000-0000584D0000}"/>
    <cellStyle name="Moneda 7 3 7" xfId="2343" xr:uid="{00000000-0005-0000-0000-0000594D0000}"/>
    <cellStyle name="Moneda 7 4" xfId="2344" xr:uid="{00000000-0005-0000-0000-00005A4D0000}"/>
    <cellStyle name="Moneda 7 4 2" xfId="2345" xr:uid="{00000000-0005-0000-0000-00005B4D0000}"/>
    <cellStyle name="Moneda 7 4 2 2" xfId="2346" xr:uid="{00000000-0005-0000-0000-00005C4D0000}"/>
    <cellStyle name="Moneda 7 4 2 2 2" xfId="2347" xr:uid="{00000000-0005-0000-0000-00005D4D0000}"/>
    <cellStyle name="Moneda 7 4 2 2 2 2" xfId="2348" xr:uid="{00000000-0005-0000-0000-00005E4D0000}"/>
    <cellStyle name="Moneda 7 4 2 2 3" xfId="2349" xr:uid="{00000000-0005-0000-0000-00005F4D0000}"/>
    <cellStyle name="Moneda 7 4 2 2 3 2" xfId="2350" xr:uid="{00000000-0005-0000-0000-0000604D0000}"/>
    <cellStyle name="Moneda 7 4 2 2 4" xfId="2351" xr:uid="{00000000-0005-0000-0000-0000614D0000}"/>
    <cellStyle name="Moneda 7 4 2 2 4 2" xfId="2352" xr:uid="{00000000-0005-0000-0000-0000624D0000}"/>
    <cellStyle name="Moneda 7 4 2 2 5" xfId="2353" xr:uid="{00000000-0005-0000-0000-0000634D0000}"/>
    <cellStyle name="Moneda 7 4 2 3" xfId="2354" xr:uid="{00000000-0005-0000-0000-0000644D0000}"/>
    <cellStyle name="Moneda 7 4 2 3 2" xfId="2355" xr:uid="{00000000-0005-0000-0000-0000654D0000}"/>
    <cellStyle name="Moneda 7 4 2 4" xfId="2356" xr:uid="{00000000-0005-0000-0000-0000664D0000}"/>
    <cellStyle name="Moneda 7 4 2 4 2" xfId="2357" xr:uid="{00000000-0005-0000-0000-0000674D0000}"/>
    <cellStyle name="Moneda 7 4 2 5" xfId="2358" xr:uid="{00000000-0005-0000-0000-0000684D0000}"/>
    <cellStyle name="Moneda 7 4 2 5 2" xfId="2359" xr:uid="{00000000-0005-0000-0000-0000694D0000}"/>
    <cellStyle name="Moneda 7 4 2 6" xfId="2360" xr:uid="{00000000-0005-0000-0000-00006A4D0000}"/>
    <cellStyle name="Moneda 7 4 3" xfId="2361" xr:uid="{00000000-0005-0000-0000-00006B4D0000}"/>
    <cellStyle name="Moneda 7 4 3 2" xfId="2362" xr:uid="{00000000-0005-0000-0000-00006C4D0000}"/>
    <cellStyle name="Moneda 7 4 3 2 2" xfId="2363" xr:uid="{00000000-0005-0000-0000-00006D4D0000}"/>
    <cellStyle name="Moneda 7 4 3 3" xfId="2364" xr:uid="{00000000-0005-0000-0000-00006E4D0000}"/>
    <cellStyle name="Moneda 7 4 3 3 2" xfId="2365" xr:uid="{00000000-0005-0000-0000-00006F4D0000}"/>
    <cellStyle name="Moneda 7 4 3 4" xfId="2366" xr:uid="{00000000-0005-0000-0000-0000704D0000}"/>
    <cellStyle name="Moneda 7 4 3 4 2" xfId="2367" xr:uid="{00000000-0005-0000-0000-0000714D0000}"/>
    <cellStyle name="Moneda 7 4 3 5" xfId="2368" xr:uid="{00000000-0005-0000-0000-0000724D0000}"/>
    <cellStyle name="Moneda 7 4 4" xfId="2369" xr:uid="{00000000-0005-0000-0000-0000734D0000}"/>
    <cellStyle name="Moneda 7 4 4 2" xfId="2370" xr:uid="{00000000-0005-0000-0000-0000744D0000}"/>
    <cellStyle name="Moneda 7 4 5" xfId="2371" xr:uid="{00000000-0005-0000-0000-0000754D0000}"/>
    <cellStyle name="Moneda 7 4 5 2" xfId="2372" xr:uid="{00000000-0005-0000-0000-0000764D0000}"/>
    <cellStyle name="Moneda 7 4 6" xfId="2373" xr:uid="{00000000-0005-0000-0000-0000774D0000}"/>
    <cellStyle name="Moneda 7 4 6 2" xfId="2374" xr:uid="{00000000-0005-0000-0000-0000784D0000}"/>
    <cellStyle name="Moneda 7 4 7" xfId="2375" xr:uid="{00000000-0005-0000-0000-0000794D0000}"/>
    <cellStyle name="Moneda 7 5" xfId="2376" xr:uid="{00000000-0005-0000-0000-00007A4D0000}"/>
    <cellStyle name="Moneda 7 5 2" xfId="2377" xr:uid="{00000000-0005-0000-0000-00007B4D0000}"/>
    <cellStyle name="Moneda 7 5 2 2" xfId="2378" xr:uid="{00000000-0005-0000-0000-00007C4D0000}"/>
    <cellStyle name="Moneda 7 5 2 2 2" xfId="2379" xr:uid="{00000000-0005-0000-0000-00007D4D0000}"/>
    <cellStyle name="Moneda 7 5 2 2 2 2" xfId="2380" xr:uid="{00000000-0005-0000-0000-00007E4D0000}"/>
    <cellStyle name="Moneda 7 5 2 2 3" xfId="2381" xr:uid="{00000000-0005-0000-0000-00007F4D0000}"/>
    <cellStyle name="Moneda 7 5 2 2 3 2" xfId="2382" xr:uid="{00000000-0005-0000-0000-0000804D0000}"/>
    <cellStyle name="Moneda 7 5 2 2 4" xfId="2383" xr:uid="{00000000-0005-0000-0000-0000814D0000}"/>
    <cellStyle name="Moneda 7 5 2 2 4 2" xfId="2384" xr:uid="{00000000-0005-0000-0000-0000824D0000}"/>
    <cellStyle name="Moneda 7 5 2 2 5" xfId="2385" xr:uid="{00000000-0005-0000-0000-0000834D0000}"/>
    <cellStyle name="Moneda 7 5 2 3" xfId="2386" xr:uid="{00000000-0005-0000-0000-0000844D0000}"/>
    <cellStyle name="Moneda 7 5 2 3 2" xfId="2387" xr:uid="{00000000-0005-0000-0000-0000854D0000}"/>
    <cellStyle name="Moneda 7 5 2 4" xfId="2388" xr:uid="{00000000-0005-0000-0000-0000864D0000}"/>
    <cellStyle name="Moneda 7 5 2 4 2" xfId="2389" xr:uid="{00000000-0005-0000-0000-0000874D0000}"/>
    <cellStyle name="Moneda 7 5 2 5" xfId="2390" xr:uid="{00000000-0005-0000-0000-0000884D0000}"/>
    <cellStyle name="Moneda 7 5 2 5 2" xfId="2391" xr:uid="{00000000-0005-0000-0000-0000894D0000}"/>
    <cellStyle name="Moneda 7 5 2 6" xfId="2392" xr:uid="{00000000-0005-0000-0000-00008A4D0000}"/>
    <cellStyle name="Moneda 7 5 3" xfId="2393" xr:uid="{00000000-0005-0000-0000-00008B4D0000}"/>
    <cellStyle name="Moneda 7 5 3 2" xfId="2394" xr:uid="{00000000-0005-0000-0000-00008C4D0000}"/>
    <cellStyle name="Moneda 7 5 3 2 2" xfId="2395" xr:uid="{00000000-0005-0000-0000-00008D4D0000}"/>
    <cellStyle name="Moneda 7 5 3 3" xfId="2396" xr:uid="{00000000-0005-0000-0000-00008E4D0000}"/>
    <cellStyle name="Moneda 7 5 3 3 2" xfId="2397" xr:uid="{00000000-0005-0000-0000-00008F4D0000}"/>
    <cellStyle name="Moneda 7 5 3 4" xfId="2398" xr:uid="{00000000-0005-0000-0000-0000904D0000}"/>
    <cellStyle name="Moneda 7 5 3 4 2" xfId="2399" xr:uid="{00000000-0005-0000-0000-0000914D0000}"/>
    <cellStyle name="Moneda 7 5 3 5" xfId="2400" xr:uid="{00000000-0005-0000-0000-0000924D0000}"/>
    <cellStyle name="Moneda 7 5 4" xfId="2401" xr:uid="{00000000-0005-0000-0000-0000934D0000}"/>
    <cellStyle name="Moneda 7 5 4 2" xfId="2402" xr:uid="{00000000-0005-0000-0000-0000944D0000}"/>
    <cellStyle name="Moneda 7 5 5" xfId="2403" xr:uid="{00000000-0005-0000-0000-0000954D0000}"/>
    <cellStyle name="Moneda 7 5 5 2" xfId="2404" xr:uid="{00000000-0005-0000-0000-0000964D0000}"/>
    <cellStyle name="Moneda 7 5 6" xfId="2405" xr:uid="{00000000-0005-0000-0000-0000974D0000}"/>
    <cellStyle name="Moneda 7 5 6 2" xfId="2406" xr:uid="{00000000-0005-0000-0000-0000984D0000}"/>
    <cellStyle name="Moneda 7 5 7" xfId="2407" xr:uid="{00000000-0005-0000-0000-0000994D0000}"/>
    <cellStyle name="Moneda 7 6" xfId="2408" xr:uid="{00000000-0005-0000-0000-00009A4D0000}"/>
    <cellStyle name="Moneda 7 6 2" xfId="2409" xr:uid="{00000000-0005-0000-0000-00009B4D0000}"/>
    <cellStyle name="Moneda 7 6 2 2" xfId="2410" xr:uid="{00000000-0005-0000-0000-00009C4D0000}"/>
    <cellStyle name="Moneda 7 6 2 2 2" xfId="2411" xr:uid="{00000000-0005-0000-0000-00009D4D0000}"/>
    <cellStyle name="Moneda 7 6 2 3" xfId="2412" xr:uid="{00000000-0005-0000-0000-00009E4D0000}"/>
    <cellStyle name="Moneda 7 6 2 3 2" xfId="2413" xr:uid="{00000000-0005-0000-0000-00009F4D0000}"/>
    <cellStyle name="Moneda 7 6 2 4" xfId="2414" xr:uid="{00000000-0005-0000-0000-0000A04D0000}"/>
    <cellStyle name="Moneda 7 6 2 4 2" xfId="2415" xr:uid="{00000000-0005-0000-0000-0000A14D0000}"/>
    <cellStyle name="Moneda 7 6 2 5" xfId="2416" xr:uid="{00000000-0005-0000-0000-0000A24D0000}"/>
    <cellStyle name="Moneda 7 6 3" xfId="2417" xr:uid="{00000000-0005-0000-0000-0000A34D0000}"/>
    <cellStyle name="Moneda 7 6 3 2" xfId="2418" xr:uid="{00000000-0005-0000-0000-0000A44D0000}"/>
    <cellStyle name="Moneda 7 6 4" xfId="2419" xr:uid="{00000000-0005-0000-0000-0000A54D0000}"/>
    <cellStyle name="Moneda 7 6 4 2" xfId="2420" xr:uid="{00000000-0005-0000-0000-0000A64D0000}"/>
    <cellStyle name="Moneda 7 6 5" xfId="2421" xr:uid="{00000000-0005-0000-0000-0000A74D0000}"/>
    <cellStyle name="Moneda 7 6 5 2" xfId="2422" xr:uid="{00000000-0005-0000-0000-0000A84D0000}"/>
    <cellStyle name="Moneda 7 6 6" xfId="2423" xr:uid="{00000000-0005-0000-0000-0000A94D0000}"/>
    <cellStyle name="Moneda 7 7" xfId="2424" xr:uid="{00000000-0005-0000-0000-0000AA4D0000}"/>
    <cellStyle name="Moneda 7 7 2" xfId="2425" xr:uid="{00000000-0005-0000-0000-0000AB4D0000}"/>
    <cellStyle name="Moneda 7 7 2 2" xfId="2426" xr:uid="{00000000-0005-0000-0000-0000AC4D0000}"/>
    <cellStyle name="Moneda 7 7 3" xfId="2427" xr:uid="{00000000-0005-0000-0000-0000AD4D0000}"/>
    <cellStyle name="Moneda 7 7 3 2" xfId="2428" xr:uid="{00000000-0005-0000-0000-0000AE4D0000}"/>
    <cellStyle name="Moneda 7 7 4" xfId="2429" xr:uid="{00000000-0005-0000-0000-0000AF4D0000}"/>
    <cellStyle name="Moneda 7 7 4 2" xfId="2430" xr:uid="{00000000-0005-0000-0000-0000B04D0000}"/>
    <cellStyle name="Moneda 7 7 5" xfId="2431" xr:uid="{00000000-0005-0000-0000-0000B14D0000}"/>
    <cellStyle name="Moneda 7 8" xfId="2432" xr:uid="{00000000-0005-0000-0000-0000B24D0000}"/>
    <cellStyle name="Moneda 7 8 2" xfId="2433" xr:uid="{00000000-0005-0000-0000-0000B34D0000}"/>
    <cellStyle name="Moneda 7 9" xfId="2434" xr:uid="{00000000-0005-0000-0000-0000B44D0000}"/>
    <cellStyle name="Moneda 7 9 2" xfId="2435" xr:uid="{00000000-0005-0000-0000-0000B54D0000}"/>
    <cellStyle name="Moneda 8" xfId="2436" xr:uid="{00000000-0005-0000-0000-0000B64D0000}"/>
    <cellStyle name="Moneda 8 10" xfId="2437" xr:uid="{00000000-0005-0000-0000-0000B74D0000}"/>
    <cellStyle name="Moneda 8 10 2" xfId="2438" xr:uid="{00000000-0005-0000-0000-0000B84D0000}"/>
    <cellStyle name="Moneda 8 11" xfId="2439" xr:uid="{00000000-0005-0000-0000-0000B94D0000}"/>
    <cellStyle name="Moneda 8 11 2" xfId="2440" xr:uid="{00000000-0005-0000-0000-0000BA4D0000}"/>
    <cellStyle name="Moneda 8 12" xfId="2441" xr:uid="{00000000-0005-0000-0000-0000BB4D0000}"/>
    <cellStyle name="Moneda 8 13" xfId="2442" xr:uid="{00000000-0005-0000-0000-0000BC4D0000}"/>
    <cellStyle name="Moneda 8 2" xfId="2443" xr:uid="{00000000-0005-0000-0000-0000BD4D0000}"/>
    <cellStyle name="Moneda 8 2 10" xfId="2444" xr:uid="{00000000-0005-0000-0000-0000BE4D0000}"/>
    <cellStyle name="Moneda 8 2 11" xfId="2445" xr:uid="{00000000-0005-0000-0000-0000BF4D0000}"/>
    <cellStyle name="Moneda 8 2 2" xfId="2446" xr:uid="{00000000-0005-0000-0000-0000C04D0000}"/>
    <cellStyle name="Moneda 8 2 2 2" xfId="2447" xr:uid="{00000000-0005-0000-0000-0000C14D0000}"/>
    <cellStyle name="Moneda 8 2 2 2 2" xfId="2448" xr:uid="{00000000-0005-0000-0000-0000C24D0000}"/>
    <cellStyle name="Moneda 8 2 2 2 2 2" xfId="2449" xr:uid="{00000000-0005-0000-0000-0000C34D0000}"/>
    <cellStyle name="Moneda 8 2 2 2 2 2 2" xfId="2450" xr:uid="{00000000-0005-0000-0000-0000C44D0000}"/>
    <cellStyle name="Moneda 8 2 2 2 2 3" xfId="2451" xr:uid="{00000000-0005-0000-0000-0000C54D0000}"/>
    <cellStyle name="Moneda 8 2 2 2 2 3 2" xfId="2452" xr:uid="{00000000-0005-0000-0000-0000C64D0000}"/>
    <cellStyle name="Moneda 8 2 2 2 2 4" xfId="2453" xr:uid="{00000000-0005-0000-0000-0000C74D0000}"/>
    <cellStyle name="Moneda 8 2 2 2 2 4 2" xfId="2454" xr:uid="{00000000-0005-0000-0000-0000C84D0000}"/>
    <cellStyle name="Moneda 8 2 2 2 2 5" xfId="2455" xr:uid="{00000000-0005-0000-0000-0000C94D0000}"/>
    <cellStyle name="Moneda 8 2 2 2 3" xfId="2456" xr:uid="{00000000-0005-0000-0000-0000CA4D0000}"/>
    <cellStyle name="Moneda 8 2 2 2 3 2" xfId="2457" xr:uid="{00000000-0005-0000-0000-0000CB4D0000}"/>
    <cellStyle name="Moneda 8 2 2 2 4" xfId="2458" xr:uid="{00000000-0005-0000-0000-0000CC4D0000}"/>
    <cellStyle name="Moneda 8 2 2 2 4 2" xfId="2459" xr:uid="{00000000-0005-0000-0000-0000CD4D0000}"/>
    <cellStyle name="Moneda 8 2 2 2 5" xfId="2460" xr:uid="{00000000-0005-0000-0000-0000CE4D0000}"/>
    <cellStyle name="Moneda 8 2 2 2 5 2" xfId="2461" xr:uid="{00000000-0005-0000-0000-0000CF4D0000}"/>
    <cellStyle name="Moneda 8 2 2 2 6" xfId="2462" xr:uid="{00000000-0005-0000-0000-0000D04D0000}"/>
    <cellStyle name="Moneda 8 2 2 3" xfId="2463" xr:uid="{00000000-0005-0000-0000-0000D14D0000}"/>
    <cellStyle name="Moneda 8 2 2 3 2" xfId="2464" xr:uid="{00000000-0005-0000-0000-0000D24D0000}"/>
    <cellStyle name="Moneda 8 2 2 3 2 2" xfId="2465" xr:uid="{00000000-0005-0000-0000-0000D34D0000}"/>
    <cellStyle name="Moneda 8 2 2 3 3" xfId="2466" xr:uid="{00000000-0005-0000-0000-0000D44D0000}"/>
    <cellStyle name="Moneda 8 2 2 3 3 2" xfId="2467" xr:uid="{00000000-0005-0000-0000-0000D54D0000}"/>
    <cellStyle name="Moneda 8 2 2 3 4" xfId="2468" xr:uid="{00000000-0005-0000-0000-0000D64D0000}"/>
    <cellStyle name="Moneda 8 2 2 3 4 2" xfId="2469" xr:uid="{00000000-0005-0000-0000-0000D74D0000}"/>
    <cellStyle name="Moneda 8 2 2 3 5" xfId="2470" xr:uid="{00000000-0005-0000-0000-0000D84D0000}"/>
    <cellStyle name="Moneda 8 2 2 4" xfId="2471" xr:uid="{00000000-0005-0000-0000-0000D94D0000}"/>
    <cellStyle name="Moneda 8 2 2 4 2" xfId="2472" xr:uid="{00000000-0005-0000-0000-0000DA4D0000}"/>
    <cellStyle name="Moneda 8 2 2 5" xfId="2473" xr:uid="{00000000-0005-0000-0000-0000DB4D0000}"/>
    <cellStyle name="Moneda 8 2 2 5 2" xfId="2474" xr:uid="{00000000-0005-0000-0000-0000DC4D0000}"/>
    <cellStyle name="Moneda 8 2 2 6" xfId="2475" xr:uid="{00000000-0005-0000-0000-0000DD4D0000}"/>
    <cellStyle name="Moneda 8 2 2 6 2" xfId="2476" xr:uid="{00000000-0005-0000-0000-0000DE4D0000}"/>
    <cellStyle name="Moneda 8 2 2 7" xfId="2477" xr:uid="{00000000-0005-0000-0000-0000DF4D0000}"/>
    <cellStyle name="Moneda 8 2 3" xfId="2478" xr:uid="{00000000-0005-0000-0000-0000E04D0000}"/>
    <cellStyle name="Moneda 8 2 3 2" xfId="2479" xr:uid="{00000000-0005-0000-0000-0000E14D0000}"/>
    <cellStyle name="Moneda 8 2 3 2 2" xfId="2480" xr:uid="{00000000-0005-0000-0000-0000E24D0000}"/>
    <cellStyle name="Moneda 8 2 3 2 2 2" xfId="2481" xr:uid="{00000000-0005-0000-0000-0000E34D0000}"/>
    <cellStyle name="Moneda 8 2 3 2 2 2 2" xfId="2482" xr:uid="{00000000-0005-0000-0000-0000E44D0000}"/>
    <cellStyle name="Moneda 8 2 3 2 2 3" xfId="2483" xr:uid="{00000000-0005-0000-0000-0000E54D0000}"/>
    <cellStyle name="Moneda 8 2 3 2 2 3 2" xfId="2484" xr:uid="{00000000-0005-0000-0000-0000E64D0000}"/>
    <cellStyle name="Moneda 8 2 3 2 2 4" xfId="2485" xr:uid="{00000000-0005-0000-0000-0000E74D0000}"/>
    <cellStyle name="Moneda 8 2 3 2 2 4 2" xfId="2486" xr:uid="{00000000-0005-0000-0000-0000E84D0000}"/>
    <cellStyle name="Moneda 8 2 3 2 2 5" xfId="2487" xr:uid="{00000000-0005-0000-0000-0000E94D0000}"/>
    <cellStyle name="Moneda 8 2 3 2 3" xfId="2488" xr:uid="{00000000-0005-0000-0000-0000EA4D0000}"/>
    <cellStyle name="Moneda 8 2 3 2 3 2" xfId="2489" xr:uid="{00000000-0005-0000-0000-0000EB4D0000}"/>
    <cellStyle name="Moneda 8 2 3 2 4" xfId="2490" xr:uid="{00000000-0005-0000-0000-0000EC4D0000}"/>
    <cellStyle name="Moneda 8 2 3 2 4 2" xfId="2491" xr:uid="{00000000-0005-0000-0000-0000ED4D0000}"/>
    <cellStyle name="Moneda 8 2 3 2 5" xfId="2492" xr:uid="{00000000-0005-0000-0000-0000EE4D0000}"/>
    <cellStyle name="Moneda 8 2 3 2 5 2" xfId="2493" xr:uid="{00000000-0005-0000-0000-0000EF4D0000}"/>
    <cellStyle name="Moneda 8 2 3 2 6" xfId="2494" xr:uid="{00000000-0005-0000-0000-0000F04D0000}"/>
    <cellStyle name="Moneda 8 2 3 3" xfId="2495" xr:uid="{00000000-0005-0000-0000-0000F14D0000}"/>
    <cellStyle name="Moneda 8 2 3 3 2" xfId="2496" xr:uid="{00000000-0005-0000-0000-0000F24D0000}"/>
    <cellStyle name="Moneda 8 2 3 3 2 2" xfId="2497" xr:uid="{00000000-0005-0000-0000-0000F34D0000}"/>
    <cellStyle name="Moneda 8 2 3 3 3" xfId="2498" xr:uid="{00000000-0005-0000-0000-0000F44D0000}"/>
    <cellStyle name="Moneda 8 2 3 3 3 2" xfId="2499" xr:uid="{00000000-0005-0000-0000-0000F54D0000}"/>
    <cellStyle name="Moneda 8 2 3 3 4" xfId="2500" xr:uid="{00000000-0005-0000-0000-0000F64D0000}"/>
    <cellStyle name="Moneda 8 2 3 3 4 2" xfId="2501" xr:uid="{00000000-0005-0000-0000-0000F74D0000}"/>
    <cellStyle name="Moneda 8 2 3 3 5" xfId="2502" xr:uid="{00000000-0005-0000-0000-0000F84D0000}"/>
    <cellStyle name="Moneda 8 2 3 4" xfId="2503" xr:uid="{00000000-0005-0000-0000-0000F94D0000}"/>
    <cellStyle name="Moneda 8 2 3 4 2" xfId="2504" xr:uid="{00000000-0005-0000-0000-0000FA4D0000}"/>
    <cellStyle name="Moneda 8 2 3 5" xfId="2505" xr:uid="{00000000-0005-0000-0000-0000FB4D0000}"/>
    <cellStyle name="Moneda 8 2 3 5 2" xfId="2506" xr:uid="{00000000-0005-0000-0000-0000FC4D0000}"/>
    <cellStyle name="Moneda 8 2 3 6" xfId="2507" xr:uid="{00000000-0005-0000-0000-0000FD4D0000}"/>
    <cellStyle name="Moneda 8 2 3 6 2" xfId="2508" xr:uid="{00000000-0005-0000-0000-0000FE4D0000}"/>
    <cellStyle name="Moneda 8 2 3 7" xfId="2509" xr:uid="{00000000-0005-0000-0000-0000FF4D0000}"/>
    <cellStyle name="Moneda 8 2 4" xfId="2510" xr:uid="{00000000-0005-0000-0000-0000004E0000}"/>
    <cellStyle name="Moneda 8 2 4 2" xfId="2511" xr:uid="{00000000-0005-0000-0000-0000014E0000}"/>
    <cellStyle name="Moneda 8 2 4 2 2" xfId="2512" xr:uid="{00000000-0005-0000-0000-0000024E0000}"/>
    <cellStyle name="Moneda 8 2 4 2 2 2" xfId="2513" xr:uid="{00000000-0005-0000-0000-0000034E0000}"/>
    <cellStyle name="Moneda 8 2 4 2 2 2 2" xfId="2514" xr:uid="{00000000-0005-0000-0000-0000044E0000}"/>
    <cellStyle name="Moneda 8 2 4 2 2 3" xfId="2515" xr:uid="{00000000-0005-0000-0000-0000054E0000}"/>
    <cellStyle name="Moneda 8 2 4 2 2 3 2" xfId="2516" xr:uid="{00000000-0005-0000-0000-0000064E0000}"/>
    <cellStyle name="Moneda 8 2 4 2 2 4" xfId="2517" xr:uid="{00000000-0005-0000-0000-0000074E0000}"/>
    <cellStyle name="Moneda 8 2 4 2 2 4 2" xfId="2518" xr:uid="{00000000-0005-0000-0000-0000084E0000}"/>
    <cellStyle name="Moneda 8 2 4 2 2 5" xfId="2519" xr:uid="{00000000-0005-0000-0000-0000094E0000}"/>
    <cellStyle name="Moneda 8 2 4 2 3" xfId="2520" xr:uid="{00000000-0005-0000-0000-00000A4E0000}"/>
    <cellStyle name="Moneda 8 2 4 2 3 2" xfId="2521" xr:uid="{00000000-0005-0000-0000-00000B4E0000}"/>
    <cellStyle name="Moneda 8 2 4 2 4" xfId="2522" xr:uid="{00000000-0005-0000-0000-00000C4E0000}"/>
    <cellStyle name="Moneda 8 2 4 2 4 2" xfId="2523" xr:uid="{00000000-0005-0000-0000-00000D4E0000}"/>
    <cellStyle name="Moneda 8 2 4 2 5" xfId="2524" xr:uid="{00000000-0005-0000-0000-00000E4E0000}"/>
    <cellStyle name="Moneda 8 2 4 2 5 2" xfId="2525" xr:uid="{00000000-0005-0000-0000-00000F4E0000}"/>
    <cellStyle name="Moneda 8 2 4 2 6" xfId="2526" xr:uid="{00000000-0005-0000-0000-0000104E0000}"/>
    <cellStyle name="Moneda 8 2 4 3" xfId="2527" xr:uid="{00000000-0005-0000-0000-0000114E0000}"/>
    <cellStyle name="Moneda 8 2 4 3 2" xfId="2528" xr:uid="{00000000-0005-0000-0000-0000124E0000}"/>
    <cellStyle name="Moneda 8 2 4 3 2 2" xfId="2529" xr:uid="{00000000-0005-0000-0000-0000134E0000}"/>
    <cellStyle name="Moneda 8 2 4 3 3" xfId="2530" xr:uid="{00000000-0005-0000-0000-0000144E0000}"/>
    <cellStyle name="Moneda 8 2 4 3 3 2" xfId="2531" xr:uid="{00000000-0005-0000-0000-0000154E0000}"/>
    <cellStyle name="Moneda 8 2 4 3 4" xfId="2532" xr:uid="{00000000-0005-0000-0000-0000164E0000}"/>
    <cellStyle name="Moneda 8 2 4 3 4 2" xfId="2533" xr:uid="{00000000-0005-0000-0000-0000174E0000}"/>
    <cellStyle name="Moneda 8 2 4 3 5" xfId="2534" xr:uid="{00000000-0005-0000-0000-0000184E0000}"/>
    <cellStyle name="Moneda 8 2 4 4" xfId="2535" xr:uid="{00000000-0005-0000-0000-0000194E0000}"/>
    <cellStyle name="Moneda 8 2 4 4 2" xfId="2536" xr:uid="{00000000-0005-0000-0000-00001A4E0000}"/>
    <cellStyle name="Moneda 8 2 4 5" xfId="2537" xr:uid="{00000000-0005-0000-0000-00001B4E0000}"/>
    <cellStyle name="Moneda 8 2 4 5 2" xfId="2538" xr:uid="{00000000-0005-0000-0000-00001C4E0000}"/>
    <cellStyle name="Moneda 8 2 4 6" xfId="2539" xr:uid="{00000000-0005-0000-0000-00001D4E0000}"/>
    <cellStyle name="Moneda 8 2 4 6 2" xfId="2540" xr:uid="{00000000-0005-0000-0000-00001E4E0000}"/>
    <cellStyle name="Moneda 8 2 4 7" xfId="2541" xr:uid="{00000000-0005-0000-0000-00001F4E0000}"/>
    <cellStyle name="Moneda 8 2 5" xfId="2542" xr:uid="{00000000-0005-0000-0000-0000204E0000}"/>
    <cellStyle name="Moneda 8 2 5 2" xfId="2543" xr:uid="{00000000-0005-0000-0000-0000214E0000}"/>
    <cellStyle name="Moneda 8 2 5 2 2" xfId="2544" xr:uid="{00000000-0005-0000-0000-0000224E0000}"/>
    <cellStyle name="Moneda 8 2 5 2 2 2" xfId="2545" xr:uid="{00000000-0005-0000-0000-0000234E0000}"/>
    <cellStyle name="Moneda 8 2 5 2 3" xfId="2546" xr:uid="{00000000-0005-0000-0000-0000244E0000}"/>
    <cellStyle name="Moneda 8 2 5 2 3 2" xfId="2547" xr:uid="{00000000-0005-0000-0000-0000254E0000}"/>
    <cellStyle name="Moneda 8 2 5 2 4" xfId="2548" xr:uid="{00000000-0005-0000-0000-0000264E0000}"/>
    <cellStyle name="Moneda 8 2 5 2 4 2" xfId="2549" xr:uid="{00000000-0005-0000-0000-0000274E0000}"/>
    <cellStyle name="Moneda 8 2 5 2 5" xfId="2550" xr:uid="{00000000-0005-0000-0000-0000284E0000}"/>
    <cellStyle name="Moneda 8 2 5 3" xfId="2551" xr:uid="{00000000-0005-0000-0000-0000294E0000}"/>
    <cellStyle name="Moneda 8 2 5 3 2" xfId="2552" xr:uid="{00000000-0005-0000-0000-00002A4E0000}"/>
    <cellStyle name="Moneda 8 2 5 4" xfId="2553" xr:uid="{00000000-0005-0000-0000-00002B4E0000}"/>
    <cellStyle name="Moneda 8 2 5 4 2" xfId="2554" xr:uid="{00000000-0005-0000-0000-00002C4E0000}"/>
    <cellStyle name="Moneda 8 2 5 5" xfId="2555" xr:uid="{00000000-0005-0000-0000-00002D4E0000}"/>
    <cellStyle name="Moneda 8 2 5 5 2" xfId="2556" xr:uid="{00000000-0005-0000-0000-00002E4E0000}"/>
    <cellStyle name="Moneda 8 2 5 6" xfId="2557" xr:uid="{00000000-0005-0000-0000-00002F4E0000}"/>
    <cellStyle name="Moneda 8 2 6" xfId="2558" xr:uid="{00000000-0005-0000-0000-0000304E0000}"/>
    <cellStyle name="Moneda 8 2 6 2" xfId="2559" xr:uid="{00000000-0005-0000-0000-0000314E0000}"/>
    <cellStyle name="Moneda 8 2 6 2 2" xfId="2560" xr:uid="{00000000-0005-0000-0000-0000324E0000}"/>
    <cellStyle name="Moneda 8 2 6 3" xfId="2561" xr:uid="{00000000-0005-0000-0000-0000334E0000}"/>
    <cellStyle name="Moneda 8 2 6 3 2" xfId="2562" xr:uid="{00000000-0005-0000-0000-0000344E0000}"/>
    <cellStyle name="Moneda 8 2 6 4" xfId="2563" xr:uid="{00000000-0005-0000-0000-0000354E0000}"/>
    <cellStyle name="Moneda 8 2 6 4 2" xfId="2564" xr:uid="{00000000-0005-0000-0000-0000364E0000}"/>
    <cellStyle name="Moneda 8 2 6 5" xfId="2565" xr:uid="{00000000-0005-0000-0000-0000374E0000}"/>
    <cellStyle name="Moneda 8 2 7" xfId="2566" xr:uid="{00000000-0005-0000-0000-0000384E0000}"/>
    <cellStyle name="Moneda 8 2 7 2" xfId="2567" xr:uid="{00000000-0005-0000-0000-0000394E0000}"/>
    <cellStyle name="Moneda 8 2 8" xfId="2568" xr:uid="{00000000-0005-0000-0000-00003A4E0000}"/>
    <cellStyle name="Moneda 8 2 8 2" xfId="2569" xr:uid="{00000000-0005-0000-0000-00003B4E0000}"/>
    <cellStyle name="Moneda 8 2 9" xfId="2570" xr:uid="{00000000-0005-0000-0000-00003C4E0000}"/>
    <cellStyle name="Moneda 8 2 9 2" xfId="2571" xr:uid="{00000000-0005-0000-0000-00003D4E0000}"/>
    <cellStyle name="Moneda 8 3" xfId="2572" xr:uid="{00000000-0005-0000-0000-00003E4E0000}"/>
    <cellStyle name="Moneda 8 3 2" xfId="2573" xr:uid="{00000000-0005-0000-0000-00003F4E0000}"/>
    <cellStyle name="Moneda 8 3 2 2" xfId="2574" xr:uid="{00000000-0005-0000-0000-0000404E0000}"/>
    <cellStyle name="Moneda 8 3 2 2 2" xfId="2575" xr:uid="{00000000-0005-0000-0000-0000414E0000}"/>
    <cellStyle name="Moneda 8 3 2 2 2 2" xfId="2576" xr:uid="{00000000-0005-0000-0000-0000424E0000}"/>
    <cellStyle name="Moneda 8 3 2 2 3" xfId="2577" xr:uid="{00000000-0005-0000-0000-0000434E0000}"/>
    <cellStyle name="Moneda 8 3 2 2 3 2" xfId="2578" xr:uid="{00000000-0005-0000-0000-0000444E0000}"/>
    <cellStyle name="Moneda 8 3 2 2 4" xfId="2579" xr:uid="{00000000-0005-0000-0000-0000454E0000}"/>
    <cellStyle name="Moneda 8 3 2 2 4 2" xfId="2580" xr:uid="{00000000-0005-0000-0000-0000464E0000}"/>
    <cellStyle name="Moneda 8 3 2 2 5" xfId="2581" xr:uid="{00000000-0005-0000-0000-0000474E0000}"/>
    <cellStyle name="Moneda 8 3 2 3" xfId="2582" xr:uid="{00000000-0005-0000-0000-0000484E0000}"/>
    <cellStyle name="Moneda 8 3 2 3 2" xfId="2583" xr:uid="{00000000-0005-0000-0000-0000494E0000}"/>
    <cellStyle name="Moneda 8 3 2 4" xfId="2584" xr:uid="{00000000-0005-0000-0000-00004A4E0000}"/>
    <cellStyle name="Moneda 8 3 2 4 2" xfId="2585" xr:uid="{00000000-0005-0000-0000-00004B4E0000}"/>
    <cellStyle name="Moneda 8 3 2 5" xfId="2586" xr:uid="{00000000-0005-0000-0000-00004C4E0000}"/>
    <cellStyle name="Moneda 8 3 2 5 2" xfId="2587" xr:uid="{00000000-0005-0000-0000-00004D4E0000}"/>
    <cellStyle name="Moneda 8 3 2 6" xfId="2588" xr:uid="{00000000-0005-0000-0000-00004E4E0000}"/>
    <cellStyle name="Moneda 8 3 3" xfId="2589" xr:uid="{00000000-0005-0000-0000-00004F4E0000}"/>
    <cellStyle name="Moneda 8 3 3 2" xfId="2590" xr:uid="{00000000-0005-0000-0000-0000504E0000}"/>
    <cellStyle name="Moneda 8 3 3 2 2" xfId="2591" xr:uid="{00000000-0005-0000-0000-0000514E0000}"/>
    <cellStyle name="Moneda 8 3 3 3" xfId="2592" xr:uid="{00000000-0005-0000-0000-0000524E0000}"/>
    <cellStyle name="Moneda 8 3 3 3 2" xfId="2593" xr:uid="{00000000-0005-0000-0000-0000534E0000}"/>
    <cellStyle name="Moneda 8 3 3 4" xfId="2594" xr:uid="{00000000-0005-0000-0000-0000544E0000}"/>
    <cellStyle name="Moneda 8 3 3 4 2" xfId="2595" xr:uid="{00000000-0005-0000-0000-0000554E0000}"/>
    <cellStyle name="Moneda 8 3 3 5" xfId="2596" xr:uid="{00000000-0005-0000-0000-0000564E0000}"/>
    <cellStyle name="Moneda 8 3 4" xfId="2597" xr:uid="{00000000-0005-0000-0000-0000574E0000}"/>
    <cellStyle name="Moneda 8 3 4 2" xfId="2598" xr:uid="{00000000-0005-0000-0000-0000584E0000}"/>
    <cellStyle name="Moneda 8 3 5" xfId="2599" xr:uid="{00000000-0005-0000-0000-0000594E0000}"/>
    <cellStyle name="Moneda 8 3 5 2" xfId="2600" xr:uid="{00000000-0005-0000-0000-00005A4E0000}"/>
    <cellStyle name="Moneda 8 3 6" xfId="2601" xr:uid="{00000000-0005-0000-0000-00005B4E0000}"/>
    <cellStyle name="Moneda 8 3 6 2" xfId="2602" xr:uid="{00000000-0005-0000-0000-00005C4E0000}"/>
    <cellStyle name="Moneda 8 3 7" xfId="2603" xr:uid="{00000000-0005-0000-0000-00005D4E0000}"/>
    <cellStyle name="Moneda 8 4" xfId="2604" xr:uid="{00000000-0005-0000-0000-00005E4E0000}"/>
    <cellStyle name="Moneda 8 4 2" xfId="2605" xr:uid="{00000000-0005-0000-0000-00005F4E0000}"/>
    <cellStyle name="Moneda 8 4 2 2" xfId="2606" xr:uid="{00000000-0005-0000-0000-0000604E0000}"/>
    <cellStyle name="Moneda 8 4 2 2 2" xfId="2607" xr:uid="{00000000-0005-0000-0000-0000614E0000}"/>
    <cellStyle name="Moneda 8 4 2 2 2 2" xfId="2608" xr:uid="{00000000-0005-0000-0000-0000624E0000}"/>
    <cellStyle name="Moneda 8 4 2 2 3" xfId="2609" xr:uid="{00000000-0005-0000-0000-0000634E0000}"/>
    <cellStyle name="Moneda 8 4 2 2 3 2" xfId="2610" xr:uid="{00000000-0005-0000-0000-0000644E0000}"/>
    <cellStyle name="Moneda 8 4 2 2 4" xfId="2611" xr:uid="{00000000-0005-0000-0000-0000654E0000}"/>
    <cellStyle name="Moneda 8 4 2 2 4 2" xfId="2612" xr:uid="{00000000-0005-0000-0000-0000664E0000}"/>
    <cellStyle name="Moneda 8 4 2 2 5" xfId="2613" xr:uid="{00000000-0005-0000-0000-0000674E0000}"/>
    <cellStyle name="Moneda 8 4 2 3" xfId="2614" xr:uid="{00000000-0005-0000-0000-0000684E0000}"/>
    <cellStyle name="Moneda 8 4 2 3 2" xfId="2615" xr:uid="{00000000-0005-0000-0000-0000694E0000}"/>
    <cellStyle name="Moneda 8 4 2 4" xfId="2616" xr:uid="{00000000-0005-0000-0000-00006A4E0000}"/>
    <cellStyle name="Moneda 8 4 2 4 2" xfId="2617" xr:uid="{00000000-0005-0000-0000-00006B4E0000}"/>
    <cellStyle name="Moneda 8 4 2 5" xfId="2618" xr:uid="{00000000-0005-0000-0000-00006C4E0000}"/>
    <cellStyle name="Moneda 8 4 2 5 2" xfId="2619" xr:uid="{00000000-0005-0000-0000-00006D4E0000}"/>
    <cellStyle name="Moneda 8 4 2 6" xfId="2620" xr:uid="{00000000-0005-0000-0000-00006E4E0000}"/>
    <cellStyle name="Moneda 8 4 3" xfId="2621" xr:uid="{00000000-0005-0000-0000-00006F4E0000}"/>
    <cellStyle name="Moneda 8 4 3 2" xfId="2622" xr:uid="{00000000-0005-0000-0000-0000704E0000}"/>
    <cellStyle name="Moneda 8 4 3 2 2" xfId="2623" xr:uid="{00000000-0005-0000-0000-0000714E0000}"/>
    <cellStyle name="Moneda 8 4 3 3" xfId="2624" xr:uid="{00000000-0005-0000-0000-0000724E0000}"/>
    <cellStyle name="Moneda 8 4 3 3 2" xfId="2625" xr:uid="{00000000-0005-0000-0000-0000734E0000}"/>
    <cellStyle name="Moneda 8 4 3 4" xfId="2626" xr:uid="{00000000-0005-0000-0000-0000744E0000}"/>
    <cellStyle name="Moneda 8 4 3 4 2" xfId="2627" xr:uid="{00000000-0005-0000-0000-0000754E0000}"/>
    <cellStyle name="Moneda 8 4 3 5" xfId="2628" xr:uid="{00000000-0005-0000-0000-0000764E0000}"/>
    <cellStyle name="Moneda 8 4 4" xfId="2629" xr:uid="{00000000-0005-0000-0000-0000774E0000}"/>
    <cellStyle name="Moneda 8 4 4 2" xfId="2630" xr:uid="{00000000-0005-0000-0000-0000784E0000}"/>
    <cellStyle name="Moneda 8 4 5" xfId="2631" xr:uid="{00000000-0005-0000-0000-0000794E0000}"/>
    <cellStyle name="Moneda 8 4 5 2" xfId="2632" xr:uid="{00000000-0005-0000-0000-00007A4E0000}"/>
    <cellStyle name="Moneda 8 4 6" xfId="2633" xr:uid="{00000000-0005-0000-0000-00007B4E0000}"/>
    <cellStyle name="Moneda 8 4 6 2" xfId="2634" xr:uid="{00000000-0005-0000-0000-00007C4E0000}"/>
    <cellStyle name="Moneda 8 4 7" xfId="2635" xr:uid="{00000000-0005-0000-0000-00007D4E0000}"/>
    <cellStyle name="Moneda 8 5" xfId="2636" xr:uid="{00000000-0005-0000-0000-00007E4E0000}"/>
    <cellStyle name="Moneda 8 5 2" xfId="2637" xr:uid="{00000000-0005-0000-0000-00007F4E0000}"/>
    <cellStyle name="Moneda 8 5 2 2" xfId="2638" xr:uid="{00000000-0005-0000-0000-0000804E0000}"/>
    <cellStyle name="Moneda 8 5 2 2 2" xfId="2639" xr:uid="{00000000-0005-0000-0000-0000814E0000}"/>
    <cellStyle name="Moneda 8 5 2 2 2 2" xfId="2640" xr:uid="{00000000-0005-0000-0000-0000824E0000}"/>
    <cellStyle name="Moneda 8 5 2 2 3" xfId="2641" xr:uid="{00000000-0005-0000-0000-0000834E0000}"/>
    <cellStyle name="Moneda 8 5 2 2 3 2" xfId="2642" xr:uid="{00000000-0005-0000-0000-0000844E0000}"/>
    <cellStyle name="Moneda 8 5 2 2 4" xfId="2643" xr:uid="{00000000-0005-0000-0000-0000854E0000}"/>
    <cellStyle name="Moneda 8 5 2 2 4 2" xfId="2644" xr:uid="{00000000-0005-0000-0000-0000864E0000}"/>
    <cellStyle name="Moneda 8 5 2 2 5" xfId="2645" xr:uid="{00000000-0005-0000-0000-0000874E0000}"/>
    <cellStyle name="Moneda 8 5 2 3" xfId="2646" xr:uid="{00000000-0005-0000-0000-0000884E0000}"/>
    <cellStyle name="Moneda 8 5 2 3 2" xfId="2647" xr:uid="{00000000-0005-0000-0000-0000894E0000}"/>
    <cellStyle name="Moneda 8 5 2 4" xfId="2648" xr:uid="{00000000-0005-0000-0000-00008A4E0000}"/>
    <cellStyle name="Moneda 8 5 2 4 2" xfId="2649" xr:uid="{00000000-0005-0000-0000-00008B4E0000}"/>
    <cellStyle name="Moneda 8 5 2 5" xfId="2650" xr:uid="{00000000-0005-0000-0000-00008C4E0000}"/>
    <cellStyle name="Moneda 8 5 2 5 2" xfId="2651" xr:uid="{00000000-0005-0000-0000-00008D4E0000}"/>
    <cellStyle name="Moneda 8 5 2 6" xfId="2652" xr:uid="{00000000-0005-0000-0000-00008E4E0000}"/>
    <cellStyle name="Moneda 8 5 3" xfId="2653" xr:uid="{00000000-0005-0000-0000-00008F4E0000}"/>
    <cellStyle name="Moneda 8 5 3 2" xfId="2654" xr:uid="{00000000-0005-0000-0000-0000904E0000}"/>
    <cellStyle name="Moneda 8 5 3 2 2" xfId="2655" xr:uid="{00000000-0005-0000-0000-0000914E0000}"/>
    <cellStyle name="Moneda 8 5 3 3" xfId="2656" xr:uid="{00000000-0005-0000-0000-0000924E0000}"/>
    <cellStyle name="Moneda 8 5 3 3 2" xfId="2657" xr:uid="{00000000-0005-0000-0000-0000934E0000}"/>
    <cellStyle name="Moneda 8 5 3 4" xfId="2658" xr:uid="{00000000-0005-0000-0000-0000944E0000}"/>
    <cellStyle name="Moneda 8 5 3 4 2" xfId="2659" xr:uid="{00000000-0005-0000-0000-0000954E0000}"/>
    <cellStyle name="Moneda 8 5 3 5" xfId="2660" xr:uid="{00000000-0005-0000-0000-0000964E0000}"/>
    <cellStyle name="Moneda 8 5 4" xfId="2661" xr:uid="{00000000-0005-0000-0000-0000974E0000}"/>
    <cellStyle name="Moneda 8 5 4 2" xfId="2662" xr:uid="{00000000-0005-0000-0000-0000984E0000}"/>
    <cellStyle name="Moneda 8 5 5" xfId="2663" xr:uid="{00000000-0005-0000-0000-0000994E0000}"/>
    <cellStyle name="Moneda 8 5 5 2" xfId="2664" xr:uid="{00000000-0005-0000-0000-00009A4E0000}"/>
    <cellStyle name="Moneda 8 5 6" xfId="2665" xr:uid="{00000000-0005-0000-0000-00009B4E0000}"/>
    <cellStyle name="Moneda 8 5 6 2" xfId="2666" xr:uid="{00000000-0005-0000-0000-00009C4E0000}"/>
    <cellStyle name="Moneda 8 5 7" xfId="2667" xr:uid="{00000000-0005-0000-0000-00009D4E0000}"/>
    <cellStyle name="Moneda 8 6" xfId="2668" xr:uid="{00000000-0005-0000-0000-00009E4E0000}"/>
    <cellStyle name="Moneda 8 6 2" xfId="2669" xr:uid="{00000000-0005-0000-0000-00009F4E0000}"/>
    <cellStyle name="Moneda 8 6 2 2" xfId="2670" xr:uid="{00000000-0005-0000-0000-0000A04E0000}"/>
    <cellStyle name="Moneda 8 6 2 2 2" xfId="2671" xr:uid="{00000000-0005-0000-0000-0000A14E0000}"/>
    <cellStyle name="Moneda 8 6 2 3" xfId="2672" xr:uid="{00000000-0005-0000-0000-0000A24E0000}"/>
    <cellStyle name="Moneda 8 6 2 3 2" xfId="2673" xr:uid="{00000000-0005-0000-0000-0000A34E0000}"/>
    <cellStyle name="Moneda 8 6 2 4" xfId="2674" xr:uid="{00000000-0005-0000-0000-0000A44E0000}"/>
    <cellStyle name="Moneda 8 6 2 4 2" xfId="2675" xr:uid="{00000000-0005-0000-0000-0000A54E0000}"/>
    <cellStyle name="Moneda 8 6 2 5" xfId="2676" xr:uid="{00000000-0005-0000-0000-0000A64E0000}"/>
    <cellStyle name="Moneda 8 6 3" xfId="2677" xr:uid="{00000000-0005-0000-0000-0000A74E0000}"/>
    <cellStyle name="Moneda 8 6 3 2" xfId="2678" xr:uid="{00000000-0005-0000-0000-0000A84E0000}"/>
    <cellStyle name="Moneda 8 6 4" xfId="2679" xr:uid="{00000000-0005-0000-0000-0000A94E0000}"/>
    <cellStyle name="Moneda 8 6 4 2" xfId="2680" xr:uid="{00000000-0005-0000-0000-0000AA4E0000}"/>
    <cellStyle name="Moneda 8 6 5" xfId="2681" xr:uid="{00000000-0005-0000-0000-0000AB4E0000}"/>
    <cellStyle name="Moneda 8 6 5 2" xfId="2682" xr:uid="{00000000-0005-0000-0000-0000AC4E0000}"/>
    <cellStyle name="Moneda 8 6 6" xfId="2683" xr:uid="{00000000-0005-0000-0000-0000AD4E0000}"/>
    <cellStyle name="Moneda 8 7" xfId="2684" xr:uid="{00000000-0005-0000-0000-0000AE4E0000}"/>
    <cellStyle name="Moneda 8 7 2" xfId="2685" xr:uid="{00000000-0005-0000-0000-0000AF4E0000}"/>
    <cellStyle name="Moneda 8 7 2 2" xfId="2686" xr:uid="{00000000-0005-0000-0000-0000B04E0000}"/>
    <cellStyle name="Moneda 8 7 3" xfId="2687" xr:uid="{00000000-0005-0000-0000-0000B14E0000}"/>
    <cellStyle name="Moneda 8 7 3 2" xfId="2688" xr:uid="{00000000-0005-0000-0000-0000B24E0000}"/>
    <cellStyle name="Moneda 8 7 4" xfId="2689" xr:uid="{00000000-0005-0000-0000-0000B34E0000}"/>
    <cellStyle name="Moneda 8 7 4 2" xfId="2690" xr:uid="{00000000-0005-0000-0000-0000B44E0000}"/>
    <cellStyle name="Moneda 8 7 5" xfId="2691" xr:uid="{00000000-0005-0000-0000-0000B54E0000}"/>
    <cellStyle name="Moneda 8 8" xfId="2692" xr:uid="{00000000-0005-0000-0000-0000B64E0000}"/>
    <cellStyle name="Moneda 8 8 2" xfId="2693" xr:uid="{00000000-0005-0000-0000-0000B74E0000}"/>
    <cellStyle name="Moneda 8 8 2 2" xfId="2694" xr:uid="{00000000-0005-0000-0000-0000B84E0000}"/>
    <cellStyle name="Moneda 8 8 3" xfId="2695" xr:uid="{00000000-0005-0000-0000-0000B94E0000}"/>
    <cellStyle name="Moneda 8 8 3 2" xfId="2696" xr:uid="{00000000-0005-0000-0000-0000BA4E0000}"/>
    <cellStyle name="Moneda 8 8 4" xfId="2697" xr:uid="{00000000-0005-0000-0000-0000BB4E0000}"/>
    <cellStyle name="Moneda 8 8 4 2" xfId="2698" xr:uid="{00000000-0005-0000-0000-0000BC4E0000}"/>
    <cellStyle name="Moneda 8 8 5" xfId="2699" xr:uid="{00000000-0005-0000-0000-0000BD4E0000}"/>
    <cellStyle name="Moneda 8 9" xfId="2700" xr:uid="{00000000-0005-0000-0000-0000BE4E0000}"/>
    <cellStyle name="Moneda 8 9 2" xfId="2701" xr:uid="{00000000-0005-0000-0000-0000BF4E0000}"/>
    <cellStyle name="Moneda 9" xfId="2702" xr:uid="{00000000-0005-0000-0000-0000C04E0000}"/>
    <cellStyle name="Moneda 9 10" xfId="2703" xr:uid="{00000000-0005-0000-0000-0000C14E0000}"/>
    <cellStyle name="Moneda 9 11" xfId="2704" xr:uid="{00000000-0005-0000-0000-0000C24E0000}"/>
    <cellStyle name="Moneda 9 2" xfId="2705" xr:uid="{00000000-0005-0000-0000-0000C34E0000}"/>
    <cellStyle name="Moneda 9 2 2" xfId="2706" xr:uid="{00000000-0005-0000-0000-0000C44E0000}"/>
    <cellStyle name="Moneda 9 2 2 2" xfId="2707" xr:uid="{00000000-0005-0000-0000-0000C54E0000}"/>
    <cellStyle name="Moneda 9 2 2 2 2" xfId="2708" xr:uid="{00000000-0005-0000-0000-0000C64E0000}"/>
    <cellStyle name="Moneda 9 2 2 2 2 2" xfId="2709" xr:uid="{00000000-0005-0000-0000-0000C74E0000}"/>
    <cellStyle name="Moneda 9 2 2 2 3" xfId="2710" xr:uid="{00000000-0005-0000-0000-0000C84E0000}"/>
    <cellStyle name="Moneda 9 2 2 2 3 2" xfId="2711" xr:uid="{00000000-0005-0000-0000-0000C94E0000}"/>
    <cellStyle name="Moneda 9 2 2 2 4" xfId="2712" xr:uid="{00000000-0005-0000-0000-0000CA4E0000}"/>
    <cellStyle name="Moneda 9 2 2 2 4 2" xfId="2713" xr:uid="{00000000-0005-0000-0000-0000CB4E0000}"/>
    <cellStyle name="Moneda 9 2 2 2 5" xfId="2714" xr:uid="{00000000-0005-0000-0000-0000CC4E0000}"/>
    <cellStyle name="Moneda 9 2 2 3" xfId="2715" xr:uid="{00000000-0005-0000-0000-0000CD4E0000}"/>
    <cellStyle name="Moneda 9 2 2 3 2" xfId="2716" xr:uid="{00000000-0005-0000-0000-0000CE4E0000}"/>
    <cellStyle name="Moneda 9 2 2 4" xfId="2717" xr:uid="{00000000-0005-0000-0000-0000CF4E0000}"/>
    <cellStyle name="Moneda 9 2 2 4 2" xfId="2718" xr:uid="{00000000-0005-0000-0000-0000D04E0000}"/>
    <cellStyle name="Moneda 9 2 2 5" xfId="2719" xr:uid="{00000000-0005-0000-0000-0000D14E0000}"/>
    <cellStyle name="Moneda 9 2 2 5 2" xfId="2720" xr:uid="{00000000-0005-0000-0000-0000D24E0000}"/>
    <cellStyle name="Moneda 9 2 2 6" xfId="2721" xr:uid="{00000000-0005-0000-0000-0000D34E0000}"/>
    <cellStyle name="Moneda 9 2 3" xfId="2722" xr:uid="{00000000-0005-0000-0000-0000D44E0000}"/>
    <cellStyle name="Moneda 9 2 3 2" xfId="2723" xr:uid="{00000000-0005-0000-0000-0000D54E0000}"/>
    <cellStyle name="Moneda 9 2 3 2 2" xfId="2724" xr:uid="{00000000-0005-0000-0000-0000D64E0000}"/>
    <cellStyle name="Moneda 9 2 3 3" xfId="2725" xr:uid="{00000000-0005-0000-0000-0000D74E0000}"/>
    <cellStyle name="Moneda 9 2 3 3 2" xfId="2726" xr:uid="{00000000-0005-0000-0000-0000D84E0000}"/>
    <cellStyle name="Moneda 9 2 3 4" xfId="2727" xr:uid="{00000000-0005-0000-0000-0000D94E0000}"/>
    <cellStyle name="Moneda 9 2 3 4 2" xfId="2728" xr:uid="{00000000-0005-0000-0000-0000DA4E0000}"/>
    <cellStyle name="Moneda 9 2 3 5" xfId="2729" xr:uid="{00000000-0005-0000-0000-0000DB4E0000}"/>
    <cellStyle name="Moneda 9 2 4" xfId="2730" xr:uid="{00000000-0005-0000-0000-0000DC4E0000}"/>
    <cellStyle name="Moneda 9 2 4 2" xfId="2731" xr:uid="{00000000-0005-0000-0000-0000DD4E0000}"/>
    <cellStyle name="Moneda 9 2 5" xfId="2732" xr:uid="{00000000-0005-0000-0000-0000DE4E0000}"/>
    <cellStyle name="Moneda 9 2 5 2" xfId="2733" xr:uid="{00000000-0005-0000-0000-0000DF4E0000}"/>
    <cellStyle name="Moneda 9 2 6" xfId="2734" xr:uid="{00000000-0005-0000-0000-0000E04E0000}"/>
    <cellStyle name="Moneda 9 2 6 2" xfId="2735" xr:uid="{00000000-0005-0000-0000-0000E14E0000}"/>
    <cellStyle name="Moneda 9 2 7" xfId="2736" xr:uid="{00000000-0005-0000-0000-0000E24E0000}"/>
    <cellStyle name="Moneda 9 2 8" xfId="2737" xr:uid="{00000000-0005-0000-0000-0000E34E0000}"/>
    <cellStyle name="Moneda 9 3" xfId="2738" xr:uid="{00000000-0005-0000-0000-0000E44E0000}"/>
    <cellStyle name="Moneda 9 3 2" xfId="2739" xr:uid="{00000000-0005-0000-0000-0000E54E0000}"/>
    <cellStyle name="Moneda 9 3 2 2" xfId="2740" xr:uid="{00000000-0005-0000-0000-0000E64E0000}"/>
    <cellStyle name="Moneda 9 3 2 2 2" xfId="2741" xr:uid="{00000000-0005-0000-0000-0000E74E0000}"/>
    <cellStyle name="Moneda 9 3 2 2 2 2" xfId="2742" xr:uid="{00000000-0005-0000-0000-0000E84E0000}"/>
    <cellStyle name="Moneda 9 3 2 2 3" xfId="2743" xr:uid="{00000000-0005-0000-0000-0000E94E0000}"/>
    <cellStyle name="Moneda 9 3 2 2 3 2" xfId="2744" xr:uid="{00000000-0005-0000-0000-0000EA4E0000}"/>
    <cellStyle name="Moneda 9 3 2 2 4" xfId="2745" xr:uid="{00000000-0005-0000-0000-0000EB4E0000}"/>
    <cellStyle name="Moneda 9 3 2 2 4 2" xfId="2746" xr:uid="{00000000-0005-0000-0000-0000EC4E0000}"/>
    <cellStyle name="Moneda 9 3 2 2 5" xfId="2747" xr:uid="{00000000-0005-0000-0000-0000ED4E0000}"/>
    <cellStyle name="Moneda 9 3 2 3" xfId="2748" xr:uid="{00000000-0005-0000-0000-0000EE4E0000}"/>
    <cellStyle name="Moneda 9 3 2 3 2" xfId="2749" xr:uid="{00000000-0005-0000-0000-0000EF4E0000}"/>
    <cellStyle name="Moneda 9 3 2 4" xfId="2750" xr:uid="{00000000-0005-0000-0000-0000F04E0000}"/>
    <cellStyle name="Moneda 9 3 2 4 2" xfId="2751" xr:uid="{00000000-0005-0000-0000-0000F14E0000}"/>
    <cellStyle name="Moneda 9 3 2 5" xfId="2752" xr:uid="{00000000-0005-0000-0000-0000F24E0000}"/>
    <cellStyle name="Moneda 9 3 2 5 2" xfId="2753" xr:uid="{00000000-0005-0000-0000-0000F34E0000}"/>
    <cellStyle name="Moneda 9 3 2 6" xfId="2754" xr:uid="{00000000-0005-0000-0000-0000F44E0000}"/>
    <cellStyle name="Moneda 9 3 3" xfId="2755" xr:uid="{00000000-0005-0000-0000-0000F54E0000}"/>
    <cellStyle name="Moneda 9 3 3 2" xfId="2756" xr:uid="{00000000-0005-0000-0000-0000F64E0000}"/>
    <cellStyle name="Moneda 9 3 3 2 2" xfId="2757" xr:uid="{00000000-0005-0000-0000-0000F74E0000}"/>
    <cellStyle name="Moneda 9 3 3 3" xfId="2758" xr:uid="{00000000-0005-0000-0000-0000F84E0000}"/>
    <cellStyle name="Moneda 9 3 3 3 2" xfId="2759" xr:uid="{00000000-0005-0000-0000-0000F94E0000}"/>
    <cellStyle name="Moneda 9 3 3 4" xfId="2760" xr:uid="{00000000-0005-0000-0000-0000FA4E0000}"/>
    <cellStyle name="Moneda 9 3 3 4 2" xfId="2761" xr:uid="{00000000-0005-0000-0000-0000FB4E0000}"/>
    <cellStyle name="Moneda 9 3 3 5" xfId="2762" xr:uid="{00000000-0005-0000-0000-0000FC4E0000}"/>
    <cellStyle name="Moneda 9 3 4" xfId="2763" xr:uid="{00000000-0005-0000-0000-0000FD4E0000}"/>
    <cellStyle name="Moneda 9 3 4 2" xfId="2764" xr:uid="{00000000-0005-0000-0000-0000FE4E0000}"/>
    <cellStyle name="Moneda 9 3 5" xfId="2765" xr:uid="{00000000-0005-0000-0000-0000FF4E0000}"/>
    <cellStyle name="Moneda 9 3 5 2" xfId="2766" xr:uid="{00000000-0005-0000-0000-0000004F0000}"/>
    <cellStyle name="Moneda 9 3 6" xfId="2767" xr:uid="{00000000-0005-0000-0000-0000014F0000}"/>
    <cellStyle name="Moneda 9 3 6 2" xfId="2768" xr:uid="{00000000-0005-0000-0000-0000024F0000}"/>
    <cellStyle name="Moneda 9 3 7" xfId="2769" xr:uid="{00000000-0005-0000-0000-0000034F0000}"/>
    <cellStyle name="Moneda 9 4" xfId="2770" xr:uid="{00000000-0005-0000-0000-0000044F0000}"/>
    <cellStyle name="Moneda 9 4 2" xfId="2771" xr:uid="{00000000-0005-0000-0000-0000054F0000}"/>
    <cellStyle name="Moneda 9 4 2 2" xfId="2772" xr:uid="{00000000-0005-0000-0000-0000064F0000}"/>
    <cellStyle name="Moneda 9 4 2 2 2" xfId="2773" xr:uid="{00000000-0005-0000-0000-0000074F0000}"/>
    <cellStyle name="Moneda 9 4 2 2 2 2" xfId="2774" xr:uid="{00000000-0005-0000-0000-0000084F0000}"/>
    <cellStyle name="Moneda 9 4 2 2 3" xfId="2775" xr:uid="{00000000-0005-0000-0000-0000094F0000}"/>
    <cellStyle name="Moneda 9 4 2 2 3 2" xfId="2776" xr:uid="{00000000-0005-0000-0000-00000A4F0000}"/>
    <cellStyle name="Moneda 9 4 2 2 4" xfId="2777" xr:uid="{00000000-0005-0000-0000-00000B4F0000}"/>
    <cellStyle name="Moneda 9 4 2 2 4 2" xfId="2778" xr:uid="{00000000-0005-0000-0000-00000C4F0000}"/>
    <cellStyle name="Moneda 9 4 2 2 5" xfId="2779" xr:uid="{00000000-0005-0000-0000-00000D4F0000}"/>
    <cellStyle name="Moneda 9 4 2 3" xfId="2780" xr:uid="{00000000-0005-0000-0000-00000E4F0000}"/>
    <cellStyle name="Moneda 9 4 2 3 2" xfId="2781" xr:uid="{00000000-0005-0000-0000-00000F4F0000}"/>
    <cellStyle name="Moneda 9 4 2 4" xfId="2782" xr:uid="{00000000-0005-0000-0000-0000104F0000}"/>
    <cellStyle name="Moneda 9 4 2 4 2" xfId="2783" xr:uid="{00000000-0005-0000-0000-0000114F0000}"/>
    <cellStyle name="Moneda 9 4 2 5" xfId="2784" xr:uid="{00000000-0005-0000-0000-0000124F0000}"/>
    <cellStyle name="Moneda 9 4 2 5 2" xfId="2785" xr:uid="{00000000-0005-0000-0000-0000134F0000}"/>
    <cellStyle name="Moneda 9 4 2 6" xfId="2786" xr:uid="{00000000-0005-0000-0000-0000144F0000}"/>
    <cellStyle name="Moneda 9 4 3" xfId="2787" xr:uid="{00000000-0005-0000-0000-0000154F0000}"/>
    <cellStyle name="Moneda 9 4 3 2" xfId="2788" xr:uid="{00000000-0005-0000-0000-0000164F0000}"/>
    <cellStyle name="Moneda 9 4 3 2 2" xfId="2789" xr:uid="{00000000-0005-0000-0000-0000174F0000}"/>
    <cellStyle name="Moneda 9 4 3 3" xfId="2790" xr:uid="{00000000-0005-0000-0000-0000184F0000}"/>
    <cellStyle name="Moneda 9 4 3 3 2" xfId="2791" xr:uid="{00000000-0005-0000-0000-0000194F0000}"/>
    <cellStyle name="Moneda 9 4 3 4" xfId="2792" xr:uid="{00000000-0005-0000-0000-00001A4F0000}"/>
    <cellStyle name="Moneda 9 4 3 4 2" xfId="2793" xr:uid="{00000000-0005-0000-0000-00001B4F0000}"/>
    <cellStyle name="Moneda 9 4 3 5" xfId="2794" xr:uid="{00000000-0005-0000-0000-00001C4F0000}"/>
    <cellStyle name="Moneda 9 4 4" xfId="2795" xr:uid="{00000000-0005-0000-0000-00001D4F0000}"/>
    <cellStyle name="Moneda 9 4 4 2" xfId="2796" xr:uid="{00000000-0005-0000-0000-00001E4F0000}"/>
    <cellStyle name="Moneda 9 4 5" xfId="2797" xr:uid="{00000000-0005-0000-0000-00001F4F0000}"/>
    <cellStyle name="Moneda 9 4 5 2" xfId="2798" xr:uid="{00000000-0005-0000-0000-0000204F0000}"/>
    <cellStyle name="Moneda 9 4 6" xfId="2799" xr:uid="{00000000-0005-0000-0000-0000214F0000}"/>
    <cellStyle name="Moneda 9 4 6 2" xfId="2800" xr:uid="{00000000-0005-0000-0000-0000224F0000}"/>
    <cellStyle name="Moneda 9 4 7" xfId="2801" xr:uid="{00000000-0005-0000-0000-0000234F0000}"/>
    <cellStyle name="Moneda 9 5" xfId="2802" xr:uid="{00000000-0005-0000-0000-0000244F0000}"/>
    <cellStyle name="Moneda 9 5 2" xfId="2803" xr:uid="{00000000-0005-0000-0000-0000254F0000}"/>
    <cellStyle name="Moneda 9 5 2 2" xfId="2804" xr:uid="{00000000-0005-0000-0000-0000264F0000}"/>
    <cellStyle name="Moneda 9 5 2 2 2" xfId="2805" xr:uid="{00000000-0005-0000-0000-0000274F0000}"/>
    <cellStyle name="Moneda 9 5 2 3" xfId="2806" xr:uid="{00000000-0005-0000-0000-0000284F0000}"/>
    <cellStyle name="Moneda 9 5 2 3 2" xfId="2807" xr:uid="{00000000-0005-0000-0000-0000294F0000}"/>
    <cellStyle name="Moneda 9 5 2 4" xfId="2808" xr:uid="{00000000-0005-0000-0000-00002A4F0000}"/>
    <cellStyle name="Moneda 9 5 2 4 2" xfId="2809" xr:uid="{00000000-0005-0000-0000-00002B4F0000}"/>
    <cellStyle name="Moneda 9 5 2 5" xfId="2810" xr:uid="{00000000-0005-0000-0000-00002C4F0000}"/>
    <cellStyle name="Moneda 9 5 3" xfId="2811" xr:uid="{00000000-0005-0000-0000-00002D4F0000}"/>
    <cellStyle name="Moneda 9 5 3 2" xfId="2812" xr:uid="{00000000-0005-0000-0000-00002E4F0000}"/>
    <cellStyle name="Moneda 9 5 4" xfId="2813" xr:uid="{00000000-0005-0000-0000-00002F4F0000}"/>
    <cellStyle name="Moneda 9 5 4 2" xfId="2814" xr:uid="{00000000-0005-0000-0000-0000304F0000}"/>
    <cellStyle name="Moneda 9 5 5" xfId="2815" xr:uid="{00000000-0005-0000-0000-0000314F0000}"/>
    <cellStyle name="Moneda 9 5 5 2" xfId="2816" xr:uid="{00000000-0005-0000-0000-0000324F0000}"/>
    <cellStyle name="Moneda 9 5 6" xfId="2817" xr:uid="{00000000-0005-0000-0000-0000334F0000}"/>
    <cellStyle name="Moneda 9 6" xfId="2818" xr:uid="{00000000-0005-0000-0000-0000344F0000}"/>
    <cellStyle name="Moneda 9 6 2" xfId="2819" xr:uid="{00000000-0005-0000-0000-0000354F0000}"/>
    <cellStyle name="Moneda 9 6 2 2" xfId="2820" xr:uid="{00000000-0005-0000-0000-0000364F0000}"/>
    <cellStyle name="Moneda 9 6 3" xfId="2821" xr:uid="{00000000-0005-0000-0000-0000374F0000}"/>
    <cellStyle name="Moneda 9 6 3 2" xfId="2822" xr:uid="{00000000-0005-0000-0000-0000384F0000}"/>
    <cellStyle name="Moneda 9 6 4" xfId="2823" xr:uid="{00000000-0005-0000-0000-0000394F0000}"/>
    <cellStyle name="Moneda 9 6 4 2" xfId="2824" xr:uid="{00000000-0005-0000-0000-00003A4F0000}"/>
    <cellStyle name="Moneda 9 6 5" xfId="2825" xr:uid="{00000000-0005-0000-0000-00003B4F0000}"/>
    <cellStyle name="Moneda 9 7" xfId="2826" xr:uid="{00000000-0005-0000-0000-00003C4F0000}"/>
    <cellStyle name="Moneda 9 7 2" xfId="2827" xr:uid="{00000000-0005-0000-0000-00003D4F0000}"/>
    <cellStyle name="Moneda 9 8" xfId="2828" xr:uid="{00000000-0005-0000-0000-00003E4F0000}"/>
    <cellStyle name="Moneda 9 8 2" xfId="2829" xr:uid="{00000000-0005-0000-0000-00003F4F0000}"/>
    <cellStyle name="Moneda 9 9" xfId="2830" xr:uid="{00000000-0005-0000-0000-0000404F0000}"/>
    <cellStyle name="Moneda 9 9 2" xfId="2831" xr:uid="{00000000-0005-0000-0000-0000414F0000}"/>
    <cellStyle name="Neutral 2" xfId="2832" xr:uid="{00000000-0005-0000-0000-0000424F0000}"/>
    <cellStyle name="Normal" xfId="0" builtinId="0"/>
    <cellStyle name="Normal 2" xfId="16" xr:uid="{00000000-0005-0000-0000-0000444F0000}"/>
    <cellStyle name="Normal 2 10" xfId="17" xr:uid="{00000000-0005-0000-0000-0000454F0000}"/>
    <cellStyle name="Normal 2 2" xfId="2833" xr:uid="{00000000-0005-0000-0000-0000464F0000}"/>
    <cellStyle name="Normal 2 2 2" xfId="2834" xr:uid="{00000000-0005-0000-0000-0000474F0000}"/>
    <cellStyle name="Normal 2 3" xfId="2835" xr:uid="{00000000-0005-0000-0000-0000484F0000}"/>
    <cellStyle name="Normal 2 3 2" xfId="2836" xr:uid="{00000000-0005-0000-0000-0000494F0000}"/>
    <cellStyle name="Normal 2 4" xfId="2837" xr:uid="{00000000-0005-0000-0000-00004A4F0000}"/>
    <cellStyle name="Normal 3" xfId="18" xr:uid="{00000000-0005-0000-0000-00004B4F0000}"/>
    <cellStyle name="Normal 3 2" xfId="19" xr:uid="{00000000-0005-0000-0000-00004C4F0000}"/>
    <cellStyle name="Normal 3 2 2" xfId="2838" xr:uid="{00000000-0005-0000-0000-00004D4F0000}"/>
    <cellStyle name="Normal 3 2 2 2" xfId="2839" xr:uid="{00000000-0005-0000-0000-00004E4F0000}"/>
    <cellStyle name="Normal 3 2 3" xfId="2840" xr:uid="{00000000-0005-0000-0000-00004F4F0000}"/>
    <cellStyle name="Normal 3 3" xfId="2841" xr:uid="{00000000-0005-0000-0000-0000504F0000}"/>
    <cellStyle name="Normal 3 4" xfId="2842" xr:uid="{00000000-0005-0000-0000-0000514F0000}"/>
    <cellStyle name="Normal 3 5" xfId="2843" xr:uid="{00000000-0005-0000-0000-0000524F0000}"/>
    <cellStyle name="Normal 3_CADENA DE VALOR" xfId="27" xr:uid="{00000000-0005-0000-0000-0000534F0000}"/>
    <cellStyle name="Normal 4" xfId="2844" xr:uid="{00000000-0005-0000-0000-0000544F0000}"/>
    <cellStyle name="Normal 4 2" xfId="20" xr:uid="{00000000-0005-0000-0000-0000554F0000}"/>
    <cellStyle name="Normal 5" xfId="2845" xr:uid="{00000000-0005-0000-0000-0000564F0000}"/>
    <cellStyle name="Normal 6 2" xfId="2846" xr:uid="{00000000-0005-0000-0000-0000574F0000}"/>
    <cellStyle name="Normal_CADENA DE VALOR" xfId="2866" xr:uid="{00000000-0005-0000-0000-0000584F0000}"/>
    <cellStyle name="Numeric" xfId="2847" xr:uid="{00000000-0005-0000-0000-0000594F0000}"/>
    <cellStyle name="NumericWithBorder" xfId="2848" xr:uid="{00000000-0005-0000-0000-00005A4F0000}"/>
    <cellStyle name="NumericWithBorder 2" xfId="2849" xr:uid="{00000000-0005-0000-0000-00005B4F0000}"/>
    <cellStyle name="NumericWithBorder 2 2" xfId="2850" xr:uid="{00000000-0005-0000-0000-00005C4F0000}"/>
    <cellStyle name="NumericWithBorder 2 3" xfId="2851" xr:uid="{00000000-0005-0000-0000-00005D4F0000}"/>
    <cellStyle name="NumericWithBorder 2 4" xfId="2852" xr:uid="{00000000-0005-0000-0000-00005E4F0000}"/>
    <cellStyle name="NumericWithBorder 3" xfId="2853" xr:uid="{00000000-0005-0000-0000-00005F4F0000}"/>
    <cellStyle name="NumericWithBorder 4" xfId="2854" xr:uid="{00000000-0005-0000-0000-0000604F0000}"/>
    <cellStyle name="NumericWithBorder 5" xfId="2855" xr:uid="{00000000-0005-0000-0000-0000614F0000}"/>
    <cellStyle name="Percent" xfId="2856" xr:uid="{00000000-0005-0000-0000-0000624F0000}"/>
    <cellStyle name="Percent 2" xfId="2857" xr:uid="{00000000-0005-0000-0000-0000634F0000}"/>
    <cellStyle name="Percent 2 2" xfId="2858" xr:uid="{00000000-0005-0000-0000-0000644F0000}"/>
    <cellStyle name="Porcentaje" xfId="21" builtinId="5"/>
    <cellStyle name="Porcentaje 2" xfId="24" xr:uid="{00000000-0005-0000-0000-0000664F0000}"/>
    <cellStyle name="Porcentaje 2 2" xfId="2859" xr:uid="{00000000-0005-0000-0000-0000674F0000}"/>
    <cellStyle name="Porcentaje 3" xfId="25" xr:uid="{00000000-0005-0000-0000-0000684F0000}"/>
    <cellStyle name="Porcentaje 3 2" xfId="2860" xr:uid="{00000000-0005-0000-0000-0000694F0000}"/>
    <cellStyle name="Porcentaje 4" xfId="26" xr:uid="{00000000-0005-0000-0000-00006A4F0000}"/>
    <cellStyle name="Porcentaje 5" xfId="2915" xr:uid="{00000000-0005-0000-0000-00006B4F0000}"/>
    <cellStyle name="Porcentaje 5 2" xfId="2921" xr:uid="{00000000-0005-0000-0000-00006C4F0000}"/>
    <cellStyle name="Porcentual 2" xfId="22" xr:uid="{00000000-0005-0000-0000-00006D4F0000}"/>
    <cellStyle name="Porcentual 2 2" xfId="23" xr:uid="{00000000-0005-0000-0000-00006E4F0000}"/>
    <cellStyle name="Porcentual 2 2 2" xfId="2861" xr:uid="{00000000-0005-0000-0000-00006F4F0000}"/>
    <cellStyle name="Porcentual 2 3" xfId="2862" xr:uid="{00000000-0005-0000-0000-0000704F0000}"/>
    <cellStyle name="Porcentual 2 3 2" xfId="2863" xr:uid="{00000000-0005-0000-0000-0000714F0000}"/>
    <cellStyle name="Porcentual 3" xfId="2864" xr:uid="{00000000-0005-0000-0000-0000724F0000}"/>
  </cellStyles>
  <dxfs count="0"/>
  <tableStyles count="0" defaultTableStyle="TableStyleMedium9" defaultPivotStyle="PivotStyleLight16"/>
  <colors>
    <mruColors>
      <color rgb="FF00FFFF"/>
      <color rgb="FFFFCCCC"/>
      <color rgb="FF00FF00"/>
      <color rgb="FF009900"/>
      <color rgb="FF99CC00"/>
      <color rgb="FF75DBFF"/>
      <color rgb="FF0066FF"/>
      <color rgb="FF7BB800"/>
      <color rgb="FF669900"/>
      <color rgb="FFD2D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174990</xdr:rowOff>
    </xdr:from>
    <xdr:to>
      <xdr:col>3</xdr:col>
      <xdr:colOff>1491651</xdr:colOff>
      <xdr:row>3</xdr:row>
      <xdr:rowOff>110070</xdr:rowOff>
    </xdr:to>
    <xdr:pic>
      <xdr:nvPicPr>
        <xdr:cNvPr id="2" name="Imagen 1">
          <a:extLst>
            <a:ext uri="{FF2B5EF4-FFF2-40B4-BE49-F238E27FC236}">
              <a16:creationId xmlns:a16="http://schemas.microsoft.com/office/drawing/2014/main" id="{7C6F3D8D-19BD-45DE-AE29-C467C0D344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72679"/>
          <a:ext cx="2856990" cy="1175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394340</xdr:colOff>
      <xdr:row>0</xdr:row>
      <xdr:rowOff>35503</xdr:rowOff>
    </xdr:from>
    <xdr:to>
      <xdr:col>4</xdr:col>
      <xdr:colOff>621595</xdr:colOff>
      <xdr:row>2</xdr:row>
      <xdr:rowOff>56285</xdr:rowOff>
    </xdr:to>
    <xdr:pic>
      <xdr:nvPicPr>
        <xdr:cNvPr id="2" name="Imagen 1">
          <a:extLst>
            <a:ext uri="{FF2B5EF4-FFF2-40B4-BE49-F238E27FC236}">
              <a16:creationId xmlns:a16="http://schemas.microsoft.com/office/drawing/2014/main" id="{A1E439C9-CCA7-4C84-9A69-FB8F996BAA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340" y="35503"/>
          <a:ext cx="4383619" cy="11248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68992</xdr:colOff>
      <xdr:row>0</xdr:row>
      <xdr:rowOff>116162</xdr:rowOff>
    </xdr:from>
    <xdr:to>
      <xdr:col>2</xdr:col>
      <xdr:colOff>985915</xdr:colOff>
      <xdr:row>2</xdr:row>
      <xdr:rowOff>505008</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2" y="116162"/>
          <a:ext cx="2824228" cy="13889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46090</xdr:colOff>
      <xdr:row>0</xdr:row>
      <xdr:rowOff>184354</xdr:rowOff>
    </xdr:from>
    <xdr:to>
      <xdr:col>3</xdr:col>
      <xdr:colOff>261169</xdr:colOff>
      <xdr:row>2</xdr:row>
      <xdr:rowOff>82345</xdr:rowOff>
    </xdr:to>
    <xdr:pic>
      <xdr:nvPicPr>
        <xdr:cNvPr id="2" name="Imagen 1">
          <a:extLst>
            <a:ext uri="{FF2B5EF4-FFF2-40B4-BE49-F238E27FC236}">
              <a16:creationId xmlns:a16="http://schemas.microsoft.com/office/drawing/2014/main" id="{BC70484D-FE27-8665-8AA1-9C26D5CA3E68}"/>
            </a:ext>
          </a:extLst>
        </xdr:cNvPr>
        <xdr:cNvPicPr>
          <a:picLocks noChangeAspect="1"/>
        </xdr:cNvPicPr>
      </xdr:nvPicPr>
      <xdr:blipFill>
        <a:blip xmlns:r="http://schemas.openxmlformats.org/officeDocument/2006/relationships" r:embed="rId1"/>
        <a:stretch>
          <a:fillRect/>
        </a:stretch>
      </xdr:blipFill>
      <xdr:spPr>
        <a:xfrm>
          <a:off x="46090" y="184354"/>
          <a:ext cx="3287660" cy="6354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83835</xdr:colOff>
      <xdr:row>0</xdr:row>
      <xdr:rowOff>96864</xdr:rowOff>
    </xdr:from>
    <xdr:to>
      <xdr:col>1</xdr:col>
      <xdr:colOff>1291525</xdr:colOff>
      <xdr:row>2</xdr:row>
      <xdr:rowOff>306026</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83835" y="96864"/>
          <a:ext cx="2305487" cy="10325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view="pageBreakPreview" zoomScale="46" zoomScaleNormal="70" zoomScaleSheetLayoutView="46" zoomScalePageLayoutView="60" workbookViewId="0">
      <selection activeCell="A10" sqref="A10:I10"/>
    </sheetView>
  </sheetViews>
  <sheetFormatPr baseColWidth="10" defaultColWidth="10.85546875" defaultRowHeight="15" x14ac:dyDescent="0.25"/>
  <cols>
    <col min="1" max="1" width="9.5703125" customWidth="1"/>
    <col min="2" max="2" width="9.7109375" customWidth="1"/>
    <col min="3" max="3" width="8.85546875" customWidth="1"/>
    <col min="4" max="4" width="26.7109375" customWidth="1"/>
    <col min="5" max="5" width="7.42578125" customWidth="1"/>
    <col min="6" max="6" width="33.7109375" customWidth="1"/>
    <col min="7" max="7" width="17.42578125" customWidth="1"/>
    <col min="8" max="8" width="15.140625" customWidth="1"/>
    <col min="9" max="9" width="16.28515625" style="6" customWidth="1"/>
    <col min="10" max="10" width="19.7109375" style="6" hidden="1" customWidth="1"/>
    <col min="11" max="23" width="10.7109375" style="6" hidden="1" customWidth="1"/>
    <col min="24" max="24" width="14.85546875" style="6" hidden="1" customWidth="1"/>
    <col min="25" max="25" width="15" style="6" hidden="1" customWidth="1"/>
    <col min="26" max="26" width="17.28515625" style="6" hidden="1" customWidth="1"/>
    <col min="27" max="27" width="17" style="6" hidden="1" customWidth="1"/>
    <col min="28" max="29" width="20.85546875" style="6" customWidth="1"/>
    <col min="30" max="30" width="15.7109375" style="6" hidden="1" customWidth="1"/>
    <col min="31" max="32" width="10.7109375" style="6" hidden="1" customWidth="1"/>
    <col min="33" max="33" width="11.85546875" style="6" hidden="1" customWidth="1"/>
    <col min="34" max="38" width="10.7109375" style="6" hidden="1" customWidth="1"/>
    <col min="39" max="39" width="11.5703125" style="6" hidden="1" customWidth="1"/>
    <col min="40" max="49" width="10.7109375" style="6" hidden="1" customWidth="1"/>
    <col min="50" max="50" width="12.5703125" style="6" hidden="1" customWidth="1"/>
    <col min="51" max="54" width="10.7109375" style="6" hidden="1" customWidth="1"/>
    <col min="55" max="55" width="16" style="6" hidden="1" customWidth="1"/>
    <col min="56" max="56" width="17" style="6" hidden="1" customWidth="1"/>
    <col min="57" max="57" width="15" style="6" hidden="1" customWidth="1"/>
    <col min="58" max="59" width="20.140625" style="6" customWidth="1"/>
    <col min="60" max="60" width="18.7109375" style="6" hidden="1" customWidth="1"/>
    <col min="61" max="73" width="10.7109375" style="6" hidden="1" customWidth="1"/>
    <col min="74" max="74" width="10.42578125" style="6" hidden="1" customWidth="1"/>
    <col min="75" max="83" width="10.7109375" style="6" hidden="1" customWidth="1"/>
    <col min="84" max="84" width="12.28515625" style="6" hidden="1" customWidth="1"/>
    <col min="85" max="85" width="15" style="6" hidden="1" customWidth="1"/>
    <col min="86" max="86" width="14.7109375" style="6" hidden="1" customWidth="1"/>
    <col min="87" max="87" width="15.42578125" style="6" hidden="1" customWidth="1"/>
    <col min="88" max="88" width="21.28515625" style="6" customWidth="1"/>
    <col min="89" max="89" width="24" style="6" customWidth="1"/>
    <col min="90" max="90" width="18.7109375" style="6" hidden="1" customWidth="1"/>
    <col min="91" max="91" width="14.5703125" style="6" hidden="1" customWidth="1"/>
    <col min="92" max="113" width="10.7109375" style="6" hidden="1" customWidth="1"/>
    <col min="114" max="114" width="13" style="6" hidden="1" customWidth="1"/>
    <col min="115" max="115" width="15" style="6" hidden="1" customWidth="1"/>
    <col min="116" max="116" width="14.7109375" style="6" hidden="1" customWidth="1"/>
    <col min="117" max="117" width="15.42578125" style="6" hidden="1" customWidth="1"/>
    <col min="118" max="119" width="23.85546875" style="6" customWidth="1"/>
    <col min="120" max="120" width="21.140625" style="6" customWidth="1"/>
    <col min="121" max="121" width="15.140625" style="6" customWidth="1"/>
    <col min="122" max="129" width="10.7109375" style="6" customWidth="1"/>
    <col min="130" max="132" width="15.42578125" style="6" customWidth="1"/>
    <col min="133" max="144" width="15.42578125" style="6" hidden="1" customWidth="1"/>
    <col min="145" max="149" width="20.85546875" style="6" customWidth="1"/>
    <col min="150" max="150" width="18.28515625" customWidth="1"/>
    <col min="151" max="151" width="20.85546875" customWidth="1"/>
    <col min="152" max="152" width="17" customWidth="1"/>
    <col min="153" max="153" width="21.42578125" customWidth="1"/>
    <col min="154" max="154" width="18.42578125" customWidth="1"/>
    <col min="155" max="155" width="81.140625" customWidth="1"/>
    <col min="156" max="157" width="44.85546875" customWidth="1"/>
    <col min="158" max="158" width="44.5703125" customWidth="1"/>
    <col min="159" max="159" width="61.5703125" customWidth="1"/>
  </cols>
  <sheetData>
    <row r="1" spans="1:159" ht="15.75" thickBot="1" x14ac:dyDescent="0.3">
      <c r="C1" s="2"/>
      <c r="D1" s="2"/>
      <c r="E1" s="2"/>
      <c r="F1" s="2"/>
      <c r="G1" s="2"/>
      <c r="H1" s="2"/>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2"/>
      <c r="EU1" s="2"/>
      <c r="EV1" s="2"/>
      <c r="EW1" s="2"/>
      <c r="EX1" s="2"/>
      <c r="EY1" s="2"/>
      <c r="EZ1" s="2"/>
      <c r="FA1" s="2"/>
      <c r="FB1" s="2"/>
      <c r="FC1" s="2"/>
    </row>
    <row r="2" spans="1:159" s="9" customFormat="1" ht="37.5" x14ac:dyDescent="0.5">
      <c r="A2" s="781"/>
      <c r="B2" s="782"/>
      <c r="C2" s="782"/>
      <c r="D2" s="782"/>
      <c r="E2" s="782"/>
      <c r="F2" s="783"/>
      <c r="G2" s="790" t="s">
        <v>39</v>
      </c>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Q2" s="790"/>
      <c r="AR2" s="790"/>
      <c r="AS2" s="790"/>
      <c r="AT2" s="790"/>
      <c r="AU2" s="790"/>
      <c r="AV2" s="790"/>
      <c r="AW2" s="790"/>
      <c r="AX2" s="790"/>
      <c r="AY2" s="790"/>
      <c r="AZ2" s="790"/>
      <c r="BA2" s="790"/>
      <c r="BB2" s="790"/>
      <c r="BC2" s="790"/>
      <c r="BD2" s="790"/>
      <c r="BE2" s="790"/>
      <c r="BF2" s="790"/>
      <c r="BG2" s="790"/>
      <c r="BH2" s="790"/>
      <c r="BI2" s="790"/>
      <c r="BJ2" s="790"/>
      <c r="BK2" s="790"/>
      <c r="BL2" s="790"/>
      <c r="BM2" s="790"/>
      <c r="BN2" s="790"/>
      <c r="BO2" s="790"/>
      <c r="BP2" s="790"/>
      <c r="BQ2" s="790"/>
      <c r="BR2" s="790"/>
      <c r="BS2" s="790"/>
      <c r="BT2" s="790"/>
      <c r="BU2" s="790"/>
      <c r="BV2" s="790"/>
      <c r="BW2" s="790"/>
      <c r="BX2" s="790"/>
      <c r="BY2" s="790"/>
      <c r="BZ2" s="790"/>
      <c r="CA2" s="790"/>
      <c r="CB2" s="790"/>
      <c r="CC2" s="790"/>
      <c r="CD2" s="790"/>
      <c r="CE2" s="790"/>
      <c r="CF2" s="790"/>
      <c r="CG2" s="790"/>
      <c r="CH2" s="790"/>
      <c r="CI2" s="790"/>
      <c r="CJ2" s="790"/>
      <c r="CK2" s="790"/>
      <c r="CL2" s="790"/>
      <c r="CM2" s="790"/>
      <c r="CN2" s="790"/>
      <c r="CO2" s="790"/>
      <c r="CP2" s="790"/>
      <c r="CQ2" s="790"/>
      <c r="CR2" s="790"/>
      <c r="CS2" s="790"/>
      <c r="CT2" s="790"/>
      <c r="CU2" s="790"/>
      <c r="CV2" s="790"/>
      <c r="CW2" s="790"/>
      <c r="CX2" s="790"/>
      <c r="CY2" s="790"/>
      <c r="CZ2" s="790"/>
      <c r="DA2" s="790"/>
      <c r="DB2" s="790"/>
      <c r="DC2" s="790"/>
      <c r="DD2" s="790"/>
      <c r="DE2" s="790"/>
      <c r="DF2" s="790"/>
      <c r="DG2" s="790"/>
      <c r="DH2" s="790"/>
      <c r="DI2" s="790"/>
      <c r="DJ2" s="790"/>
      <c r="DK2" s="790"/>
      <c r="DL2" s="790"/>
      <c r="DM2" s="790"/>
      <c r="DN2" s="790"/>
      <c r="DO2" s="790"/>
      <c r="DP2" s="790"/>
      <c r="DQ2" s="790"/>
      <c r="DR2" s="790"/>
      <c r="DS2" s="790"/>
      <c r="DT2" s="790"/>
      <c r="DU2" s="790"/>
      <c r="DV2" s="790"/>
      <c r="DW2" s="790"/>
      <c r="DX2" s="790"/>
      <c r="DY2" s="790"/>
      <c r="DZ2" s="790"/>
      <c r="EA2" s="790"/>
      <c r="EB2" s="790"/>
      <c r="EC2" s="790"/>
      <c r="ED2" s="790"/>
      <c r="EE2" s="790"/>
      <c r="EF2" s="790"/>
      <c r="EG2" s="790"/>
      <c r="EH2" s="790"/>
      <c r="EI2" s="790"/>
      <c r="EJ2" s="790"/>
      <c r="EK2" s="790"/>
      <c r="EL2" s="790"/>
      <c r="EM2" s="790"/>
      <c r="EN2" s="790"/>
      <c r="EO2" s="790"/>
      <c r="EP2" s="790"/>
      <c r="EQ2" s="790"/>
      <c r="ER2" s="790"/>
      <c r="ES2" s="790"/>
      <c r="ET2" s="790"/>
      <c r="EU2" s="790"/>
      <c r="EV2" s="790"/>
      <c r="EW2" s="790"/>
      <c r="EX2" s="790"/>
      <c r="EY2" s="790"/>
      <c r="EZ2" s="790"/>
      <c r="FA2" s="790"/>
      <c r="FB2" s="790"/>
      <c r="FC2" s="791"/>
    </row>
    <row r="3" spans="1:159" s="9" customFormat="1" ht="60" customHeight="1" thickBot="1" x14ac:dyDescent="0.65">
      <c r="A3" s="784"/>
      <c r="B3" s="785"/>
      <c r="C3" s="785"/>
      <c r="D3" s="785"/>
      <c r="E3" s="785"/>
      <c r="F3" s="786"/>
      <c r="G3" s="792" t="s">
        <v>267</v>
      </c>
      <c r="H3" s="792"/>
      <c r="I3" s="792"/>
      <c r="J3" s="792"/>
      <c r="K3" s="792"/>
      <c r="L3" s="792"/>
      <c r="M3" s="792"/>
      <c r="N3" s="792"/>
      <c r="O3" s="792"/>
      <c r="P3" s="792"/>
      <c r="Q3" s="792"/>
      <c r="R3" s="792"/>
      <c r="S3" s="792"/>
      <c r="T3" s="792"/>
      <c r="U3" s="792"/>
      <c r="V3" s="792"/>
      <c r="W3" s="792"/>
      <c r="X3" s="792"/>
      <c r="Y3" s="792"/>
      <c r="Z3" s="792"/>
      <c r="AA3" s="792"/>
      <c r="AB3" s="792"/>
      <c r="AC3" s="792"/>
      <c r="AD3" s="792"/>
      <c r="AE3" s="792"/>
      <c r="AF3" s="792"/>
      <c r="AG3" s="792"/>
      <c r="AH3" s="792"/>
      <c r="AI3" s="792"/>
      <c r="AJ3" s="792"/>
      <c r="AK3" s="792"/>
      <c r="AL3" s="792"/>
      <c r="AM3" s="792"/>
      <c r="AN3" s="792"/>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792"/>
      <c r="CN3" s="792"/>
      <c r="CO3" s="792"/>
      <c r="CP3" s="792"/>
      <c r="CQ3" s="792"/>
      <c r="CR3" s="792"/>
      <c r="CS3" s="792"/>
      <c r="CT3" s="792"/>
      <c r="CU3" s="792"/>
      <c r="CV3" s="792"/>
      <c r="CW3" s="792"/>
      <c r="CX3" s="792"/>
      <c r="CY3" s="792"/>
      <c r="CZ3" s="792"/>
      <c r="DA3" s="792"/>
      <c r="DB3" s="792"/>
      <c r="DC3" s="792"/>
      <c r="DD3" s="792"/>
      <c r="DE3" s="792"/>
      <c r="DF3" s="792"/>
      <c r="DG3" s="792"/>
      <c r="DH3" s="792"/>
      <c r="DI3" s="792"/>
      <c r="DJ3" s="792"/>
      <c r="DK3" s="792"/>
      <c r="DL3" s="792"/>
      <c r="DM3" s="792"/>
      <c r="DN3" s="792"/>
      <c r="DO3" s="792"/>
      <c r="DP3" s="792"/>
      <c r="DQ3" s="792"/>
      <c r="DR3" s="792"/>
      <c r="DS3" s="792"/>
      <c r="DT3" s="792"/>
      <c r="DU3" s="792"/>
      <c r="DV3" s="792"/>
      <c r="DW3" s="792"/>
      <c r="DX3" s="792"/>
      <c r="DY3" s="792"/>
      <c r="DZ3" s="792"/>
      <c r="EA3" s="792"/>
      <c r="EB3" s="792"/>
      <c r="EC3" s="792"/>
      <c r="ED3" s="792"/>
      <c r="EE3" s="792"/>
      <c r="EF3" s="792"/>
      <c r="EG3" s="792"/>
      <c r="EH3" s="792"/>
      <c r="EI3" s="792"/>
      <c r="EJ3" s="792"/>
      <c r="EK3" s="792"/>
      <c r="EL3" s="792"/>
      <c r="EM3" s="792"/>
      <c r="EN3" s="792"/>
      <c r="EO3" s="792"/>
      <c r="EP3" s="792"/>
      <c r="EQ3" s="792"/>
      <c r="ER3" s="792"/>
      <c r="ES3" s="792"/>
      <c r="ET3" s="792"/>
      <c r="EU3" s="792"/>
      <c r="EV3" s="792"/>
      <c r="EW3" s="792"/>
      <c r="EX3" s="792"/>
      <c r="EY3" s="792"/>
      <c r="EZ3" s="792"/>
      <c r="FA3" s="792"/>
      <c r="FB3" s="792"/>
      <c r="FC3" s="792"/>
    </row>
    <row r="4" spans="1:159" s="8" customFormat="1" ht="27" thickBot="1" x14ac:dyDescent="0.45">
      <c r="A4" s="787"/>
      <c r="B4" s="788"/>
      <c r="C4" s="788"/>
      <c r="D4" s="788"/>
      <c r="E4" s="788"/>
      <c r="F4" s="789"/>
      <c r="G4" s="793" t="s">
        <v>48</v>
      </c>
      <c r="H4" s="793"/>
      <c r="I4" s="793"/>
      <c r="J4" s="793"/>
      <c r="K4" s="793"/>
      <c r="L4" s="793"/>
      <c r="M4" s="793"/>
      <c r="N4" s="793"/>
      <c r="O4" s="793"/>
      <c r="P4" s="793"/>
      <c r="Q4" s="793"/>
      <c r="R4" s="793"/>
      <c r="S4" s="793"/>
      <c r="T4" s="793"/>
      <c r="U4" s="793"/>
      <c r="V4" s="793"/>
      <c r="W4" s="793"/>
      <c r="X4" s="793"/>
      <c r="Y4" s="793"/>
      <c r="Z4" s="793"/>
      <c r="AA4" s="793"/>
      <c r="AB4" s="793"/>
      <c r="AC4" s="793"/>
      <c r="AD4" s="793"/>
      <c r="AE4" s="793"/>
      <c r="AF4" s="793"/>
      <c r="AG4" s="793"/>
      <c r="AH4" s="793"/>
      <c r="AI4" s="793"/>
      <c r="AJ4" s="793"/>
      <c r="AK4" s="793"/>
      <c r="AL4" s="793"/>
      <c r="AM4" s="793"/>
      <c r="AN4" s="793"/>
      <c r="AO4" s="793"/>
      <c r="AP4" s="793"/>
      <c r="AQ4" s="793"/>
      <c r="AR4" s="793"/>
      <c r="AS4" s="793"/>
      <c r="AT4" s="793"/>
      <c r="AU4" s="793"/>
      <c r="AV4" s="793"/>
      <c r="AW4" s="793"/>
      <c r="AX4" s="793"/>
      <c r="AY4" s="793"/>
      <c r="AZ4" s="793"/>
      <c r="BA4" s="793"/>
      <c r="BB4" s="793"/>
      <c r="BC4" s="793"/>
      <c r="BD4" s="793"/>
      <c r="BE4" s="793"/>
      <c r="BF4" s="793"/>
      <c r="BG4" s="793"/>
      <c r="BH4" s="793"/>
      <c r="BI4" s="793"/>
      <c r="BJ4" s="793"/>
      <c r="BK4" s="793"/>
      <c r="BL4" s="793"/>
      <c r="BM4" s="793"/>
      <c r="BN4" s="793"/>
      <c r="BO4" s="793"/>
      <c r="BP4" s="793"/>
      <c r="BQ4" s="793"/>
      <c r="BR4" s="793"/>
      <c r="BS4" s="793"/>
      <c r="BT4" s="793"/>
      <c r="BU4" s="793"/>
      <c r="BV4" s="793"/>
      <c r="BW4" s="793"/>
      <c r="BX4" s="793"/>
      <c r="BY4" s="793"/>
      <c r="BZ4" s="793"/>
      <c r="CA4" s="793"/>
      <c r="CB4" s="793"/>
      <c r="CC4" s="793"/>
      <c r="CD4" s="793"/>
      <c r="CE4" s="793"/>
      <c r="CF4" s="793"/>
      <c r="CG4" s="793"/>
      <c r="CH4" s="793"/>
      <c r="CI4" s="793"/>
      <c r="CJ4" s="793"/>
      <c r="CK4" s="793"/>
      <c r="CL4" s="793"/>
      <c r="CM4" s="793"/>
      <c r="CN4" s="793"/>
      <c r="CO4" s="793"/>
      <c r="CP4" s="793"/>
      <c r="CQ4" s="793"/>
      <c r="CR4" s="793"/>
      <c r="CS4" s="793"/>
      <c r="CT4" s="793"/>
      <c r="CU4" s="793"/>
      <c r="CV4" s="793"/>
      <c r="CW4" s="793"/>
      <c r="CX4" s="793"/>
      <c r="CY4" s="793"/>
      <c r="CZ4" s="793"/>
      <c r="DA4" s="793"/>
      <c r="DB4" s="793"/>
      <c r="DC4" s="793"/>
      <c r="DD4" s="793"/>
      <c r="DE4" s="793"/>
      <c r="DF4" s="793"/>
      <c r="DG4" s="793"/>
      <c r="DH4" s="793"/>
      <c r="DI4" s="793"/>
      <c r="DJ4" s="793"/>
      <c r="DK4" s="793"/>
      <c r="DL4" s="793"/>
      <c r="DM4" s="793"/>
      <c r="DN4" s="793"/>
      <c r="DO4" s="793"/>
      <c r="DP4" s="793"/>
      <c r="DQ4" s="793"/>
      <c r="DR4" s="793"/>
      <c r="DS4" s="793"/>
      <c r="DT4" s="793"/>
      <c r="DU4" s="793"/>
      <c r="DV4" s="793"/>
      <c r="DW4" s="793"/>
      <c r="DX4" s="793"/>
      <c r="DY4" s="793"/>
      <c r="DZ4" s="793"/>
      <c r="EA4" s="793"/>
      <c r="EB4" s="793"/>
      <c r="EC4" s="793"/>
      <c r="ED4" s="793"/>
      <c r="EE4" s="793"/>
      <c r="EF4" s="793"/>
      <c r="EG4" s="793"/>
      <c r="EH4" s="793"/>
      <c r="EI4" s="793"/>
      <c r="EJ4" s="793"/>
      <c r="EK4" s="793"/>
      <c r="EL4" s="793"/>
      <c r="EM4" s="793"/>
      <c r="EN4" s="793"/>
      <c r="EO4" s="793"/>
      <c r="EP4" s="793"/>
      <c r="EQ4" s="793"/>
      <c r="ER4" s="793"/>
      <c r="ES4" s="793"/>
      <c r="ET4" s="794" t="s">
        <v>250</v>
      </c>
      <c r="EU4" s="795"/>
      <c r="EV4" s="795"/>
      <c r="EW4" s="795"/>
      <c r="EX4" s="795"/>
      <c r="EY4" s="795"/>
      <c r="EZ4" s="795"/>
      <c r="FA4" s="795"/>
      <c r="FB4" s="795"/>
      <c r="FC4" s="796"/>
    </row>
    <row r="5" spans="1:159" ht="40.5" customHeight="1" thickBot="1" x14ac:dyDescent="0.3">
      <c r="A5" s="777" t="s">
        <v>0</v>
      </c>
      <c r="B5" s="778"/>
      <c r="C5" s="778"/>
      <c r="D5" s="778"/>
      <c r="E5" s="778"/>
      <c r="F5" s="778"/>
      <c r="G5" s="779" t="s">
        <v>278</v>
      </c>
      <c r="H5" s="780"/>
      <c r="I5" s="780"/>
      <c r="J5" s="780"/>
      <c r="K5" s="780"/>
      <c r="L5" s="780"/>
      <c r="M5" s="780"/>
      <c r="N5" s="780"/>
      <c r="O5" s="780"/>
      <c r="P5" s="780"/>
      <c r="Q5" s="780"/>
      <c r="R5" s="780"/>
      <c r="S5" s="780"/>
      <c r="T5" s="780"/>
      <c r="U5" s="780"/>
      <c r="V5" s="780"/>
      <c r="W5" s="780"/>
      <c r="X5" s="780"/>
      <c r="Y5" s="780"/>
      <c r="Z5" s="780"/>
      <c r="AA5" s="780"/>
      <c r="AB5" s="780"/>
      <c r="AC5" s="780"/>
      <c r="AD5" s="780"/>
      <c r="AE5" s="780"/>
      <c r="AF5" s="780"/>
      <c r="AG5" s="780"/>
      <c r="AH5" s="780"/>
      <c r="AI5" s="780"/>
      <c r="AJ5" s="780"/>
      <c r="AK5" s="780"/>
      <c r="AL5" s="780"/>
      <c r="AM5" s="780"/>
      <c r="AN5" s="780"/>
      <c r="AO5" s="780"/>
      <c r="AP5" s="780"/>
      <c r="AQ5" s="780"/>
      <c r="AR5" s="780"/>
      <c r="AS5" s="780"/>
      <c r="AT5" s="780"/>
      <c r="AU5" s="780"/>
      <c r="AV5" s="780"/>
      <c r="AW5" s="780"/>
      <c r="AX5" s="780"/>
      <c r="AY5" s="780"/>
      <c r="AZ5" s="780"/>
      <c r="BA5" s="780"/>
      <c r="BB5" s="780"/>
      <c r="BC5" s="780"/>
      <c r="BD5" s="780"/>
      <c r="BE5" s="780"/>
      <c r="BF5" s="780"/>
      <c r="BG5" s="780"/>
      <c r="BH5" s="780"/>
      <c r="BI5" s="780"/>
      <c r="BJ5" s="780"/>
      <c r="BK5" s="780"/>
      <c r="BL5" s="780"/>
      <c r="BM5" s="780"/>
      <c r="BN5" s="780"/>
      <c r="BO5" s="780"/>
      <c r="BP5" s="780"/>
      <c r="BQ5" s="780"/>
      <c r="BR5" s="780"/>
      <c r="BS5" s="780"/>
      <c r="BT5" s="780"/>
      <c r="BU5" s="780"/>
      <c r="BV5" s="780"/>
      <c r="BW5" s="780"/>
      <c r="BX5" s="780"/>
      <c r="BY5" s="780"/>
      <c r="BZ5" s="780"/>
      <c r="CA5" s="780"/>
      <c r="CB5" s="780"/>
      <c r="CC5" s="780"/>
      <c r="CD5" s="780"/>
      <c r="CE5" s="780"/>
      <c r="CF5" s="780"/>
      <c r="CG5" s="780"/>
      <c r="CH5" s="780"/>
      <c r="CI5" s="780"/>
      <c r="CJ5" s="780"/>
      <c r="CK5" s="780"/>
      <c r="CL5" s="780"/>
      <c r="CM5" s="780"/>
      <c r="CN5" s="780"/>
      <c r="CO5" s="780"/>
      <c r="CP5" s="780"/>
      <c r="CQ5" s="780"/>
      <c r="CR5" s="780"/>
      <c r="CS5" s="780"/>
      <c r="CT5" s="780"/>
      <c r="CU5" s="780"/>
      <c r="CV5" s="780"/>
      <c r="CW5" s="780"/>
      <c r="CX5" s="780"/>
      <c r="CY5" s="780"/>
      <c r="CZ5" s="780"/>
      <c r="DA5" s="780"/>
      <c r="DB5" s="780"/>
      <c r="DC5" s="780"/>
      <c r="DD5" s="780"/>
      <c r="DE5" s="780"/>
      <c r="DF5" s="780"/>
      <c r="DG5" s="780"/>
      <c r="DH5" s="780"/>
      <c r="DI5" s="780"/>
      <c r="DJ5" s="780"/>
      <c r="DK5" s="780"/>
      <c r="DL5" s="780"/>
      <c r="DM5" s="780"/>
      <c r="DN5" s="780"/>
      <c r="DO5" s="780"/>
      <c r="DP5" s="780"/>
      <c r="DQ5" s="780"/>
      <c r="DR5" s="780"/>
      <c r="DS5" s="780"/>
      <c r="DT5" s="780"/>
      <c r="DU5" s="780"/>
      <c r="DV5" s="780"/>
      <c r="DW5" s="780"/>
      <c r="DX5" s="780"/>
      <c r="DY5" s="780"/>
      <c r="DZ5" s="780"/>
      <c r="EA5" s="780"/>
      <c r="EB5" s="780"/>
      <c r="EC5" s="780"/>
      <c r="ED5" s="780"/>
      <c r="EE5" s="780"/>
      <c r="EF5" s="780"/>
      <c r="EG5" s="780"/>
      <c r="EH5" s="780"/>
      <c r="EI5" s="780"/>
      <c r="EJ5" s="780"/>
      <c r="EK5" s="780"/>
      <c r="EL5" s="780"/>
      <c r="EM5" s="780"/>
      <c r="EN5" s="780"/>
      <c r="EO5" s="780"/>
      <c r="EP5" s="780"/>
      <c r="EQ5" s="780"/>
      <c r="ER5" s="780"/>
      <c r="ES5" s="780"/>
      <c r="ET5" s="780"/>
      <c r="EU5" s="780"/>
      <c r="EV5" s="780"/>
      <c r="EW5" s="780"/>
      <c r="EX5" s="780"/>
      <c r="EY5" s="780"/>
      <c r="EZ5" s="780"/>
      <c r="FA5" s="780"/>
      <c r="FB5" s="780"/>
      <c r="FC5" s="780"/>
    </row>
    <row r="6" spans="1:159" ht="33" customHeight="1" thickBot="1" x14ac:dyDescent="0.3">
      <c r="A6" s="777" t="s">
        <v>2</v>
      </c>
      <c r="B6" s="778"/>
      <c r="C6" s="778"/>
      <c r="D6" s="778"/>
      <c r="E6" s="778"/>
      <c r="F6" s="778"/>
      <c r="G6" s="779" t="s">
        <v>279</v>
      </c>
      <c r="H6" s="780"/>
      <c r="I6" s="780"/>
      <c r="J6" s="780"/>
      <c r="K6" s="780"/>
      <c r="L6" s="780"/>
      <c r="M6" s="780"/>
      <c r="N6" s="780"/>
      <c r="O6" s="780"/>
      <c r="P6" s="780"/>
      <c r="Q6" s="780"/>
      <c r="R6" s="780"/>
      <c r="S6" s="780"/>
      <c r="T6" s="780"/>
      <c r="U6" s="780"/>
      <c r="V6" s="780"/>
      <c r="W6" s="780"/>
      <c r="X6" s="780"/>
      <c r="Y6" s="780"/>
      <c r="Z6" s="780"/>
      <c r="AA6" s="780"/>
      <c r="AB6" s="780"/>
      <c r="AC6" s="780"/>
      <c r="AD6" s="780"/>
      <c r="AE6" s="780"/>
      <c r="AF6" s="780"/>
      <c r="AG6" s="780"/>
      <c r="AH6" s="780"/>
      <c r="AI6" s="780"/>
      <c r="AJ6" s="780"/>
      <c r="AK6" s="780"/>
      <c r="AL6" s="780"/>
      <c r="AM6" s="780"/>
      <c r="AN6" s="780"/>
      <c r="AO6" s="780"/>
      <c r="AP6" s="780"/>
      <c r="AQ6" s="780"/>
      <c r="AR6" s="780"/>
      <c r="AS6" s="780"/>
      <c r="AT6" s="780"/>
      <c r="AU6" s="780"/>
      <c r="AV6" s="780"/>
      <c r="AW6" s="780"/>
      <c r="AX6" s="780"/>
      <c r="AY6" s="780"/>
      <c r="AZ6" s="780"/>
      <c r="BA6" s="780"/>
      <c r="BB6" s="780"/>
      <c r="BC6" s="780"/>
      <c r="BD6" s="780"/>
      <c r="BE6" s="780"/>
      <c r="BF6" s="780"/>
      <c r="BG6" s="780"/>
      <c r="BH6" s="780"/>
      <c r="BI6" s="780"/>
      <c r="BJ6" s="780"/>
      <c r="BK6" s="780"/>
      <c r="BL6" s="780"/>
      <c r="BM6" s="780"/>
      <c r="BN6" s="780"/>
      <c r="BO6" s="780"/>
      <c r="BP6" s="780"/>
      <c r="BQ6" s="780"/>
      <c r="BR6" s="780"/>
      <c r="BS6" s="780"/>
      <c r="BT6" s="780"/>
      <c r="BU6" s="780"/>
      <c r="BV6" s="780"/>
      <c r="BW6" s="780"/>
      <c r="BX6" s="780"/>
      <c r="BY6" s="780"/>
      <c r="BZ6" s="780"/>
      <c r="CA6" s="780"/>
      <c r="CB6" s="780"/>
      <c r="CC6" s="780"/>
      <c r="CD6" s="780"/>
      <c r="CE6" s="780"/>
      <c r="CF6" s="780"/>
      <c r="CG6" s="780"/>
      <c r="CH6" s="780"/>
      <c r="CI6" s="780"/>
      <c r="CJ6" s="780"/>
      <c r="CK6" s="780"/>
      <c r="CL6" s="780"/>
      <c r="CM6" s="780"/>
      <c r="CN6" s="780"/>
      <c r="CO6" s="780"/>
      <c r="CP6" s="780"/>
      <c r="CQ6" s="780"/>
      <c r="CR6" s="780"/>
      <c r="CS6" s="780"/>
      <c r="CT6" s="780"/>
      <c r="CU6" s="780"/>
      <c r="CV6" s="780"/>
      <c r="CW6" s="780"/>
      <c r="CX6" s="780"/>
      <c r="CY6" s="780"/>
      <c r="CZ6" s="780"/>
      <c r="DA6" s="780"/>
      <c r="DB6" s="780"/>
      <c r="DC6" s="780"/>
      <c r="DD6" s="780"/>
      <c r="DE6" s="780"/>
      <c r="DF6" s="780"/>
      <c r="DG6" s="780"/>
      <c r="DH6" s="780"/>
      <c r="DI6" s="780"/>
      <c r="DJ6" s="780"/>
      <c r="DK6" s="780"/>
      <c r="DL6" s="780"/>
      <c r="DM6" s="780"/>
      <c r="DN6" s="780"/>
      <c r="DO6" s="780"/>
      <c r="DP6" s="780"/>
      <c r="DQ6" s="780"/>
      <c r="DR6" s="780"/>
      <c r="DS6" s="780"/>
      <c r="DT6" s="780"/>
      <c r="DU6" s="780"/>
      <c r="DV6" s="780"/>
      <c r="DW6" s="780"/>
      <c r="DX6" s="780"/>
      <c r="DY6" s="780"/>
      <c r="DZ6" s="780"/>
      <c r="EA6" s="780"/>
      <c r="EB6" s="780"/>
      <c r="EC6" s="780"/>
      <c r="ED6" s="780"/>
      <c r="EE6" s="780"/>
      <c r="EF6" s="780"/>
      <c r="EG6" s="780"/>
      <c r="EH6" s="780"/>
      <c r="EI6" s="780"/>
      <c r="EJ6" s="780"/>
      <c r="EK6" s="780"/>
      <c r="EL6" s="780"/>
      <c r="EM6" s="780"/>
      <c r="EN6" s="780"/>
      <c r="EO6" s="780"/>
      <c r="EP6" s="780"/>
      <c r="EQ6" s="780"/>
      <c r="ER6" s="780"/>
      <c r="ES6" s="780"/>
      <c r="ET6" s="780"/>
      <c r="EU6" s="780"/>
      <c r="EV6" s="780"/>
      <c r="EW6" s="780"/>
      <c r="EX6" s="780"/>
      <c r="EY6" s="780"/>
      <c r="EZ6" s="780"/>
      <c r="FA6" s="780"/>
      <c r="FB6" s="780"/>
      <c r="FC6" s="780"/>
    </row>
    <row r="7" spans="1:159" ht="28.5" customHeight="1" thickBot="1" x14ac:dyDescent="0.3">
      <c r="A7" s="777" t="s">
        <v>56</v>
      </c>
      <c r="B7" s="778"/>
      <c r="C7" s="778"/>
      <c r="D7" s="778"/>
      <c r="E7" s="778"/>
      <c r="F7" s="778"/>
      <c r="G7" s="779" t="s">
        <v>330</v>
      </c>
      <c r="H7" s="780"/>
      <c r="I7" s="780"/>
      <c r="J7" s="780"/>
      <c r="K7" s="780"/>
      <c r="L7" s="780"/>
      <c r="M7" s="780"/>
      <c r="N7" s="780"/>
      <c r="O7" s="780"/>
      <c r="P7" s="780"/>
      <c r="Q7" s="780"/>
      <c r="R7" s="780"/>
      <c r="S7" s="780"/>
      <c r="T7" s="780"/>
      <c r="U7" s="780"/>
      <c r="V7" s="780"/>
      <c r="W7" s="780"/>
      <c r="X7" s="780"/>
      <c r="Y7" s="780"/>
      <c r="Z7" s="780"/>
      <c r="AA7" s="780"/>
      <c r="AB7" s="780"/>
      <c r="AC7" s="780"/>
      <c r="AD7" s="780"/>
      <c r="AE7" s="780"/>
      <c r="AF7" s="780"/>
      <c r="AG7" s="780"/>
      <c r="AH7" s="780"/>
      <c r="AI7" s="780"/>
      <c r="AJ7" s="780"/>
      <c r="AK7" s="780"/>
      <c r="AL7" s="780"/>
      <c r="AM7" s="780"/>
      <c r="AN7" s="780"/>
      <c r="AO7" s="780"/>
      <c r="AP7" s="780"/>
      <c r="AQ7" s="780"/>
      <c r="AR7" s="780"/>
      <c r="AS7" s="780"/>
      <c r="AT7" s="780"/>
      <c r="AU7" s="780"/>
      <c r="AV7" s="780"/>
      <c r="AW7" s="780"/>
      <c r="AX7" s="780"/>
      <c r="AY7" s="780"/>
      <c r="AZ7" s="780"/>
      <c r="BA7" s="780"/>
      <c r="BB7" s="780"/>
      <c r="BC7" s="780"/>
      <c r="BD7" s="780"/>
      <c r="BE7" s="780"/>
      <c r="BF7" s="780"/>
      <c r="BG7" s="780"/>
      <c r="BH7" s="780"/>
      <c r="BI7" s="780"/>
      <c r="BJ7" s="780"/>
      <c r="BK7" s="780"/>
      <c r="BL7" s="780"/>
      <c r="BM7" s="780"/>
      <c r="BN7" s="780"/>
      <c r="BO7" s="780"/>
      <c r="BP7" s="780"/>
      <c r="BQ7" s="780"/>
      <c r="BR7" s="780"/>
      <c r="BS7" s="780"/>
      <c r="BT7" s="780"/>
      <c r="BU7" s="780"/>
      <c r="BV7" s="780"/>
      <c r="BW7" s="780"/>
      <c r="BX7" s="780"/>
      <c r="BY7" s="780"/>
      <c r="BZ7" s="780"/>
      <c r="CA7" s="780"/>
      <c r="CB7" s="780"/>
      <c r="CC7" s="780"/>
      <c r="CD7" s="780"/>
      <c r="CE7" s="780"/>
      <c r="CF7" s="780"/>
      <c r="CG7" s="780"/>
      <c r="CH7" s="780"/>
      <c r="CI7" s="780"/>
      <c r="CJ7" s="780"/>
      <c r="CK7" s="780"/>
      <c r="CL7" s="780"/>
      <c r="CM7" s="780"/>
      <c r="CN7" s="780"/>
      <c r="CO7" s="780"/>
      <c r="CP7" s="780"/>
      <c r="CQ7" s="780"/>
      <c r="CR7" s="780"/>
      <c r="CS7" s="780"/>
      <c r="CT7" s="780"/>
      <c r="CU7" s="780"/>
      <c r="CV7" s="780"/>
      <c r="CW7" s="780"/>
      <c r="CX7" s="780"/>
      <c r="CY7" s="780"/>
      <c r="CZ7" s="780"/>
      <c r="DA7" s="780"/>
      <c r="DB7" s="780"/>
      <c r="DC7" s="780"/>
      <c r="DD7" s="780"/>
      <c r="DE7" s="780"/>
      <c r="DF7" s="780"/>
      <c r="DG7" s="780"/>
      <c r="DH7" s="780"/>
      <c r="DI7" s="780"/>
      <c r="DJ7" s="780"/>
      <c r="DK7" s="780"/>
      <c r="DL7" s="780"/>
      <c r="DM7" s="780"/>
      <c r="DN7" s="780"/>
      <c r="DO7" s="780"/>
      <c r="DP7" s="780"/>
      <c r="DQ7" s="780"/>
      <c r="DR7" s="780"/>
      <c r="DS7" s="780"/>
      <c r="DT7" s="780"/>
      <c r="DU7" s="780"/>
      <c r="DV7" s="780"/>
      <c r="DW7" s="780"/>
      <c r="DX7" s="780"/>
      <c r="DY7" s="780"/>
      <c r="DZ7" s="780"/>
      <c r="EA7" s="780"/>
      <c r="EB7" s="780"/>
      <c r="EC7" s="780"/>
      <c r="ED7" s="780"/>
      <c r="EE7" s="780"/>
      <c r="EF7" s="780"/>
      <c r="EG7" s="780"/>
      <c r="EH7" s="780"/>
      <c r="EI7" s="780"/>
      <c r="EJ7" s="780"/>
      <c r="EK7" s="780"/>
      <c r="EL7" s="780"/>
      <c r="EM7" s="780"/>
      <c r="EN7" s="780"/>
      <c r="EO7" s="780"/>
      <c r="EP7" s="780"/>
      <c r="EQ7" s="780"/>
      <c r="ER7" s="780"/>
      <c r="ES7" s="780"/>
      <c r="ET7" s="780"/>
      <c r="EU7" s="780"/>
      <c r="EV7" s="780"/>
      <c r="EW7" s="780"/>
      <c r="EX7" s="780"/>
      <c r="EY7" s="780"/>
      <c r="EZ7" s="780"/>
      <c r="FA7" s="780"/>
      <c r="FB7" s="780"/>
      <c r="FC7" s="780"/>
    </row>
    <row r="8" spans="1:159" ht="36" customHeight="1" thickBot="1" x14ac:dyDescent="0.3">
      <c r="A8" s="777" t="s">
        <v>1</v>
      </c>
      <c r="B8" s="778"/>
      <c r="C8" s="778"/>
      <c r="D8" s="778"/>
      <c r="E8" s="778"/>
      <c r="F8" s="778"/>
      <c r="G8" s="797" t="s">
        <v>331</v>
      </c>
      <c r="H8" s="798"/>
      <c r="I8" s="798"/>
      <c r="J8" s="798"/>
      <c r="K8" s="798"/>
      <c r="L8" s="798"/>
      <c r="M8" s="798"/>
      <c r="N8" s="798"/>
      <c r="O8" s="798"/>
      <c r="P8" s="798"/>
      <c r="Q8" s="798"/>
      <c r="R8" s="798"/>
      <c r="S8" s="798"/>
      <c r="T8" s="798"/>
      <c r="U8" s="798"/>
      <c r="V8" s="798"/>
      <c r="W8" s="798"/>
      <c r="X8" s="798"/>
      <c r="Y8" s="798"/>
      <c r="Z8" s="798"/>
      <c r="AA8" s="798"/>
      <c r="AB8" s="798"/>
      <c r="AC8" s="798"/>
      <c r="AD8" s="798"/>
      <c r="AE8" s="798"/>
      <c r="AF8" s="798"/>
      <c r="AG8" s="798"/>
      <c r="AH8" s="798"/>
      <c r="AI8" s="798"/>
      <c r="AJ8" s="798"/>
      <c r="AK8" s="798"/>
      <c r="AL8" s="798"/>
      <c r="AM8" s="798"/>
      <c r="AN8" s="798"/>
      <c r="AO8" s="798"/>
      <c r="AP8" s="798"/>
      <c r="AQ8" s="798"/>
      <c r="AR8" s="798"/>
      <c r="AS8" s="798"/>
      <c r="AT8" s="798"/>
      <c r="AU8" s="798"/>
      <c r="AV8" s="798"/>
      <c r="AW8" s="798"/>
      <c r="AX8" s="798"/>
      <c r="AY8" s="798"/>
      <c r="AZ8" s="798"/>
      <c r="BA8" s="798"/>
      <c r="BB8" s="798"/>
      <c r="BC8" s="798"/>
      <c r="BD8" s="798"/>
      <c r="BE8" s="798"/>
      <c r="BF8" s="798"/>
      <c r="BG8" s="798"/>
      <c r="BH8" s="798"/>
      <c r="BI8" s="798"/>
      <c r="BJ8" s="798"/>
      <c r="BK8" s="798"/>
      <c r="BL8" s="798"/>
      <c r="BM8" s="798"/>
      <c r="BN8" s="798"/>
      <c r="BO8" s="798"/>
      <c r="BP8" s="798"/>
      <c r="BQ8" s="798"/>
      <c r="BR8" s="798"/>
      <c r="BS8" s="798"/>
      <c r="BT8" s="798"/>
      <c r="BU8" s="798"/>
      <c r="BV8" s="798"/>
      <c r="BW8" s="798"/>
      <c r="BX8" s="798"/>
      <c r="BY8" s="798"/>
      <c r="BZ8" s="798"/>
      <c r="CA8" s="798"/>
      <c r="CB8" s="798"/>
      <c r="CC8" s="798"/>
      <c r="CD8" s="798"/>
      <c r="CE8" s="798"/>
      <c r="CF8" s="798"/>
      <c r="CG8" s="798"/>
      <c r="CH8" s="798"/>
      <c r="CI8" s="798"/>
      <c r="CJ8" s="798"/>
      <c r="CK8" s="798"/>
      <c r="CL8" s="798"/>
      <c r="CM8" s="798"/>
      <c r="CN8" s="798"/>
      <c r="CO8" s="798"/>
      <c r="CP8" s="798"/>
      <c r="CQ8" s="798"/>
      <c r="CR8" s="798"/>
      <c r="CS8" s="798"/>
      <c r="CT8" s="798"/>
      <c r="CU8" s="798"/>
      <c r="CV8" s="798"/>
      <c r="CW8" s="798"/>
      <c r="CX8" s="798"/>
      <c r="CY8" s="798"/>
      <c r="CZ8" s="798"/>
      <c r="DA8" s="798"/>
      <c r="DB8" s="798"/>
      <c r="DC8" s="798"/>
      <c r="DD8" s="798"/>
      <c r="DE8" s="798"/>
      <c r="DF8" s="798"/>
      <c r="DG8" s="798"/>
      <c r="DH8" s="798"/>
      <c r="DI8" s="798"/>
      <c r="DJ8" s="798"/>
      <c r="DK8" s="798"/>
      <c r="DL8" s="798"/>
      <c r="DM8" s="798"/>
      <c r="DN8" s="798"/>
      <c r="DO8" s="798"/>
      <c r="DP8" s="798"/>
      <c r="DQ8" s="798"/>
      <c r="DR8" s="798"/>
      <c r="DS8" s="798"/>
      <c r="DT8" s="798"/>
      <c r="DU8" s="798"/>
      <c r="DV8" s="798"/>
      <c r="DW8" s="798"/>
      <c r="DX8" s="798"/>
      <c r="DY8" s="798"/>
      <c r="DZ8" s="798"/>
      <c r="EA8" s="798"/>
      <c r="EB8" s="798"/>
      <c r="EC8" s="798"/>
      <c r="ED8" s="798"/>
      <c r="EE8" s="798"/>
      <c r="EF8" s="798"/>
      <c r="EG8" s="798"/>
      <c r="EH8" s="798"/>
      <c r="EI8" s="798"/>
      <c r="EJ8" s="798"/>
      <c r="EK8" s="798"/>
      <c r="EL8" s="798"/>
      <c r="EM8" s="798"/>
      <c r="EN8" s="798"/>
      <c r="EO8" s="798"/>
      <c r="EP8" s="798"/>
      <c r="EQ8" s="798"/>
      <c r="ER8" s="798"/>
      <c r="ES8" s="798"/>
      <c r="ET8" s="798"/>
      <c r="EU8" s="798"/>
      <c r="EV8" s="798"/>
      <c r="EW8" s="798"/>
      <c r="EX8" s="798"/>
      <c r="EY8" s="798"/>
      <c r="EZ8" s="798"/>
      <c r="FA8" s="798"/>
      <c r="FB8" s="798"/>
      <c r="FC8" s="798"/>
    </row>
    <row r="9" spans="1:159" ht="18.75" thickBot="1" x14ac:dyDescent="0.3">
      <c r="A9" s="23"/>
      <c r="B9" s="22"/>
      <c r="C9" s="22"/>
      <c r="D9" s="22"/>
      <c r="E9" s="22"/>
      <c r="F9" s="22"/>
      <c r="G9" s="20"/>
      <c r="H9" s="20"/>
      <c r="I9" s="20"/>
      <c r="J9" s="20"/>
      <c r="K9" s="20"/>
      <c r="L9" s="20"/>
      <c r="M9" s="20"/>
      <c r="N9" s="20"/>
      <c r="O9" s="20"/>
      <c r="P9" s="20"/>
      <c r="Q9" s="20"/>
      <c r="R9" s="20"/>
      <c r="S9" s="20"/>
      <c r="T9" s="20"/>
      <c r="U9" s="55"/>
      <c r="V9" s="20"/>
      <c r="W9" s="20"/>
      <c r="X9" s="20"/>
      <c r="Y9" s="55"/>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row>
    <row r="10" spans="1:159" s="1" customFormat="1" ht="36" customHeight="1" thickBot="1" x14ac:dyDescent="0.25">
      <c r="A10" s="802" t="s">
        <v>70</v>
      </c>
      <c r="B10" s="803"/>
      <c r="C10" s="803"/>
      <c r="D10" s="803"/>
      <c r="E10" s="803"/>
      <c r="F10" s="803"/>
      <c r="G10" s="803"/>
      <c r="H10" s="803"/>
      <c r="I10" s="804"/>
      <c r="J10" s="803" t="s">
        <v>237</v>
      </c>
      <c r="K10" s="803"/>
      <c r="L10" s="803"/>
      <c r="M10" s="803"/>
      <c r="N10" s="803"/>
      <c r="O10" s="803"/>
      <c r="P10" s="803"/>
      <c r="Q10" s="803"/>
      <c r="R10" s="803"/>
      <c r="S10" s="803"/>
      <c r="T10" s="803"/>
      <c r="U10" s="803"/>
      <c r="V10" s="803"/>
      <c r="W10" s="803"/>
      <c r="X10" s="803"/>
      <c r="Y10" s="803"/>
      <c r="Z10" s="803"/>
      <c r="AA10" s="803"/>
      <c r="AB10" s="803"/>
      <c r="AC10" s="803"/>
      <c r="AD10" s="803"/>
      <c r="AE10" s="803"/>
      <c r="AF10" s="803"/>
      <c r="AG10" s="803"/>
      <c r="AH10" s="803"/>
      <c r="AI10" s="803"/>
      <c r="AJ10" s="803"/>
      <c r="AK10" s="803"/>
      <c r="AL10" s="803"/>
      <c r="AM10" s="803"/>
      <c r="AN10" s="803"/>
      <c r="AO10" s="803"/>
      <c r="AP10" s="803"/>
      <c r="AQ10" s="803"/>
      <c r="AR10" s="803"/>
      <c r="AS10" s="803"/>
      <c r="AT10" s="803"/>
      <c r="AU10" s="803"/>
      <c r="AV10" s="803"/>
      <c r="AW10" s="803"/>
      <c r="AX10" s="803"/>
      <c r="AY10" s="803"/>
      <c r="AZ10" s="803"/>
      <c r="BA10" s="803"/>
      <c r="BB10" s="803"/>
      <c r="BC10" s="803"/>
      <c r="BD10" s="803"/>
      <c r="BE10" s="803"/>
      <c r="BF10" s="803"/>
      <c r="BG10" s="803"/>
      <c r="BH10" s="803"/>
      <c r="BI10" s="803"/>
      <c r="BJ10" s="803"/>
      <c r="BK10" s="803"/>
      <c r="BL10" s="803"/>
      <c r="BM10" s="803"/>
      <c r="BN10" s="803"/>
      <c r="BO10" s="803"/>
      <c r="BP10" s="803"/>
      <c r="BQ10" s="803"/>
      <c r="BR10" s="803"/>
      <c r="BS10" s="803"/>
      <c r="BT10" s="803"/>
      <c r="BU10" s="803"/>
      <c r="BV10" s="803"/>
      <c r="BW10" s="803"/>
      <c r="BX10" s="803"/>
      <c r="BY10" s="803"/>
      <c r="BZ10" s="803"/>
      <c r="CA10" s="803"/>
      <c r="CB10" s="803"/>
      <c r="CC10" s="803"/>
      <c r="CD10" s="803"/>
      <c r="CE10" s="803"/>
      <c r="CF10" s="803"/>
      <c r="CG10" s="803"/>
      <c r="CH10" s="803"/>
      <c r="CI10" s="803"/>
      <c r="CJ10" s="803"/>
      <c r="CK10" s="803"/>
      <c r="CL10" s="803"/>
      <c r="CM10" s="803"/>
      <c r="CN10" s="803"/>
      <c r="CO10" s="803"/>
      <c r="CP10" s="803"/>
      <c r="CQ10" s="803"/>
      <c r="CR10" s="803"/>
      <c r="CS10" s="803"/>
      <c r="CT10" s="803"/>
      <c r="CU10" s="803"/>
      <c r="CV10" s="803"/>
      <c r="CW10" s="803"/>
      <c r="CX10" s="803"/>
      <c r="CY10" s="803"/>
      <c r="CZ10" s="803"/>
      <c r="DA10" s="803"/>
      <c r="DB10" s="803"/>
      <c r="DC10" s="803"/>
      <c r="DD10" s="803"/>
      <c r="DE10" s="803"/>
      <c r="DF10" s="803"/>
      <c r="DG10" s="803"/>
      <c r="DH10" s="803"/>
      <c r="DI10" s="803"/>
      <c r="DJ10" s="803"/>
      <c r="DK10" s="803"/>
      <c r="DL10" s="803"/>
      <c r="DM10" s="803"/>
      <c r="DN10" s="803"/>
      <c r="DO10" s="803"/>
      <c r="DP10" s="803"/>
      <c r="DQ10" s="803"/>
      <c r="DR10" s="803"/>
      <c r="DS10" s="803"/>
      <c r="DT10" s="803"/>
      <c r="DU10" s="803"/>
      <c r="DV10" s="803"/>
      <c r="DW10" s="803"/>
      <c r="DX10" s="803"/>
      <c r="DY10" s="803"/>
      <c r="DZ10" s="803"/>
      <c r="EA10" s="803"/>
      <c r="EB10" s="803"/>
      <c r="EC10" s="803"/>
      <c r="ED10" s="803"/>
      <c r="EE10" s="803"/>
      <c r="EF10" s="803"/>
      <c r="EG10" s="803"/>
      <c r="EH10" s="803"/>
      <c r="EI10" s="803"/>
      <c r="EJ10" s="803"/>
      <c r="EK10" s="803"/>
      <c r="EL10" s="803"/>
      <c r="EM10" s="803"/>
      <c r="EN10" s="803"/>
      <c r="EO10" s="803"/>
      <c r="EP10" s="803"/>
      <c r="EQ10" s="803"/>
      <c r="ER10" s="803"/>
      <c r="ES10" s="804"/>
      <c r="ET10" s="805" t="s">
        <v>229</v>
      </c>
      <c r="EU10" s="805" t="s">
        <v>230</v>
      </c>
      <c r="EV10" s="807" t="s">
        <v>231</v>
      </c>
      <c r="EW10" s="809" t="s">
        <v>262</v>
      </c>
      <c r="EX10" s="807" t="s">
        <v>256</v>
      </c>
      <c r="EY10" s="814" t="s">
        <v>257</v>
      </c>
      <c r="EZ10" s="817" t="s">
        <v>258</v>
      </c>
      <c r="FA10" s="817" t="s">
        <v>259</v>
      </c>
      <c r="FB10" s="817" t="s">
        <v>261</v>
      </c>
      <c r="FC10" s="799" t="s">
        <v>260</v>
      </c>
    </row>
    <row r="11" spans="1:159" s="1" customFormat="1" ht="24.75" customHeight="1" thickBot="1" x14ac:dyDescent="0.25">
      <c r="A11" s="802" t="s">
        <v>80</v>
      </c>
      <c r="B11" s="803"/>
      <c r="C11" s="803"/>
      <c r="D11" s="803"/>
      <c r="E11" s="803"/>
      <c r="F11" s="803"/>
      <c r="G11" s="803"/>
      <c r="H11" s="803"/>
      <c r="I11" s="804"/>
      <c r="J11" s="811" t="s">
        <v>49</v>
      </c>
      <c r="K11" s="812"/>
      <c r="L11" s="812"/>
      <c r="M11" s="812"/>
      <c r="N11" s="812"/>
      <c r="O11" s="812"/>
      <c r="P11" s="812"/>
      <c r="Q11" s="812"/>
      <c r="R11" s="812"/>
      <c r="S11" s="812"/>
      <c r="T11" s="812"/>
      <c r="U11" s="812"/>
      <c r="V11" s="812"/>
      <c r="W11" s="812"/>
      <c r="X11" s="812"/>
      <c r="Y11" s="812"/>
      <c r="Z11" s="812"/>
      <c r="AA11" s="812"/>
      <c r="AB11" s="812"/>
      <c r="AC11" s="813"/>
      <c r="AD11" s="811" t="s">
        <v>50</v>
      </c>
      <c r="AE11" s="812"/>
      <c r="AF11" s="812"/>
      <c r="AG11" s="812"/>
      <c r="AH11" s="812"/>
      <c r="AI11" s="812"/>
      <c r="AJ11" s="812"/>
      <c r="AK11" s="812"/>
      <c r="AL11" s="812"/>
      <c r="AM11" s="812"/>
      <c r="AN11" s="812"/>
      <c r="AO11" s="812"/>
      <c r="AP11" s="812"/>
      <c r="AQ11" s="812"/>
      <c r="AR11" s="812"/>
      <c r="AS11" s="812"/>
      <c r="AT11" s="812"/>
      <c r="AU11" s="812"/>
      <c r="AV11" s="812"/>
      <c r="AW11" s="812"/>
      <c r="AX11" s="812"/>
      <c r="AY11" s="812"/>
      <c r="AZ11" s="812"/>
      <c r="BA11" s="812"/>
      <c r="BB11" s="812"/>
      <c r="BC11" s="812"/>
      <c r="BD11" s="812"/>
      <c r="BE11" s="812"/>
      <c r="BF11" s="812"/>
      <c r="BG11" s="813"/>
      <c r="BH11" s="811" t="s">
        <v>62</v>
      </c>
      <c r="BI11" s="812"/>
      <c r="BJ11" s="812"/>
      <c r="BK11" s="812"/>
      <c r="BL11" s="812"/>
      <c r="BM11" s="812"/>
      <c r="BN11" s="812"/>
      <c r="BO11" s="812"/>
      <c r="BP11" s="812"/>
      <c r="BQ11" s="812"/>
      <c r="BR11" s="812"/>
      <c r="BS11" s="812"/>
      <c r="BT11" s="812"/>
      <c r="BU11" s="812"/>
      <c r="BV11" s="812"/>
      <c r="BW11" s="812"/>
      <c r="BX11" s="812"/>
      <c r="BY11" s="812"/>
      <c r="BZ11" s="812"/>
      <c r="CA11" s="812"/>
      <c r="CB11" s="812"/>
      <c r="CC11" s="812"/>
      <c r="CD11" s="812"/>
      <c r="CE11" s="812"/>
      <c r="CF11" s="812"/>
      <c r="CG11" s="812"/>
      <c r="CH11" s="812"/>
      <c r="CI11" s="812"/>
      <c r="CJ11" s="812"/>
      <c r="CK11" s="813"/>
      <c r="CL11" s="812" t="s">
        <v>63</v>
      </c>
      <c r="CM11" s="812"/>
      <c r="CN11" s="812"/>
      <c r="CO11" s="812"/>
      <c r="CP11" s="812"/>
      <c r="CQ11" s="812"/>
      <c r="CR11" s="812"/>
      <c r="CS11" s="812"/>
      <c r="CT11" s="812"/>
      <c r="CU11" s="812"/>
      <c r="CV11" s="812"/>
      <c r="CW11" s="812"/>
      <c r="CX11" s="812"/>
      <c r="CY11" s="812"/>
      <c r="CZ11" s="812"/>
      <c r="DA11" s="812"/>
      <c r="DB11" s="812"/>
      <c r="DC11" s="812"/>
      <c r="DD11" s="812"/>
      <c r="DE11" s="812"/>
      <c r="DF11" s="812"/>
      <c r="DG11" s="812"/>
      <c r="DH11" s="812"/>
      <c r="DI11" s="812"/>
      <c r="DJ11" s="812"/>
      <c r="DK11" s="812"/>
      <c r="DL11" s="812"/>
      <c r="DM11" s="812"/>
      <c r="DN11" s="812"/>
      <c r="DO11" s="812"/>
      <c r="DP11" s="811" t="s">
        <v>64</v>
      </c>
      <c r="DQ11" s="812"/>
      <c r="DR11" s="812"/>
      <c r="DS11" s="812"/>
      <c r="DT11" s="812"/>
      <c r="DU11" s="812"/>
      <c r="DV11" s="812"/>
      <c r="DW11" s="812"/>
      <c r="DX11" s="812"/>
      <c r="DY11" s="812"/>
      <c r="DZ11" s="812"/>
      <c r="EA11" s="812"/>
      <c r="EB11" s="812"/>
      <c r="EC11" s="812"/>
      <c r="ED11" s="812"/>
      <c r="EE11" s="812"/>
      <c r="EF11" s="812"/>
      <c r="EG11" s="812"/>
      <c r="EH11" s="812"/>
      <c r="EI11" s="812"/>
      <c r="EJ11" s="812"/>
      <c r="EK11" s="812"/>
      <c r="EL11" s="812"/>
      <c r="EM11" s="812"/>
      <c r="EN11" s="812"/>
      <c r="EO11" s="812"/>
      <c r="EP11" s="812"/>
      <c r="EQ11" s="812"/>
      <c r="ER11" s="812"/>
      <c r="ES11" s="812"/>
      <c r="ET11" s="806"/>
      <c r="EU11" s="806"/>
      <c r="EV11" s="808"/>
      <c r="EW11" s="810"/>
      <c r="EX11" s="808"/>
      <c r="EY11" s="815"/>
      <c r="EZ11" s="818"/>
      <c r="FA11" s="818"/>
      <c r="FB11" s="818"/>
      <c r="FC11" s="800"/>
    </row>
    <row r="12" spans="1:159" s="1" customFormat="1" ht="103.5" customHeight="1" x14ac:dyDescent="0.2">
      <c r="A12" s="216" t="s">
        <v>71</v>
      </c>
      <c r="B12" s="216" t="s">
        <v>72</v>
      </c>
      <c r="C12" s="217" t="s">
        <v>73</v>
      </c>
      <c r="D12" s="217" t="s">
        <v>74</v>
      </c>
      <c r="E12" s="217" t="s">
        <v>75</v>
      </c>
      <c r="F12" s="217" t="s">
        <v>76</v>
      </c>
      <c r="G12" s="217" t="s">
        <v>77</v>
      </c>
      <c r="H12" s="217" t="s">
        <v>78</v>
      </c>
      <c r="I12" s="218" t="s">
        <v>79</v>
      </c>
      <c r="J12" s="84" t="s">
        <v>246</v>
      </c>
      <c r="K12" s="83" t="s">
        <v>217</v>
      </c>
      <c r="L12" s="86" t="s">
        <v>227</v>
      </c>
      <c r="M12" s="83" t="s">
        <v>218</v>
      </c>
      <c r="N12" s="86" t="s">
        <v>58</v>
      </c>
      <c r="O12" s="83" t="s">
        <v>219</v>
      </c>
      <c r="P12" s="86" t="s">
        <v>59</v>
      </c>
      <c r="Q12" s="83" t="s">
        <v>220</v>
      </c>
      <c r="R12" s="86" t="s">
        <v>60</v>
      </c>
      <c r="S12" s="83" t="s">
        <v>221</v>
      </c>
      <c r="T12" s="86" t="s">
        <v>61</v>
      </c>
      <c r="U12" s="83" t="s">
        <v>222</v>
      </c>
      <c r="V12" s="86" t="s">
        <v>51</v>
      </c>
      <c r="W12" s="83" t="s">
        <v>223</v>
      </c>
      <c r="X12" s="82" t="s">
        <v>228</v>
      </c>
      <c r="Y12" s="212" t="s">
        <v>226</v>
      </c>
      <c r="Z12" s="219" t="s">
        <v>263</v>
      </c>
      <c r="AA12" s="220" t="s">
        <v>264</v>
      </c>
      <c r="AB12" s="221" t="s">
        <v>265</v>
      </c>
      <c r="AC12" s="220" t="s">
        <v>266</v>
      </c>
      <c r="AD12" s="84" t="s">
        <v>246</v>
      </c>
      <c r="AE12" s="83" t="s">
        <v>212</v>
      </c>
      <c r="AF12" s="86" t="s">
        <v>52</v>
      </c>
      <c r="AG12" s="83" t="s">
        <v>213</v>
      </c>
      <c r="AH12" s="86" t="s">
        <v>53</v>
      </c>
      <c r="AI12" s="83" t="s">
        <v>214</v>
      </c>
      <c r="AJ12" s="86" t="s">
        <v>54</v>
      </c>
      <c r="AK12" s="83" t="s">
        <v>215</v>
      </c>
      <c r="AL12" s="86" t="s">
        <v>55</v>
      </c>
      <c r="AM12" s="83" t="s">
        <v>216</v>
      </c>
      <c r="AN12" s="86" t="s">
        <v>57</v>
      </c>
      <c r="AO12" s="83" t="s">
        <v>217</v>
      </c>
      <c r="AP12" s="86" t="s">
        <v>227</v>
      </c>
      <c r="AQ12" s="83" t="s">
        <v>218</v>
      </c>
      <c r="AR12" s="86" t="s">
        <v>58</v>
      </c>
      <c r="AS12" s="83" t="s">
        <v>219</v>
      </c>
      <c r="AT12" s="86" t="s">
        <v>59</v>
      </c>
      <c r="AU12" s="83" t="s">
        <v>220</v>
      </c>
      <c r="AV12" s="86" t="s">
        <v>60</v>
      </c>
      <c r="AW12" s="83" t="s">
        <v>221</v>
      </c>
      <c r="AX12" s="86" t="s">
        <v>61</v>
      </c>
      <c r="AY12" s="83" t="s">
        <v>222</v>
      </c>
      <c r="AZ12" s="86" t="s">
        <v>51</v>
      </c>
      <c r="BA12" s="83" t="s">
        <v>223</v>
      </c>
      <c r="BB12" s="82" t="s">
        <v>228</v>
      </c>
      <c r="BC12" s="212" t="s">
        <v>226</v>
      </c>
      <c r="BD12" s="222" t="s">
        <v>254</v>
      </c>
      <c r="BE12" s="220" t="s">
        <v>253</v>
      </c>
      <c r="BF12" s="221" t="s">
        <v>252</v>
      </c>
      <c r="BG12" s="220" t="s">
        <v>251</v>
      </c>
      <c r="BH12" s="84" t="s">
        <v>246</v>
      </c>
      <c r="BI12" s="83" t="s">
        <v>212</v>
      </c>
      <c r="BJ12" s="86" t="s">
        <v>52</v>
      </c>
      <c r="BK12" s="83" t="s">
        <v>213</v>
      </c>
      <c r="BL12" s="86" t="s">
        <v>53</v>
      </c>
      <c r="BM12" s="83" t="s">
        <v>214</v>
      </c>
      <c r="BN12" s="86" t="s">
        <v>54</v>
      </c>
      <c r="BO12" s="83" t="s">
        <v>215</v>
      </c>
      <c r="BP12" s="86" t="s">
        <v>55</v>
      </c>
      <c r="BQ12" s="83" t="s">
        <v>216</v>
      </c>
      <c r="BR12" s="86" t="s">
        <v>57</v>
      </c>
      <c r="BS12" s="83" t="s">
        <v>217</v>
      </c>
      <c r="BT12" s="86" t="s">
        <v>227</v>
      </c>
      <c r="BU12" s="83" t="s">
        <v>218</v>
      </c>
      <c r="BV12" s="86" t="s">
        <v>58</v>
      </c>
      <c r="BW12" s="83" t="s">
        <v>219</v>
      </c>
      <c r="BX12" s="86" t="s">
        <v>59</v>
      </c>
      <c r="BY12" s="83" t="s">
        <v>220</v>
      </c>
      <c r="BZ12" s="86" t="s">
        <v>60</v>
      </c>
      <c r="CA12" s="83" t="s">
        <v>221</v>
      </c>
      <c r="CB12" s="86" t="s">
        <v>61</v>
      </c>
      <c r="CC12" s="83" t="s">
        <v>222</v>
      </c>
      <c r="CD12" s="86" t="s">
        <v>51</v>
      </c>
      <c r="CE12" s="83" t="s">
        <v>223</v>
      </c>
      <c r="CF12" s="82" t="s">
        <v>228</v>
      </c>
      <c r="CG12" s="212" t="s">
        <v>226</v>
      </c>
      <c r="CH12" s="221" t="s">
        <v>232</v>
      </c>
      <c r="CI12" s="220" t="s">
        <v>233</v>
      </c>
      <c r="CJ12" s="221" t="s">
        <v>234</v>
      </c>
      <c r="CK12" s="220" t="s">
        <v>235</v>
      </c>
      <c r="CL12" s="223" t="s">
        <v>246</v>
      </c>
      <c r="CM12" s="83" t="s">
        <v>212</v>
      </c>
      <c r="CN12" s="86" t="s">
        <v>52</v>
      </c>
      <c r="CO12" s="83" t="s">
        <v>213</v>
      </c>
      <c r="CP12" s="86" t="s">
        <v>53</v>
      </c>
      <c r="CQ12" s="83" t="s">
        <v>214</v>
      </c>
      <c r="CR12" s="86" t="s">
        <v>54</v>
      </c>
      <c r="CS12" s="83" t="s">
        <v>215</v>
      </c>
      <c r="CT12" s="86" t="s">
        <v>55</v>
      </c>
      <c r="CU12" s="83" t="s">
        <v>216</v>
      </c>
      <c r="CV12" s="228" t="s">
        <v>57</v>
      </c>
      <c r="CW12" s="83" t="s">
        <v>217</v>
      </c>
      <c r="CX12" s="86" t="s">
        <v>227</v>
      </c>
      <c r="CY12" s="83" t="s">
        <v>218</v>
      </c>
      <c r="CZ12" s="86" t="s">
        <v>58</v>
      </c>
      <c r="DA12" s="83" t="s">
        <v>219</v>
      </c>
      <c r="DB12" s="228" t="s">
        <v>59</v>
      </c>
      <c r="DC12" s="83" t="s">
        <v>220</v>
      </c>
      <c r="DD12" s="86" t="s">
        <v>60</v>
      </c>
      <c r="DE12" s="83" t="s">
        <v>221</v>
      </c>
      <c r="DF12" s="86" t="s">
        <v>61</v>
      </c>
      <c r="DG12" s="83" t="s">
        <v>222</v>
      </c>
      <c r="DH12" s="86" t="s">
        <v>51</v>
      </c>
      <c r="DI12" s="83" t="s">
        <v>223</v>
      </c>
      <c r="DJ12" s="82" t="s">
        <v>228</v>
      </c>
      <c r="DK12" s="212" t="s">
        <v>226</v>
      </c>
      <c r="DL12" s="67" t="s">
        <v>238</v>
      </c>
      <c r="DM12" s="68" t="s">
        <v>239</v>
      </c>
      <c r="DN12" s="69" t="s">
        <v>240</v>
      </c>
      <c r="DO12" s="68" t="s">
        <v>241</v>
      </c>
      <c r="DP12" s="223" t="s">
        <v>246</v>
      </c>
      <c r="DQ12" s="83" t="s">
        <v>212</v>
      </c>
      <c r="DR12" s="86" t="s">
        <v>52</v>
      </c>
      <c r="DS12" s="83" t="s">
        <v>213</v>
      </c>
      <c r="DT12" s="86" t="s">
        <v>53</v>
      </c>
      <c r="DU12" s="83" t="s">
        <v>214</v>
      </c>
      <c r="DV12" s="86" t="s">
        <v>54</v>
      </c>
      <c r="DW12" s="83" t="s">
        <v>215</v>
      </c>
      <c r="DX12" s="86" t="s">
        <v>55</v>
      </c>
      <c r="DY12" s="83" t="s">
        <v>216</v>
      </c>
      <c r="DZ12" s="86" t="s">
        <v>57</v>
      </c>
      <c r="EA12" s="83" t="s">
        <v>217</v>
      </c>
      <c r="EB12" s="86" t="s">
        <v>227</v>
      </c>
      <c r="EC12" s="83" t="s">
        <v>218</v>
      </c>
      <c r="ED12" s="86" t="s">
        <v>58</v>
      </c>
      <c r="EE12" s="83" t="s">
        <v>219</v>
      </c>
      <c r="EF12" s="86" t="s">
        <v>59</v>
      </c>
      <c r="EG12" s="83" t="s">
        <v>220</v>
      </c>
      <c r="EH12" s="86" t="s">
        <v>60</v>
      </c>
      <c r="EI12" s="83" t="s">
        <v>221</v>
      </c>
      <c r="EJ12" s="86" t="s">
        <v>61</v>
      </c>
      <c r="EK12" s="83" t="s">
        <v>222</v>
      </c>
      <c r="EL12" s="86" t="s">
        <v>51</v>
      </c>
      <c r="EM12" s="83" t="s">
        <v>223</v>
      </c>
      <c r="EN12" s="82" t="s">
        <v>228</v>
      </c>
      <c r="EO12" s="212" t="s">
        <v>226</v>
      </c>
      <c r="EP12" s="67" t="s">
        <v>242</v>
      </c>
      <c r="EQ12" s="68" t="s">
        <v>243</v>
      </c>
      <c r="ER12" s="69" t="s">
        <v>244</v>
      </c>
      <c r="ES12" s="224" t="s">
        <v>245</v>
      </c>
      <c r="ET12" s="806"/>
      <c r="EU12" s="806"/>
      <c r="EV12" s="808"/>
      <c r="EW12" s="810"/>
      <c r="EX12" s="808"/>
      <c r="EY12" s="816"/>
      <c r="EZ12" s="819"/>
      <c r="FA12" s="819"/>
      <c r="FB12" s="819"/>
      <c r="FC12" s="801"/>
    </row>
    <row r="13" spans="1:159" s="1" customFormat="1" ht="213.75" customHeight="1" x14ac:dyDescent="0.2">
      <c r="A13" s="722">
        <v>5</v>
      </c>
      <c r="B13" s="722">
        <v>56</v>
      </c>
      <c r="C13" s="722">
        <v>531</v>
      </c>
      <c r="D13" s="1307" t="s">
        <v>322</v>
      </c>
      <c r="E13" s="722">
        <v>580</v>
      </c>
      <c r="F13" s="723" t="s">
        <v>382</v>
      </c>
      <c r="G13" s="722" t="s">
        <v>323</v>
      </c>
      <c r="H13" s="723" t="s">
        <v>280</v>
      </c>
      <c r="I13" s="1308">
        <v>12</v>
      </c>
      <c r="J13" s="1309">
        <v>0.63</v>
      </c>
      <c r="K13" s="1309"/>
      <c r="L13" s="1310"/>
      <c r="M13" s="1309">
        <v>0</v>
      </c>
      <c r="N13" s="1310">
        <v>0</v>
      </c>
      <c r="O13" s="1309">
        <v>0</v>
      </c>
      <c r="P13" s="1310">
        <v>0</v>
      </c>
      <c r="Q13" s="1309">
        <v>0</v>
      </c>
      <c r="R13" s="1310">
        <v>0</v>
      </c>
      <c r="S13" s="1309">
        <v>0</v>
      </c>
      <c r="T13" s="1310">
        <v>0</v>
      </c>
      <c r="U13" s="1309">
        <v>0</v>
      </c>
      <c r="V13" s="1310">
        <v>0</v>
      </c>
      <c r="W13" s="1309">
        <v>0.59</v>
      </c>
      <c r="X13" s="1311">
        <v>0.59</v>
      </c>
      <c r="Y13" s="725">
        <f>W13+U13+S13+Q13+O13+M13+K13</f>
        <v>0.59</v>
      </c>
      <c r="Z13" s="725">
        <f>W13+U13+S13+Q13+O13+M13+K13</f>
        <v>0.59</v>
      </c>
      <c r="AA13" s="725">
        <f>X13+V13+T13+R13+P13+N13+L13</f>
        <v>0.59</v>
      </c>
      <c r="AB13" s="725">
        <f>W13+U13+S13+Q13+O13+M13+K13</f>
        <v>0.59</v>
      </c>
      <c r="AC13" s="725">
        <f>X13+V13+T13+R13+P13+N13+L13</f>
        <v>0.59</v>
      </c>
      <c r="AD13" s="1312">
        <v>0.71</v>
      </c>
      <c r="AE13" s="1309">
        <v>0</v>
      </c>
      <c r="AF13" s="1313">
        <v>0</v>
      </c>
      <c r="AG13" s="1309">
        <v>0</v>
      </c>
      <c r="AH13" s="1313">
        <v>0</v>
      </c>
      <c r="AI13" s="1309">
        <v>0</v>
      </c>
      <c r="AJ13" s="1313">
        <v>0</v>
      </c>
      <c r="AK13" s="1309">
        <v>0</v>
      </c>
      <c r="AL13" s="1313">
        <v>0</v>
      </c>
      <c r="AM13" s="1309">
        <v>7.21</v>
      </c>
      <c r="AN13" s="1313">
        <f>7.8-AC13</f>
        <v>7.21</v>
      </c>
      <c r="AO13" s="1309">
        <v>0</v>
      </c>
      <c r="AP13" s="1313">
        <v>0</v>
      </c>
      <c r="AQ13" s="1309">
        <v>0</v>
      </c>
      <c r="AR13" s="1313">
        <v>0</v>
      </c>
      <c r="AS13" s="1309">
        <v>0</v>
      </c>
      <c r="AT13" s="1313">
        <v>0</v>
      </c>
      <c r="AU13" s="1309">
        <v>0</v>
      </c>
      <c r="AV13" s="1313">
        <v>0</v>
      </c>
      <c r="AW13" s="1309">
        <v>0</v>
      </c>
      <c r="AX13" s="1313">
        <v>0</v>
      </c>
      <c r="AY13" s="1309">
        <v>0</v>
      </c>
      <c r="AZ13" s="1313">
        <v>0</v>
      </c>
      <c r="BA13" s="1309">
        <v>0</v>
      </c>
      <c r="BB13" s="1313">
        <v>0</v>
      </c>
      <c r="BC13" s="1314">
        <f>BA13+AY13+AW13+AU13+AQ13+AO13+AM13+AK13+AI13+AG13+AS13+AE13</f>
        <v>7.21</v>
      </c>
      <c r="BD13" s="1314">
        <f>AM13+AK13+AI13+AG13+AO13+AE13+AQ13+AS13+AU13+AW13+AY13+BA13</f>
        <v>7.21</v>
      </c>
      <c r="BE13" s="1314">
        <f>AF13+AH13+AJ13+AL13+AN13+AP13+AR13+AT13+AV13+AX13+AZ13+BB13</f>
        <v>7.21</v>
      </c>
      <c r="BF13" s="1314">
        <f>BA13+AY13+AW13+AU13+AQ13+AO13+AM13+AK13+AI13+AG13+AS13+AE13</f>
        <v>7.21</v>
      </c>
      <c r="BG13" s="1314">
        <f>AF13+AH13+AJ13+AL13+AN13+AP13+AR13+AT13+AV13+AX13+AZ13+BB13</f>
        <v>7.21</v>
      </c>
      <c r="BH13" s="1315">
        <v>2</v>
      </c>
      <c r="BI13" s="1316">
        <v>0</v>
      </c>
      <c r="BJ13" s="1316">
        <v>0</v>
      </c>
      <c r="BK13" s="1316">
        <v>0</v>
      </c>
      <c r="BL13" s="1315">
        <v>0</v>
      </c>
      <c r="BM13" s="1316">
        <v>0</v>
      </c>
      <c r="BN13" s="1316">
        <v>0</v>
      </c>
      <c r="BO13" s="1316">
        <v>0</v>
      </c>
      <c r="BP13" s="1316">
        <v>0</v>
      </c>
      <c r="BQ13" s="1316">
        <v>0</v>
      </c>
      <c r="BR13" s="1316">
        <v>0</v>
      </c>
      <c r="BS13" s="1316">
        <v>2</v>
      </c>
      <c r="BT13" s="1316">
        <v>2</v>
      </c>
      <c r="BU13" s="1316">
        <v>0</v>
      </c>
      <c r="BV13" s="1316">
        <v>0</v>
      </c>
      <c r="BW13" s="1316">
        <v>0</v>
      </c>
      <c r="BX13" s="1316">
        <v>0</v>
      </c>
      <c r="BY13" s="1316">
        <v>0</v>
      </c>
      <c r="BZ13" s="1316">
        <v>0</v>
      </c>
      <c r="CA13" s="1316">
        <v>0</v>
      </c>
      <c r="CB13" s="1316">
        <v>0</v>
      </c>
      <c r="CC13" s="1316">
        <v>0</v>
      </c>
      <c r="CD13" s="1316"/>
      <c r="CE13" s="1316">
        <v>0</v>
      </c>
      <c r="CF13" s="1316">
        <v>0</v>
      </c>
      <c r="CG13" s="1317">
        <f>BI13+BK13+BM13+BO13+BQ13+BS13+BU13+BW13+BY13+CA13+CC13+CE13</f>
        <v>2</v>
      </c>
      <c r="CH13" s="1317">
        <f>BI13+BK13+BM13+BO13+BQ13+BS13+BU13+BW13+BY13+CA13+CC13+CE13</f>
        <v>2</v>
      </c>
      <c r="CI13" s="1317">
        <f>BJ13+BL13+BN13+BP13+BR13+BT13+BV13+BX13+BZ13+CB13+CD13+CF13</f>
        <v>2</v>
      </c>
      <c r="CJ13" s="1317">
        <f>BI13+BK13+BM13+BO13+BQ13+BS13+BU13+BW13+BY13+CA13+CC13+CE13</f>
        <v>2</v>
      </c>
      <c r="CK13" s="1317">
        <f>BJ13+BL13+BN13+BP13+BR13+BT13+BV13+BX13+BZ13+CB13+CD13+CF13</f>
        <v>2</v>
      </c>
      <c r="CL13" s="1316">
        <v>1.2</v>
      </c>
      <c r="CM13" s="1316">
        <v>0</v>
      </c>
      <c r="CN13" s="1316">
        <v>0</v>
      </c>
      <c r="CO13" s="1316">
        <v>0</v>
      </c>
      <c r="CP13" s="1316">
        <v>0</v>
      </c>
      <c r="CQ13" s="1316">
        <v>0</v>
      </c>
      <c r="CR13" s="1316">
        <v>0</v>
      </c>
      <c r="CS13" s="1316">
        <v>0</v>
      </c>
      <c r="CT13" s="1316">
        <v>0</v>
      </c>
      <c r="CU13" s="1316">
        <v>0</v>
      </c>
      <c r="CV13" s="1318">
        <v>0</v>
      </c>
      <c r="CW13" s="1316">
        <v>0</v>
      </c>
      <c r="CX13" s="1316">
        <v>0</v>
      </c>
      <c r="CY13" s="1316">
        <v>0</v>
      </c>
      <c r="CZ13" s="1318">
        <v>0</v>
      </c>
      <c r="DA13" s="1316">
        <v>0</v>
      </c>
      <c r="DB13" s="1318">
        <v>0</v>
      </c>
      <c r="DC13" s="1318">
        <v>1.2</v>
      </c>
      <c r="DD13" s="1318">
        <v>0</v>
      </c>
      <c r="DE13" s="1316">
        <v>0</v>
      </c>
      <c r="DF13" s="1316">
        <v>0</v>
      </c>
      <c r="DG13" s="1318">
        <v>0</v>
      </c>
      <c r="DH13" s="1318">
        <v>0</v>
      </c>
      <c r="DI13" s="1318">
        <v>0</v>
      </c>
      <c r="DJ13" s="1318">
        <v>0</v>
      </c>
      <c r="DK13" s="1314">
        <f>CM13+CO13+CQ13+CS13+CU13+CW13+CY13+DA13+DC13+DE13+DG13+DI13</f>
        <v>1.2</v>
      </c>
      <c r="DL13" s="1319">
        <f>CM13+CO13+CQ13+CS13+CU13+CW13+CY13+DA13+DC13*DE13+DG13+DI13</f>
        <v>0</v>
      </c>
      <c r="DM13" s="1319">
        <f>CN13+CP13+CR13+CT13+CV13+CX13+CZ13+DB13+DD13*DF13+DH13+DJ13</f>
        <v>0</v>
      </c>
      <c r="DN13" s="1320">
        <f>CM13+CO13+CQ13+CS13+CU13+CW13+CY13+DA13+DC13+DE13+DG13+DI13</f>
        <v>1.2</v>
      </c>
      <c r="DO13" s="1318">
        <v>0</v>
      </c>
      <c r="DP13" s="1318">
        <v>1</v>
      </c>
      <c r="DQ13" s="740">
        <v>0</v>
      </c>
      <c r="DR13" s="740">
        <v>0</v>
      </c>
      <c r="DS13" s="721">
        <v>0</v>
      </c>
      <c r="DT13" s="721">
        <v>0</v>
      </c>
      <c r="DU13" s="740">
        <v>0</v>
      </c>
      <c r="DV13" s="740">
        <v>0</v>
      </c>
      <c r="DW13" s="721">
        <v>0</v>
      </c>
      <c r="DX13" s="721"/>
      <c r="DY13" s="721">
        <v>0</v>
      </c>
      <c r="DZ13" s="721"/>
      <c r="EA13" s="721">
        <v>1</v>
      </c>
      <c r="EB13" s="721"/>
      <c r="EC13" s="721"/>
      <c r="ED13" s="721"/>
      <c r="EE13" s="721"/>
      <c r="EF13" s="721"/>
      <c r="EG13" s="721"/>
      <c r="EH13" s="721"/>
      <c r="EI13" s="721"/>
      <c r="EJ13" s="721"/>
      <c r="EK13" s="721"/>
      <c r="EL13" s="721"/>
      <c r="EM13" s="721"/>
      <c r="EN13" s="721"/>
      <c r="EO13" s="1321">
        <f>DQ13+DS13+DU13+DW13+DY13+EA13+EC13+EE13+EG13+EI13+EK13+EM13</f>
        <v>1</v>
      </c>
      <c r="EP13" s="1319">
        <f>DQ13+DS13</f>
        <v>0</v>
      </c>
      <c r="EQ13" s="1319">
        <f>DR13</f>
        <v>0</v>
      </c>
      <c r="ER13" s="1320">
        <f>DQ13+DS13+DU13+DW13+DY13+EA13+EC13+EE13+EG13+EI13+EK13+EM13</f>
        <v>1</v>
      </c>
      <c r="ES13" s="1318">
        <f>DR13+DT13+DV13+DX13+DZ13+EB13+ED13+EF13+EH13+EJ13+EL13+EN13</f>
        <v>0</v>
      </c>
      <c r="ET13" s="1322">
        <f>IFERROR(DV13/DU13,0)</f>
        <v>0</v>
      </c>
      <c r="EU13" s="197">
        <f>IFERROR(EQ13/EP13,0)</f>
        <v>0</v>
      </c>
      <c r="EV13" s="1323">
        <f>ES13/ER13</f>
        <v>0</v>
      </c>
      <c r="EW13" s="1323">
        <f>(AC13+BG13++CK13+DO13+EQ13)/(AB13+BF13+CJ13+DN13+EP13)</f>
        <v>0.89090909090909098</v>
      </c>
      <c r="EX13" s="1323">
        <f>(AC13+BG13+CK13+DO13+ES13)/I13</f>
        <v>0.81666666666666676</v>
      </c>
      <c r="EY13" s="728" t="s">
        <v>624</v>
      </c>
      <c r="EZ13" s="1324" t="s">
        <v>546</v>
      </c>
      <c r="FA13" s="1324" t="s">
        <v>590</v>
      </c>
      <c r="FB13" s="1325" t="s">
        <v>426</v>
      </c>
      <c r="FC13" s="1326" t="s">
        <v>532</v>
      </c>
    </row>
    <row r="14" spans="1:159" s="1" customFormat="1" ht="213.75" customHeight="1" x14ac:dyDescent="0.2">
      <c r="A14" s="722">
        <v>5</v>
      </c>
      <c r="B14" s="722">
        <v>56</v>
      </c>
      <c r="C14" s="722">
        <v>540</v>
      </c>
      <c r="D14" s="1307" t="s">
        <v>324</v>
      </c>
      <c r="E14" s="1327">
        <v>589</v>
      </c>
      <c r="F14" s="723" t="s">
        <v>381</v>
      </c>
      <c r="G14" s="723" t="s">
        <v>325</v>
      </c>
      <c r="H14" s="723" t="s">
        <v>280</v>
      </c>
      <c r="I14" s="1328">
        <f>AC14+BG14+CJ14+CL14+DP14</f>
        <v>1</v>
      </c>
      <c r="J14" s="1329">
        <v>0.125</v>
      </c>
      <c r="K14" s="1329"/>
      <c r="L14" s="1330"/>
      <c r="M14" s="1329">
        <v>5.0000000000000001E-3</v>
      </c>
      <c r="N14" s="1328">
        <v>5.0000000000000001E-3</v>
      </c>
      <c r="O14" s="1331">
        <v>0.02</v>
      </c>
      <c r="P14" s="1328">
        <v>0.02</v>
      </c>
      <c r="Q14" s="1331">
        <v>2.0799999999999999E-2</v>
      </c>
      <c r="R14" s="1328">
        <v>2.0799999999999999E-2</v>
      </c>
      <c r="S14" s="1331">
        <v>2.29E-2</v>
      </c>
      <c r="T14" s="1328">
        <v>2.29E-2</v>
      </c>
      <c r="U14" s="1331">
        <v>3.3399999999999999E-2</v>
      </c>
      <c r="V14" s="1328">
        <v>3.3399999999999999E-2</v>
      </c>
      <c r="W14" s="1329">
        <v>1.2500000000000001E-2</v>
      </c>
      <c r="X14" s="1331">
        <v>1.2500000000000001E-2</v>
      </c>
      <c r="Y14" s="1332">
        <f>W14+U14+S14+Q14+O14+M14+K14</f>
        <v>0.11460000000000001</v>
      </c>
      <c r="Z14" s="1332">
        <f>W14+U14+S14+Q14+O14+M14+K14</f>
        <v>0.11460000000000001</v>
      </c>
      <c r="AA14" s="1332">
        <f>X14+V14+T14+R14+P14+N14+L14</f>
        <v>0.11460000000000001</v>
      </c>
      <c r="AB14" s="1332">
        <f>W14+U14+S14+Q14+O14+M14+K14</f>
        <v>0.11460000000000001</v>
      </c>
      <c r="AC14" s="1332">
        <f>X14+V14+T14+R14+P14+N14+L14</f>
        <v>0.11460000000000001</v>
      </c>
      <c r="AD14" s="1328">
        <v>0.26040000000000002</v>
      </c>
      <c r="AE14" s="1329">
        <v>1.04E-2</v>
      </c>
      <c r="AF14" s="1328">
        <v>1.04E-2</v>
      </c>
      <c r="AG14" s="1329">
        <v>5.0299999999999997E-2</v>
      </c>
      <c r="AH14" s="1328">
        <v>5.0299999999999997E-2</v>
      </c>
      <c r="AI14" s="1329">
        <v>4.4000000000000003E-3</v>
      </c>
      <c r="AJ14" s="1328">
        <v>4.4000000000000003E-3</v>
      </c>
      <c r="AK14" s="1329">
        <v>4.4000000000000003E-3</v>
      </c>
      <c r="AL14" s="1328">
        <v>4.4000000000000003E-3</v>
      </c>
      <c r="AM14" s="1329">
        <v>1.77E-2</v>
      </c>
      <c r="AN14" s="1328">
        <v>1.77E-2</v>
      </c>
      <c r="AO14" s="1329">
        <v>3.5299999999999998E-2</v>
      </c>
      <c r="AP14" s="1328">
        <v>7.0000000000000001E-3</v>
      </c>
      <c r="AQ14" s="1329">
        <v>7.3000000000000001E-3</v>
      </c>
      <c r="AR14" s="1328">
        <v>7.3000000000000001E-3</v>
      </c>
      <c r="AS14" s="1329">
        <v>2.4899999999999999E-2</v>
      </c>
      <c r="AT14" s="1328">
        <v>6.0000000000000001E-3</v>
      </c>
      <c r="AU14" s="1329">
        <v>1.66E-2</v>
      </c>
      <c r="AV14" s="1328">
        <v>1.66E-2</v>
      </c>
      <c r="AW14" s="1329">
        <v>2.9700000000000001E-2</v>
      </c>
      <c r="AX14" s="1328">
        <v>1.66E-2</v>
      </c>
      <c r="AY14" s="1329">
        <v>2.9700000000000001E-2</v>
      </c>
      <c r="AZ14" s="1328">
        <v>4.5400000000000003E-2</v>
      </c>
      <c r="BA14" s="1329">
        <v>9.2999999999999992E-3</v>
      </c>
      <c r="BB14" s="1328">
        <v>4.3900000000000002E-2</v>
      </c>
      <c r="BC14" s="1332">
        <f>BA14+AY14+AW14+AU14+AQ14+AO14+AM14+AK14+AI14+AG14+AS14+AE14</f>
        <v>0.24</v>
      </c>
      <c r="BD14" s="1332">
        <f>AM14+AK14+AI14+AG14+AO14+AE14+AQ14+AS14+AU14+AW14+AY14+BA14</f>
        <v>0.24000000000000002</v>
      </c>
      <c r="BE14" s="1332">
        <f>AF14+AH14+AJ14+AL14+AN14+AP14+AR14+AT14+AV14+AX14+AZ14+BB14</f>
        <v>0.23</v>
      </c>
      <c r="BF14" s="1332">
        <f>BA14+AY14+AW14+AU14+AQ14+AO14+AM14+AK14+AI14+AG14+AS14+AE14</f>
        <v>0.24</v>
      </c>
      <c r="BG14" s="1332">
        <f>AF14+AH14+AJ14+AL14+AN14+AP14+AR14+AT14+AV14+AX14+AZ14+BB14</f>
        <v>0.23</v>
      </c>
      <c r="BH14" s="1331">
        <v>0.26</v>
      </c>
      <c r="BI14" s="1332">
        <v>6.6E-3</v>
      </c>
      <c r="BJ14" s="1332">
        <v>6.6E-3</v>
      </c>
      <c r="BK14" s="1332">
        <v>1.6299999999999999E-2</v>
      </c>
      <c r="BL14" s="1332">
        <v>1.6299999999999999E-2</v>
      </c>
      <c r="BM14" s="1332">
        <v>1.6299999999999999E-2</v>
      </c>
      <c r="BN14" s="1332">
        <v>1.6299999999999999E-2</v>
      </c>
      <c r="BO14" s="1332">
        <v>2.0400000000000001E-2</v>
      </c>
      <c r="BP14" s="1332">
        <v>2.0400000000000001E-2</v>
      </c>
      <c r="BQ14" s="1332">
        <v>2.24E-2</v>
      </c>
      <c r="BR14" s="1332">
        <v>2.24E-2</v>
      </c>
      <c r="BS14" s="1332">
        <v>2.7900000000000001E-2</v>
      </c>
      <c r="BT14" s="1332">
        <v>2.7900000000000001E-2</v>
      </c>
      <c r="BU14" s="1332">
        <v>1.83E-2</v>
      </c>
      <c r="BV14" s="1332">
        <v>1.83E-2</v>
      </c>
      <c r="BW14" s="1332">
        <v>2.0899999999999998E-2</v>
      </c>
      <c r="BX14" s="1332">
        <v>2.0899999999999998E-2</v>
      </c>
      <c r="BY14" s="1332">
        <v>3.9199999999999999E-2</v>
      </c>
      <c r="BZ14" s="1332">
        <v>3.9199999999999999E-2</v>
      </c>
      <c r="CA14" s="1332">
        <v>2.7900000000000001E-2</v>
      </c>
      <c r="CB14" s="1332">
        <v>2.7900000000000001E-2</v>
      </c>
      <c r="CC14" s="1332">
        <v>2.2800000000000001E-2</v>
      </c>
      <c r="CD14" s="1332">
        <v>2.2800000000000001E-2</v>
      </c>
      <c r="CE14" s="1332">
        <v>2.1000000000000001E-2</v>
      </c>
      <c r="CF14" s="1332">
        <v>2.1000000000000001E-2</v>
      </c>
      <c r="CG14" s="1333">
        <f>+BI14+BK14+BM14+BO14+BQ14+BS14+BU14+BW14+BY14+CA14+CC14+CE14</f>
        <v>0.26000000000000006</v>
      </c>
      <c r="CH14" s="1334">
        <f>BI14+BK14+BM14+BO14+BQ14+BS14+BU14+BW14+BY14+CA14+CC14+CE14</f>
        <v>0.26000000000000006</v>
      </c>
      <c r="CI14" s="1334">
        <f>BJ14+BL14+BN14+BP14+BR14+BT14++BV14+BX14+BZ14+CB14+CD14+CF14</f>
        <v>0.26000000000000006</v>
      </c>
      <c r="CJ14" s="1334">
        <f>BI14+BK14+BM14+BO14+BQ14+BS14+BU14+BW14+BY14+CA14+CC14+CE14</f>
        <v>0.26000000000000006</v>
      </c>
      <c r="CK14" s="1334">
        <f>BJ14+BL14+BN14+BP14+BR14+BT14+BV14+BX14+BZ14+CB14+CD14+CF14</f>
        <v>0.26000000000000006</v>
      </c>
      <c r="CL14" s="1331">
        <v>0.26</v>
      </c>
      <c r="CM14" s="1335">
        <v>1.12E-2</v>
      </c>
      <c r="CN14" s="1335">
        <v>1.12E-2</v>
      </c>
      <c r="CO14" s="1335">
        <v>1.4E-2</v>
      </c>
      <c r="CP14" s="1335">
        <v>1.4E-2</v>
      </c>
      <c r="CQ14" s="1335">
        <v>1.7000000000000001E-2</v>
      </c>
      <c r="CR14" s="1335">
        <v>1.7000000000000001E-2</v>
      </c>
      <c r="CS14" s="1335">
        <v>3.0700000000000002E-2</v>
      </c>
      <c r="CT14" s="1335">
        <v>3.0700000000000002E-2</v>
      </c>
      <c r="CU14" s="1335">
        <v>1.9300000000000001E-2</v>
      </c>
      <c r="CV14" s="1336">
        <v>1.9300000000000001E-2</v>
      </c>
      <c r="CW14" s="1337">
        <v>1.4200000000000001E-2</v>
      </c>
      <c r="CX14" s="1337">
        <v>1.4200000000000001E-2</v>
      </c>
      <c r="CY14" s="1337">
        <v>1.9300000000000001E-2</v>
      </c>
      <c r="CZ14" s="1336">
        <v>1.9300000000000001E-2</v>
      </c>
      <c r="DA14" s="1335">
        <v>2.8500000000000001E-2</v>
      </c>
      <c r="DB14" s="1336">
        <v>2.8500000000000001E-2</v>
      </c>
      <c r="DC14" s="1336">
        <v>2.64E-2</v>
      </c>
      <c r="DD14" s="1336">
        <v>3.1800000000000002E-2</v>
      </c>
      <c r="DE14" s="1337">
        <v>3.4000000000000002E-2</v>
      </c>
      <c r="DF14" s="1337">
        <v>3.9300000000000002E-2</v>
      </c>
      <c r="DG14" s="1337">
        <v>1.7000000000000001E-2</v>
      </c>
      <c r="DH14" s="1337">
        <v>1.46E-2</v>
      </c>
      <c r="DI14" s="1336">
        <v>2.8400000000000002E-2</v>
      </c>
      <c r="DJ14" s="1338">
        <v>2.01E-2</v>
      </c>
      <c r="DK14" s="1332">
        <f>CM14+CO14+CQ14+CS14+CU14+CW14+CY14+DA14+DC14+DE14+DG14+DI14</f>
        <v>0.26</v>
      </c>
      <c r="DL14" s="1332">
        <f>CM14+CO14+CQ14+CS14+CU14+CW14+CY14+DA14+DC14+DE14+DG14+DI14</f>
        <v>0.26</v>
      </c>
      <c r="DM14" s="1332">
        <f>CN14+CP14+CR14+CT14+CV14+CX14+CZ14+DB14+DD14+DF14+DH14+DJ14</f>
        <v>0.26</v>
      </c>
      <c r="DN14" s="1338">
        <f>CM14+CO14+CQ14+CS14+CU14+CW14+CY14+DA14+DC14+DE14+DG14+DI14</f>
        <v>0.26</v>
      </c>
      <c r="DO14" s="1338">
        <f>CN14+CP14+CR14+CT14+CV14+CX14+CZ14+DB14+DD14+DF14+DH14+DJ14</f>
        <v>0.26</v>
      </c>
      <c r="DP14" s="1338">
        <v>0.13539999999999999</v>
      </c>
      <c r="DQ14" s="1339">
        <v>1.1599999999999999E-2</v>
      </c>
      <c r="DR14" s="1339">
        <v>1.1599999999999999E-2</v>
      </c>
      <c r="DS14" s="1339">
        <v>2.3199999999999998E-2</v>
      </c>
      <c r="DT14" s="1340">
        <v>2.3199999999999998E-2</v>
      </c>
      <c r="DU14" s="1339">
        <v>3.8699999999999998E-2</v>
      </c>
      <c r="DV14" s="1339">
        <v>3.8699999999999998E-2</v>
      </c>
      <c r="DW14" s="1339">
        <v>5.2200000000000003E-2</v>
      </c>
      <c r="DX14" s="1339"/>
      <c r="DY14" s="1339">
        <v>9.7000000000000003E-3</v>
      </c>
      <c r="DZ14" s="1339"/>
      <c r="EA14" s="1339">
        <v>0</v>
      </c>
      <c r="EB14" s="1339"/>
      <c r="EC14" s="725"/>
      <c r="ED14" s="725"/>
      <c r="EE14" s="725"/>
      <c r="EF14" s="725"/>
      <c r="EG14" s="725"/>
      <c r="EH14" s="725"/>
      <c r="EI14" s="721"/>
      <c r="EJ14" s="721"/>
      <c r="EK14" s="721"/>
      <c r="EL14" s="721"/>
      <c r="EM14" s="721"/>
      <c r="EN14" s="721"/>
      <c r="EO14" s="1338">
        <f>DQ14+DS14+DU14+DW14+DY14+EA14+EC14+EE14+EG14+EI14+EK14+EM14</f>
        <v>0.13540000000000002</v>
      </c>
      <c r="EP14" s="1338">
        <f>DQ14+DS14</f>
        <v>3.4799999999999998E-2</v>
      </c>
      <c r="EQ14" s="1338">
        <f>DR14+DT14</f>
        <v>3.4799999999999998E-2</v>
      </c>
      <c r="ER14" s="1338">
        <f>DQ14+DS14+DU14+DW14+DY14+EA14+EC14+EE14+EG14+EI14+EK14+EM14</f>
        <v>0.13540000000000002</v>
      </c>
      <c r="ES14" s="1338">
        <f>DR14+DT14+DV14+DX14+DZ14+EB14+ED14+EF14+EH14+EJ14+EL14+EN14</f>
        <v>7.3499999999999996E-2</v>
      </c>
      <c r="ET14" s="1322">
        <f>IFERROR(DV14/DU14,0)</f>
        <v>1</v>
      </c>
      <c r="EU14" s="197">
        <f>IFERROR(EQ14/EP14,0)</f>
        <v>1</v>
      </c>
      <c r="EV14" s="1323">
        <f>ES14/ER14</f>
        <v>0.54283604135893637</v>
      </c>
      <c r="EW14" s="1323">
        <f>(AC14+BG14++CK14+DO14+EQ14)/(AB14+BF14+CJ14+DN14+EP14)</f>
        <v>0.98900373872883218</v>
      </c>
      <c r="EX14" s="1323">
        <f>(AC14+BG14+CK14+DO14+ES14)/I14</f>
        <v>0.93810000000000004</v>
      </c>
      <c r="EY14" s="728" t="s">
        <v>631</v>
      </c>
      <c r="EZ14" s="1341" t="s">
        <v>281</v>
      </c>
      <c r="FA14" s="1341" t="s">
        <v>225</v>
      </c>
      <c r="FB14" s="1325" t="s">
        <v>391</v>
      </c>
      <c r="FC14" s="1326" t="s">
        <v>437</v>
      </c>
    </row>
    <row r="15" spans="1:159" s="19" customFormat="1" ht="39.75" customHeight="1" x14ac:dyDescent="0.25">
      <c r="A15" s="70"/>
      <c r="B15" s="70"/>
      <c r="C15" s="71"/>
      <c r="D15" s="72"/>
      <c r="F15" s="73"/>
      <c r="G15" s="74"/>
      <c r="H15" s="441"/>
      <c r="I15" s="71"/>
      <c r="J15" s="71"/>
      <c r="K15" s="71"/>
      <c r="L15" s="71"/>
      <c r="M15" s="71"/>
      <c r="N15" s="71"/>
      <c r="O15" s="71"/>
      <c r="P15" s="71"/>
      <c r="Q15" s="71"/>
      <c r="R15" s="85"/>
      <c r="S15" s="71"/>
      <c r="T15" s="85"/>
      <c r="U15" s="71"/>
      <c r="V15" s="75"/>
      <c r="W15" s="71"/>
      <c r="X15" s="442"/>
      <c r="Y15" s="71"/>
      <c r="Z15" s="71"/>
      <c r="AA15" s="71"/>
      <c r="AB15" s="71"/>
      <c r="AC15" s="75"/>
      <c r="AD15" s="85"/>
      <c r="AE15" s="71"/>
      <c r="AF15" s="71"/>
      <c r="AG15" s="71"/>
      <c r="AH15" s="71"/>
      <c r="AI15" s="71"/>
      <c r="AJ15" s="71"/>
      <c r="AK15" s="71"/>
      <c r="AL15" s="71"/>
      <c r="AM15" s="71"/>
      <c r="AN15" s="85"/>
      <c r="AO15" s="6"/>
      <c r="AP15" s="6"/>
      <c r="AQ15" s="71"/>
      <c r="AR15" s="71"/>
      <c r="AS15" s="85"/>
      <c r="AT15" s="85"/>
      <c r="AU15" s="71"/>
      <c r="AV15" s="71"/>
      <c r="AW15" s="71"/>
      <c r="AX15" s="71"/>
      <c r="AY15" s="71"/>
      <c r="AZ15" s="71"/>
      <c r="BA15" s="71"/>
      <c r="BB15" s="71"/>
      <c r="BC15" s="78"/>
      <c r="BD15" s="78"/>
      <c r="BE15" s="78"/>
      <c r="BF15" s="79"/>
      <c r="BG15" s="75"/>
      <c r="BH15" s="79"/>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8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6"/>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443"/>
      <c r="EU15" s="443"/>
      <c r="EV15" s="444"/>
      <c r="EW15" s="445"/>
      <c r="EX15" s="445"/>
      <c r="EY15" s="77"/>
      <c r="EZ15" s="87"/>
      <c r="FA15" s="87"/>
      <c r="FB15" s="88"/>
      <c r="FC15" s="87"/>
    </row>
    <row r="16" spans="1:159" ht="26.25" x14ac:dyDescent="0.4">
      <c r="D16" s="12" t="s">
        <v>35</v>
      </c>
      <c r="Y16" s="62"/>
      <c r="Z16" s="59"/>
      <c r="AA16" s="60"/>
      <c r="AC16" s="59"/>
      <c r="AV16" s="66"/>
      <c r="AW16" s="66"/>
      <c r="AX16" s="66"/>
      <c r="AY16" s="66"/>
      <c r="AZ16" s="66"/>
      <c r="BA16" s="66"/>
      <c r="BB16" s="66"/>
      <c r="BC16" s="66"/>
      <c r="BD16" s="66"/>
      <c r="BE16" s="66"/>
      <c r="BF16" s="66"/>
      <c r="BG16" s="66"/>
      <c r="CL16" s="112"/>
      <c r="DP16" s="112"/>
      <c r="EZ16" s="87"/>
      <c r="FA16" s="87"/>
      <c r="FB16" s="88"/>
      <c r="FC16" s="87"/>
    </row>
    <row r="17" spans="4:159" ht="44.25" customHeight="1" x14ac:dyDescent="0.25">
      <c r="D17" s="21" t="s">
        <v>36</v>
      </c>
      <c r="E17" s="822" t="s">
        <v>37</v>
      </c>
      <c r="F17" s="822"/>
      <c r="G17" s="822"/>
      <c r="H17" s="822"/>
      <c r="I17" s="822"/>
      <c r="J17" s="822"/>
      <c r="K17" s="823" t="s">
        <v>38</v>
      </c>
      <c r="L17" s="823"/>
      <c r="M17" s="823"/>
      <c r="N17" s="823"/>
      <c r="O17" s="823"/>
      <c r="P17" s="823"/>
      <c r="Q17" s="823"/>
      <c r="R17" s="823"/>
      <c r="S17" s="823"/>
      <c r="Z17" s="59"/>
      <c r="AE17" s="446"/>
      <c r="AF17" s="447"/>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8"/>
      <c r="DP17" s="583"/>
      <c r="DQ17" s="584"/>
      <c r="DR17" s="584"/>
      <c r="DS17" s="584"/>
      <c r="DT17" s="584"/>
      <c r="DU17" s="584"/>
    </row>
    <row r="18" spans="4:159" ht="22.5" customHeight="1" x14ac:dyDescent="0.25">
      <c r="D18" s="11">
        <v>13</v>
      </c>
      <c r="E18" s="820" t="s">
        <v>81</v>
      </c>
      <c r="F18" s="820"/>
      <c r="G18" s="820"/>
      <c r="H18" s="820"/>
      <c r="I18" s="820"/>
      <c r="J18" s="820"/>
      <c r="K18" s="821" t="s">
        <v>82</v>
      </c>
      <c r="L18" s="821"/>
      <c r="M18" s="821"/>
      <c r="N18" s="821"/>
      <c r="O18" s="821"/>
      <c r="P18" s="821"/>
      <c r="Q18" s="821"/>
      <c r="R18" s="821"/>
      <c r="S18" s="821"/>
      <c r="Y18" s="824"/>
      <c r="Z18" s="825"/>
      <c r="AA18" s="825"/>
      <c r="AB18" s="825"/>
      <c r="AC18" s="825"/>
      <c r="AD18" s="825"/>
      <c r="AE18" s="825"/>
      <c r="AF18" s="825"/>
      <c r="AG18" s="825"/>
      <c r="AH18" s="825"/>
      <c r="AI18" s="825"/>
      <c r="AJ18" s="825"/>
      <c r="AK18" s="825"/>
      <c r="AL18" s="825"/>
      <c r="AM18" s="825"/>
      <c r="AN18" s="825"/>
      <c r="AO18" s="825"/>
      <c r="AP18" s="825"/>
      <c r="AQ18" s="825"/>
      <c r="AR18" s="825"/>
      <c r="AS18" s="825"/>
      <c r="AT18" s="825"/>
      <c r="AU18" s="825"/>
      <c r="AV18" s="825"/>
      <c r="AW18" s="825"/>
      <c r="AX18" s="825"/>
      <c r="AY18" s="825"/>
      <c r="AZ18" s="825"/>
      <c r="BA18" s="825"/>
      <c r="BB18" s="825"/>
      <c r="BC18" s="825"/>
      <c r="BD18" s="825"/>
      <c r="BE18" s="825"/>
      <c r="BF18" s="825"/>
      <c r="BG18" s="825"/>
      <c r="DP18" s="583"/>
      <c r="DQ18" s="112"/>
      <c r="EZ18" s="87"/>
      <c r="FA18" s="87"/>
      <c r="FB18" s="88"/>
      <c r="FC18" s="87"/>
    </row>
    <row r="19" spans="4:159" ht="26.25" customHeight="1" x14ac:dyDescent="0.25">
      <c r="D19" s="11">
        <v>14</v>
      </c>
      <c r="E19" s="820" t="s">
        <v>273</v>
      </c>
      <c r="F19" s="820"/>
      <c r="G19" s="820"/>
      <c r="H19" s="820"/>
      <c r="I19" s="820"/>
      <c r="J19" s="820"/>
      <c r="K19" s="821" t="s">
        <v>329</v>
      </c>
      <c r="L19" s="821"/>
      <c r="M19" s="821"/>
      <c r="N19" s="821"/>
      <c r="O19" s="821"/>
      <c r="P19" s="821"/>
      <c r="Q19" s="821"/>
      <c r="R19" s="821"/>
      <c r="S19" s="821"/>
      <c r="EZ19" s="87"/>
      <c r="FA19" s="87"/>
      <c r="FB19" s="88"/>
      <c r="FC19" s="87"/>
    </row>
    <row r="20" spans="4:159" x14ac:dyDescent="0.25">
      <c r="EZ20" s="87"/>
      <c r="FA20" s="87"/>
      <c r="FB20" s="88"/>
      <c r="FC20" s="87"/>
    </row>
    <row r="21" spans="4:159" x14ac:dyDescent="0.25">
      <c r="AV21" s="59"/>
      <c r="AW21" s="59"/>
      <c r="AX21" s="59"/>
      <c r="AY21" s="59"/>
      <c r="AZ21" s="59"/>
      <c r="BA21" s="59"/>
      <c r="BB21" s="59"/>
      <c r="BC21" s="59"/>
      <c r="BD21" s="59"/>
      <c r="BE21" s="59"/>
      <c r="BF21" s="59"/>
      <c r="BG21" s="59"/>
    </row>
    <row r="25" spans="4:159" x14ac:dyDescent="0.25">
      <c r="AC25" s="66"/>
    </row>
  </sheetData>
  <sheetProtection formatCells="0" formatColumns="0" formatRows="0" insertHyperlinks="0" sort="0" autoFilter="0" pivotTables="0"/>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3">
    <dataValidation type="textLength" allowBlank="1" showInputMessage="1" showErrorMessage="1" sqref="EZ13:FA14" xr:uid="{00000000-0002-0000-0000-000000000000}">
      <formula1>1</formula1>
      <formula2>500</formula2>
    </dataValidation>
    <dataValidation type="textLength" allowBlank="1" showInputMessage="1" showErrorMessage="1" sqref="EY13:EY14" xr:uid="{00000000-0002-0000-0000-000001000000}">
      <formula1>1</formula1>
      <formula2>3000</formula2>
    </dataValidation>
    <dataValidation type="list" allowBlank="1" showInputMessage="1" showErrorMessage="1" sqref="H13" xr:uid="{00000000-0002-0000-0000-000002000000}">
      <formula1>"suma, personas"</formula1>
    </dataValidation>
  </dataValidations>
  <printOptions horizontalCentered="1" verticalCentered="1"/>
  <pageMargins left="0" right="0" top="0.55118110236220474" bottom="0" header="0.31496062992125984" footer="0.31496062992125984"/>
  <pageSetup scale="14"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58"/>
  <sheetViews>
    <sheetView zoomScale="53" zoomScaleNormal="53" workbookViewId="0">
      <selection activeCell="ER35" sqref="ER35"/>
    </sheetView>
  </sheetViews>
  <sheetFormatPr baseColWidth="10" defaultColWidth="10.85546875" defaultRowHeight="20.25" customHeight="1" x14ac:dyDescent="0.25"/>
  <cols>
    <col min="1" max="1" width="12.5703125" customWidth="1"/>
    <col min="2" max="2" width="7.5703125" customWidth="1"/>
    <col min="3" max="3" width="24.5703125" customWidth="1"/>
    <col min="4" max="5" width="17.5703125" style="3" customWidth="1"/>
    <col min="6" max="6" width="17.5703125" style="7" customWidth="1"/>
    <col min="7" max="7" width="25.85546875" style="4" customWidth="1"/>
    <col min="8" max="8" width="22.42578125" style="4" hidden="1" customWidth="1"/>
    <col min="9" max="10" width="15.7109375" style="4" hidden="1" customWidth="1"/>
    <col min="11" max="14" width="19.28515625" style="4" hidden="1" customWidth="1"/>
    <col min="15" max="18" width="15.7109375" style="4" hidden="1" customWidth="1"/>
    <col min="19" max="19" width="18" style="4" hidden="1" customWidth="1"/>
    <col min="20" max="20" width="16.5703125" style="4" hidden="1" customWidth="1"/>
    <col min="21" max="21" width="21.140625" style="4" hidden="1" customWidth="1"/>
    <col min="22" max="22" width="21" style="4" hidden="1" customWidth="1"/>
    <col min="23" max="23" width="26.28515625" style="4" hidden="1" customWidth="1"/>
    <col min="24" max="24" width="22.140625" style="4" hidden="1" customWidth="1"/>
    <col min="25" max="25" width="23.28515625" style="4" hidden="1" customWidth="1"/>
    <col min="26" max="26" width="25" style="4" customWidth="1"/>
    <col min="27" max="27" width="28" style="4" customWidth="1"/>
    <col min="28" max="28" width="26.140625" style="4" hidden="1" customWidth="1"/>
    <col min="29" max="29" width="22.140625" style="4" hidden="1" customWidth="1"/>
    <col min="30" max="30" width="25.7109375" style="4" hidden="1" customWidth="1"/>
    <col min="31" max="31" width="21.28515625" style="4" hidden="1" customWidth="1"/>
    <col min="32" max="32" width="26.140625" style="4" hidden="1" customWidth="1"/>
    <col min="33" max="33" width="22.5703125" style="4" hidden="1" customWidth="1"/>
    <col min="34" max="34" width="21" style="4" hidden="1" customWidth="1"/>
    <col min="35" max="35" width="21.5703125" style="4" hidden="1" customWidth="1"/>
    <col min="36" max="36" width="22.7109375" style="4" hidden="1" customWidth="1"/>
    <col min="37" max="37" width="20.7109375" style="4" hidden="1" customWidth="1"/>
    <col min="38" max="38" width="19.7109375" style="4" hidden="1" customWidth="1"/>
    <col min="39" max="39" width="21.85546875" style="4" hidden="1" customWidth="1"/>
    <col min="40" max="40" width="23.7109375" style="4" hidden="1" customWidth="1"/>
    <col min="41" max="41" width="19.140625" style="4" hidden="1" customWidth="1"/>
    <col min="42" max="42" width="24.140625" style="4" hidden="1" customWidth="1"/>
    <col min="43" max="43" width="22.5703125" style="4" hidden="1" customWidth="1"/>
    <col min="44" max="44" width="23.7109375" style="4" hidden="1" customWidth="1"/>
    <col min="45" max="45" width="20.7109375" style="4" hidden="1" customWidth="1"/>
    <col min="46" max="46" width="22.5703125" style="4" hidden="1" customWidth="1"/>
    <col min="47" max="47" width="19.7109375" style="4" hidden="1" customWidth="1"/>
    <col min="48" max="48" width="19.140625" style="4" hidden="1" customWidth="1"/>
    <col min="49" max="49" width="24.28515625" style="4" hidden="1" customWidth="1"/>
    <col min="50" max="50" width="24" style="4" hidden="1" customWidth="1"/>
    <col min="51" max="51" width="20.140625" style="4" hidden="1" customWidth="1"/>
    <col min="52" max="52" width="26.85546875" style="4" hidden="1" customWidth="1"/>
    <col min="53" max="54" width="23.42578125" style="4" hidden="1" customWidth="1"/>
    <col min="55" max="55" width="25.7109375" style="4" hidden="1" customWidth="1"/>
    <col min="56" max="56" width="24.7109375" style="4" customWidth="1"/>
    <col min="57" max="57" width="24.5703125" style="4" customWidth="1"/>
    <col min="58" max="58" width="26.42578125" style="4" hidden="1" customWidth="1"/>
    <col min="59" max="59" width="28.42578125" style="4" hidden="1" customWidth="1"/>
    <col min="60" max="60" width="29.85546875" style="4" hidden="1" customWidth="1"/>
    <col min="61" max="61" width="27.85546875" style="4" hidden="1" customWidth="1"/>
    <col min="62" max="62" width="28.7109375" style="4" hidden="1" customWidth="1"/>
    <col min="63" max="63" width="32.140625" style="4" hidden="1" customWidth="1"/>
    <col min="64" max="64" width="35.140625" style="4" hidden="1" customWidth="1"/>
    <col min="65" max="66" width="30.28515625" style="4" hidden="1" customWidth="1"/>
    <col min="67" max="67" width="22.42578125" style="4" hidden="1" customWidth="1"/>
    <col min="68" max="68" width="27" style="4" hidden="1" customWidth="1"/>
    <col min="69" max="69" width="34.140625" style="4" hidden="1" customWidth="1"/>
    <col min="70" max="70" width="29.7109375" style="4" hidden="1" customWidth="1"/>
    <col min="71" max="71" width="27.28515625" style="4" hidden="1" customWidth="1"/>
    <col min="72" max="72" width="29.7109375" style="4" hidden="1" customWidth="1"/>
    <col min="73" max="73" width="30.42578125" style="4" hidden="1" customWidth="1"/>
    <col min="74" max="74" width="31.5703125" style="4" hidden="1" customWidth="1"/>
    <col min="75" max="76" width="22.42578125" style="4" hidden="1" customWidth="1"/>
    <col min="77" max="77" width="23.28515625" style="4" hidden="1" customWidth="1"/>
    <col min="78" max="78" width="22.42578125" style="4" hidden="1" customWidth="1"/>
    <col min="79" max="79" width="31.5703125" style="4" hidden="1" customWidth="1"/>
    <col min="80" max="80" width="28.7109375" style="4" hidden="1" customWidth="1"/>
    <col min="81" max="81" width="22.7109375" style="4" hidden="1" customWidth="1"/>
    <col min="82" max="82" width="25.85546875" style="4" hidden="1" customWidth="1"/>
    <col min="83" max="83" width="27" style="4" hidden="1" customWidth="1"/>
    <col min="84" max="84" width="26.85546875" style="4" hidden="1" customWidth="1"/>
    <col min="85" max="85" width="25.5703125" style="4" hidden="1" customWidth="1"/>
    <col min="86" max="86" width="24" style="4" customWidth="1"/>
    <col min="87" max="87" width="23.85546875" style="4" customWidth="1"/>
    <col min="88" max="88" width="26.85546875" style="4" hidden="1" customWidth="1"/>
    <col min="89" max="92" width="23.5703125" style="4" hidden="1" customWidth="1"/>
    <col min="93" max="97" width="19.42578125" style="4" hidden="1" customWidth="1"/>
    <col min="98" max="98" width="17.5703125" style="4" hidden="1" customWidth="1"/>
    <col min="99" max="103" width="24" style="4" hidden="1" customWidth="1"/>
    <col min="104" max="104" width="21" style="4" hidden="1" customWidth="1"/>
    <col min="105" max="107" width="22.42578125" style="4" hidden="1" customWidth="1"/>
    <col min="108" max="108" width="19.140625" style="4" hidden="1" customWidth="1"/>
    <col min="109" max="112" width="28.42578125" style="4" hidden="1" customWidth="1"/>
    <col min="113" max="113" width="28.85546875" style="4" hidden="1" customWidth="1"/>
    <col min="114" max="114" width="29.5703125" style="4" hidden="1" customWidth="1"/>
    <col min="115" max="115" width="30.85546875" style="4" hidden="1" customWidth="1"/>
    <col min="116" max="117" width="30.28515625" style="4" customWidth="1"/>
    <col min="118" max="118" width="28.42578125" style="4" customWidth="1"/>
    <col min="119" max="120" width="21.7109375" style="4" customWidth="1"/>
    <col min="121" max="121" width="24.7109375" style="4" customWidth="1"/>
    <col min="122" max="122" width="24.42578125" style="4" customWidth="1"/>
    <col min="123" max="124" width="22.85546875" style="4" customWidth="1"/>
    <col min="125" max="125" width="23.5703125" style="4" customWidth="1"/>
    <col min="126" max="126" width="15.7109375" style="4" customWidth="1"/>
    <col min="127" max="127" width="21.140625" style="4" customWidth="1"/>
    <col min="128" max="128" width="15.7109375" style="4" customWidth="1"/>
    <col min="129" max="129" width="24.7109375" style="4" customWidth="1"/>
    <col min="130" max="142" width="15.7109375" style="4" hidden="1" customWidth="1"/>
    <col min="143" max="147" width="29.7109375" style="4" customWidth="1"/>
    <col min="148" max="148" width="30.85546875" style="6" customWidth="1"/>
    <col min="149" max="149" width="30" style="6" customWidth="1"/>
    <col min="150" max="151" width="30.85546875" customWidth="1"/>
    <col min="152" max="152" width="27.85546875" customWidth="1"/>
    <col min="153" max="153" width="99.28515625" customWidth="1"/>
    <col min="154" max="154" width="12.42578125" customWidth="1"/>
    <col min="155" max="155" width="11.42578125" customWidth="1"/>
    <col min="156" max="156" width="28.28515625" customWidth="1"/>
    <col min="157" max="157" width="44.85546875" customWidth="1"/>
    <col min="158" max="158" width="6" bestFit="1" customWidth="1"/>
    <col min="159" max="159" width="13.28515625" customWidth="1"/>
  </cols>
  <sheetData>
    <row r="1" spans="1:159" s="9" customFormat="1" ht="32.25" customHeight="1" x14ac:dyDescent="0.5">
      <c r="A1" s="912"/>
      <c r="B1" s="913"/>
      <c r="C1" s="913"/>
      <c r="D1" s="913"/>
      <c r="E1" s="914"/>
      <c r="F1" s="790" t="s">
        <v>39</v>
      </c>
      <c r="G1" s="790"/>
      <c r="H1" s="790"/>
      <c r="I1" s="790"/>
      <c r="J1" s="790"/>
      <c r="K1" s="790"/>
      <c r="L1" s="790"/>
      <c r="M1" s="790"/>
      <c r="N1" s="790"/>
      <c r="O1" s="790"/>
      <c r="P1" s="790"/>
      <c r="Q1" s="790"/>
      <c r="R1" s="790"/>
      <c r="S1" s="790"/>
      <c r="T1" s="790"/>
      <c r="U1" s="790"/>
      <c r="V1" s="790"/>
      <c r="W1" s="790"/>
      <c r="X1" s="790"/>
      <c r="Y1" s="790"/>
      <c r="Z1" s="790"/>
      <c r="AA1" s="790"/>
      <c r="AB1" s="790"/>
      <c r="AC1" s="790"/>
      <c r="AD1" s="790"/>
      <c r="AE1" s="790"/>
      <c r="AF1" s="790"/>
      <c r="AG1" s="790"/>
      <c r="AH1" s="790"/>
      <c r="AI1" s="790"/>
      <c r="AJ1" s="790"/>
      <c r="AK1" s="790"/>
      <c r="AL1" s="790"/>
      <c r="AM1" s="790"/>
      <c r="AN1" s="790"/>
      <c r="AO1" s="790"/>
      <c r="AP1" s="790"/>
      <c r="AQ1" s="790"/>
      <c r="AR1" s="790"/>
      <c r="AS1" s="790"/>
      <c r="AT1" s="790"/>
      <c r="AU1" s="790"/>
      <c r="AV1" s="790"/>
      <c r="AW1" s="790"/>
      <c r="AX1" s="790"/>
      <c r="AY1" s="790"/>
      <c r="AZ1" s="790"/>
      <c r="BA1" s="790"/>
      <c r="BB1" s="790"/>
      <c r="BC1" s="790"/>
      <c r="BD1" s="790"/>
      <c r="BE1" s="790"/>
      <c r="BF1" s="790"/>
      <c r="BG1" s="790"/>
      <c r="BH1" s="790"/>
      <c r="BI1" s="790"/>
      <c r="BJ1" s="790"/>
      <c r="BK1" s="790"/>
      <c r="BL1" s="790"/>
      <c r="BM1" s="790"/>
      <c r="BN1" s="790"/>
      <c r="BO1" s="790"/>
      <c r="BP1" s="790"/>
      <c r="BQ1" s="790"/>
      <c r="BR1" s="790"/>
      <c r="BS1" s="790"/>
      <c r="BT1" s="790"/>
      <c r="BU1" s="790"/>
      <c r="BV1" s="790"/>
      <c r="BW1" s="790"/>
      <c r="BX1" s="790"/>
      <c r="BY1" s="790"/>
      <c r="BZ1" s="790"/>
      <c r="CA1" s="790"/>
      <c r="CB1" s="790"/>
      <c r="CC1" s="790"/>
      <c r="CD1" s="790"/>
      <c r="CE1" s="790"/>
      <c r="CF1" s="790"/>
      <c r="CG1" s="790"/>
      <c r="CH1" s="790"/>
      <c r="CI1" s="790"/>
      <c r="CJ1" s="790"/>
      <c r="CK1" s="790"/>
      <c r="CL1" s="790"/>
      <c r="CM1" s="790"/>
      <c r="CN1" s="790"/>
      <c r="CO1" s="790"/>
      <c r="CP1" s="790"/>
      <c r="CQ1" s="790"/>
      <c r="CR1" s="790"/>
      <c r="CS1" s="790"/>
      <c r="CT1" s="790"/>
      <c r="CU1" s="790"/>
      <c r="CV1" s="790"/>
      <c r="CW1" s="790"/>
      <c r="CX1" s="790"/>
      <c r="CY1" s="790"/>
      <c r="CZ1" s="790"/>
      <c r="DA1" s="790"/>
      <c r="DB1" s="790"/>
      <c r="DC1" s="790"/>
      <c r="DD1" s="790"/>
      <c r="DE1" s="790"/>
      <c r="DF1" s="790"/>
      <c r="DG1" s="790"/>
      <c r="DH1" s="790"/>
      <c r="DI1" s="790"/>
      <c r="DJ1" s="790"/>
      <c r="DK1" s="790"/>
      <c r="DL1" s="790"/>
      <c r="DM1" s="790"/>
      <c r="DN1" s="790"/>
      <c r="DO1" s="790"/>
      <c r="DP1" s="790"/>
      <c r="DQ1" s="790"/>
      <c r="DR1" s="790"/>
      <c r="DS1" s="790"/>
      <c r="DT1" s="790"/>
      <c r="DU1" s="790"/>
      <c r="DV1" s="790"/>
      <c r="DW1" s="790"/>
      <c r="DX1" s="790"/>
      <c r="DY1" s="790"/>
      <c r="DZ1" s="790"/>
      <c r="EA1" s="790"/>
      <c r="EB1" s="790"/>
      <c r="EC1" s="790"/>
      <c r="ED1" s="790"/>
      <c r="EE1" s="790"/>
      <c r="EF1" s="790"/>
      <c r="EG1" s="790"/>
      <c r="EH1" s="790"/>
      <c r="EI1" s="790"/>
      <c r="EJ1" s="790"/>
      <c r="EK1" s="790"/>
      <c r="EL1" s="790"/>
      <c r="EM1" s="790"/>
      <c r="EN1" s="790"/>
      <c r="EO1" s="790"/>
      <c r="EP1" s="790"/>
      <c r="EQ1" s="790"/>
      <c r="ER1" s="790"/>
      <c r="ES1" s="790"/>
      <c r="ET1" s="790"/>
      <c r="EU1" s="790"/>
      <c r="EV1" s="790"/>
      <c r="EW1" s="790"/>
      <c r="EX1" s="790"/>
      <c r="EY1" s="790"/>
      <c r="EZ1" s="790"/>
      <c r="FA1" s="791"/>
    </row>
    <row r="2" spans="1:159" s="9" customFormat="1" ht="54" customHeight="1" thickBot="1" x14ac:dyDescent="0.55000000000000004">
      <c r="A2" s="915"/>
      <c r="B2" s="825"/>
      <c r="C2" s="825"/>
      <c r="D2" s="825"/>
      <c r="E2" s="916"/>
      <c r="F2" s="920" t="s">
        <v>268</v>
      </c>
      <c r="G2" s="920"/>
      <c r="H2" s="920"/>
      <c r="I2" s="920"/>
      <c r="J2" s="920"/>
      <c r="K2" s="920"/>
      <c r="L2" s="920"/>
      <c r="M2" s="920"/>
      <c r="N2" s="920"/>
      <c r="O2" s="920"/>
      <c r="P2" s="920"/>
      <c r="Q2" s="920"/>
      <c r="R2" s="920"/>
      <c r="S2" s="920"/>
      <c r="T2" s="920"/>
      <c r="U2" s="920"/>
      <c r="V2" s="920"/>
      <c r="W2" s="920"/>
      <c r="X2" s="920"/>
      <c r="Y2" s="920"/>
      <c r="Z2" s="920"/>
      <c r="AA2" s="920"/>
      <c r="AB2" s="920"/>
      <c r="AC2" s="920"/>
      <c r="AD2" s="920"/>
      <c r="AE2" s="920"/>
      <c r="AF2" s="920"/>
      <c r="AG2" s="920"/>
      <c r="AH2" s="920"/>
      <c r="AI2" s="920"/>
      <c r="AJ2" s="920"/>
      <c r="AK2" s="920"/>
      <c r="AL2" s="920"/>
      <c r="AM2" s="920"/>
      <c r="AN2" s="920"/>
      <c r="AO2" s="920"/>
      <c r="AP2" s="920"/>
      <c r="AQ2" s="920"/>
      <c r="AR2" s="920"/>
      <c r="AS2" s="920"/>
      <c r="AT2" s="920"/>
      <c r="AU2" s="920"/>
      <c r="AV2" s="920"/>
      <c r="AW2" s="920"/>
      <c r="AX2" s="920"/>
      <c r="AY2" s="920"/>
      <c r="AZ2" s="920"/>
      <c r="BA2" s="920"/>
      <c r="BB2" s="920"/>
      <c r="BC2" s="920"/>
      <c r="BD2" s="920"/>
      <c r="BE2" s="920"/>
      <c r="BF2" s="920"/>
      <c r="BG2" s="920"/>
      <c r="BH2" s="920"/>
      <c r="BI2" s="920"/>
      <c r="BJ2" s="920"/>
      <c r="BK2" s="920"/>
      <c r="BL2" s="920"/>
      <c r="BM2" s="920"/>
      <c r="BN2" s="920"/>
      <c r="BO2" s="920"/>
      <c r="BP2" s="920"/>
      <c r="BQ2" s="920"/>
      <c r="BR2" s="920"/>
      <c r="BS2" s="920"/>
      <c r="BT2" s="920"/>
      <c r="BU2" s="920"/>
      <c r="BV2" s="920"/>
      <c r="BW2" s="920"/>
      <c r="BX2" s="920"/>
      <c r="BY2" s="920"/>
      <c r="BZ2" s="920"/>
      <c r="CA2" s="920"/>
      <c r="CB2" s="920"/>
      <c r="CC2" s="920"/>
      <c r="CD2" s="920"/>
      <c r="CE2" s="920"/>
      <c r="CF2" s="920"/>
      <c r="CG2" s="920"/>
      <c r="CH2" s="920"/>
      <c r="CI2" s="920"/>
      <c r="CJ2" s="920"/>
      <c r="CK2" s="920"/>
      <c r="CL2" s="920"/>
      <c r="CM2" s="920"/>
      <c r="CN2" s="920"/>
      <c r="CO2" s="920"/>
      <c r="CP2" s="920"/>
      <c r="CQ2" s="920"/>
      <c r="CR2" s="920"/>
      <c r="CS2" s="920"/>
      <c r="CT2" s="920"/>
      <c r="CU2" s="920"/>
      <c r="CV2" s="920"/>
      <c r="CW2" s="920"/>
      <c r="CX2" s="920"/>
      <c r="CY2" s="920"/>
      <c r="CZ2" s="920"/>
      <c r="DA2" s="920"/>
      <c r="DB2" s="920"/>
      <c r="DC2" s="920"/>
      <c r="DD2" s="920"/>
      <c r="DE2" s="920"/>
      <c r="DF2" s="920"/>
      <c r="DG2" s="920"/>
      <c r="DH2" s="920"/>
      <c r="DI2" s="920"/>
      <c r="DJ2" s="920"/>
      <c r="DK2" s="920"/>
      <c r="DL2" s="920"/>
      <c r="DM2" s="920"/>
      <c r="DN2" s="920"/>
      <c r="DO2" s="920"/>
      <c r="DP2" s="920"/>
      <c r="DQ2" s="920"/>
      <c r="DR2" s="920"/>
      <c r="DS2" s="920"/>
      <c r="DT2" s="920"/>
      <c r="DU2" s="920"/>
      <c r="DV2" s="920"/>
      <c r="DW2" s="920"/>
      <c r="DX2" s="920"/>
      <c r="DY2" s="920"/>
      <c r="DZ2" s="920"/>
      <c r="EA2" s="920"/>
      <c r="EB2" s="920"/>
      <c r="EC2" s="920"/>
      <c r="ED2" s="920"/>
      <c r="EE2" s="920"/>
      <c r="EF2" s="920"/>
      <c r="EG2" s="920"/>
      <c r="EH2" s="920"/>
      <c r="EI2" s="920"/>
      <c r="EJ2" s="920"/>
      <c r="EK2" s="920"/>
      <c r="EL2" s="920"/>
      <c r="EM2" s="920"/>
      <c r="EN2" s="920"/>
      <c r="EO2" s="920"/>
      <c r="EP2" s="920"/>
      <c r="EQ2" s="920"/>
      <c r="ER2" s="921"/>
      <c r="ES2" s="921"/>
      <c r="ET2" s="921"/>
      <c r="EU2" s="921"/>
      <c r="EV2" s="921"/>
      <c r="EW2" s="921"/>
      <c r="EX2" s="921"/>
      <c r="EY2" s="921"/>
      <c r="EZ2" s="921"/>
      <c r="FA2" s="922"/>
    </row>
    <row r="3" spans="1:159" s="8" customFormat="1" ht="34.5" customHeight="1" thickBot="1" x14ac:dyDescent="0.45">
      <c r="A3" s="917"/>
      <c r="B3" s="918"/>
      <c r="C3" s="918"/>
      <c r="D3" s="918"/>
      <c r="E3" s="919"/>
      <c r="F3" s="923" t="s">
        <v>48</v>
      </c>
      <c r="G3" s="924"/>
      <c r="H3" s="924"/>
      <c r="I3" s="924"/>
      <c r="J3" s="924"/>
      <c r="K3" s="924"/>
      <c r="L3" s="924"/>
      <c r="M3" s="924"/>
      <c r="N3" s="924"/>
      <c r="O3" s="924"/>
      <c r="P3" s="924"/>
      <c r="Q3" s="924"/>
      <c r="R3" s="924"/>
      <c r="S3" s="924"/>
      <c r="T3" s="924"/>
      <c r="U3" s="924"/>
      <c r="V3" s="924"/>
      <c r="W3" s="924"/>
      <c r="X3" s="924"/>
      <c r="Y3" s="924"/>
      <c r="Z3" s="924"/>
      <c r="AA3" s="924"/>
      <c r="AB3" s="924"/>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t="s">
        <v>249</v>
      </c>
      <c r="ES3" s="924"/>
      <c r="ET3" s="924"/>
      <c r="EU3" s="924"/>
      <c r="EV3" s="924"/>
      <c r="EW3" s="924"/>
      <c r="EX3" s="924"/>
      <c r="EY3" s="924"/>
      <c r="EZ3" s="924"/>
      <c r="FA3" s="925"/>
    </row>
    <row r="4" spans="1:159" ht="30.75" customHeight="1" thickBot="1" x14ac:dyDescent="0.3">
      <c r="A4" s="890" t="s">
        <v>0</v>
      </c>
      <c r="B4" s="891"/>
      <c r="C4" s="891"/>
      <c r="D4" s="891"/>
      <c r="E4" s="892"/>
      <c r="F4" s="893" t="s">
        <v>278</v>
      </c>
      <c r="G4" s="894"/>
      <c r="H4" s="894"/>
      <c r="I4" s="894"/>
      <c r="J4" s="894"/>
      <c r="K4" s="894"/>
      <c r="L4" s="894"/>
      <c r="M4" s="894"/>
      <c r="N4" s="894"/>
      <c r="O4" s="894"/>
      <c r="P4" s="894"/>
      <c r="Q4" s="894"/>
      <c r="R4" s="894"/>
      <c r="S4" s="894"/>
      <c r="T4" s="894"/>
      <c r="U4" s="894"/>
      <c r="V4" s="894"/>
      <c r="W4" s="894"/>
      <c r="X4" s="894"/>
      <c r="Y4" s="894"/>
      <c r="Z4" s="894"/>
      <c r="AA4" s="894"/>
      <c r="AB4" s="894"/>
      <c r="AC4" s="894"/>
      <c r="AD4" s="894"/>
      <c r="AE4" s="894"/>
      <c r="AF4" s="894"/>
      <c r="AG4" s="894"/>
      <c r="AH4" s="894"/>
      <c r="AI4" s="894"/>
      <c r="AJ4" s="894"/>
      <c r="AK4" s="894"/>
      <c r="AL4" s="894"/>
      <c r="AM4" s="894"/>
      <c r="AN4" s="894"/>
      <c r="AO4" s="894"/>
      <c r="AP4" s="894"/>
      <c r="AQ4" s="894"/>
      <c r="AR4" s="894"/>
      <c r="AS4" s="894"/>
      <c r="AT4" s="894"/>
      <c r="AU4" s="894"/>
      <c r="AV4" s="894"/>
      <c r="AW4" s="894"/>
      <c r="AX4" s="894"/>
      <c r="AY4" s="894"/>
      <c r="AZ4" s="894"/>
      <c r="BA4" s="894"/>
      <c r="BB4" s="894"/>
      <c r="BC4" s="894"/>
      <c r="BD4" s="894"/>
      <c r="BE4" s="894"/>
      <c r="BF4" s="894"/>
      <c r="BG4" s="894"/>
      <c r="BH4" s="894"/>
      <c r="BI4" s="894"/>
      <c r="BJ4" s="894"/>
      <c r="BK4" s="894"/>
      <c r="BL4" s="894"/>
      <c r="BM4" s="894"/>
      <c r="BN4" s="894"/>
      <c r="BO4" s="894"/>
      <c r="BP4" s="894"/>
      <c r="BQ4" s="894"/>
      <c r="BR4" s="894"/>
      <c r="BS4" s="894"/>
      <c r="BT4" s="894"/>
      <c r="BU4" s="894"/>
      <c r="BV4" s="894"/>
      <c r="BW4" s="894"/>
      <c r="BX4" s="894"/>
      <c r="BY4" s="894"/>
      <c r="BZ4" s="894"/>
      <c r="CA4" s="894"/>
      <c r="CB4" s="894"/>
      <c r="CC4" s="894"/>
      <c r="CD4" s="894"/>
      <c r="CE4" s="894"/>
      <c r="CF4" s="894"/>
      <c r="CG4" s="894"/>
      <c r="CH4" s="894"/>
      <c r="CI4" s="894"/>
      <c r="CJ4" s="894"/>
      <c r="CK4" s="894"/>
      <c r="CL4" s="894"/>
      <c r="CM4" s="894"/>
      <c r="CN4" s="894"/>
      <c r="CO4" s="894"/>
      <c r="CP4" s="894"/>
      <c r="CQ4" s="894"/>
      <c r="CR4" s="894"/>
      <c r="CS4" s="894"/>
      <c r="CT4" s="894"/>
      <c r="CU4" s="894"/>
      <c r="CV4" s="894"/>
      <c r="CW4" s="894"/>
      <c r="CX4" s="894"/>
      <c r="CY4" s="894"/>
      <c r="CZ4" s="894"/>
      <c r="DA4" s="894"/>
      <c r="DB4" s="894"/>
      <c r="DC4" s="894"/>
      <c r="DD4" s="894"/>
      <c r="DE4" s="894"/>
      <c r="DF4" s="894"/>
      <c r="DG4" s="894"/>
      <c r="DH4" s="894"/>
      <c r="DI4" s="894"/>
      <c r="DJ4" s="894"/>
      <c r="DK4" s="894"/>
      <c r="DL4" s="894"/>
      <c r="DM4" s="894"/>
      <c r="DN4" s="894"/>
      <c r="DO4" s="894"/>
      <c r="DP4" s="894"/>
      <c r="DQ4" s="894"/>
      <c r="DR4" s="894"/>
      <c r="DS4" s="894"/>
      <c r="DT4" s="894"/>
      <c r="DU4" s="894"/>
      <c r="DV4" s="894"/>
      <c r="DW4" s="894"/>
      <c r="DX4" s="894"/>
      <c r="DY4" s="894"/>
      <c r="DZ4" s="894"/>
      <c r="EA4" s="894"/>
      <c r="EB4" s="894"/>
      <c r="EC4" s="894"/>
      <c r="ED4" s="894"/>
      <c r="EE4" s="894"/>
      <c r="EF4" s="894"/>
      <c r="EG4" s="894"/>
      <c r="EH4" s="894"/>
      <c r="EI4" s="894"/>
      <c r="EJ4" s="894"/>
      <c r="EK4" s="894"/>
      <c r="EL4" s="894"/>
      <c r="EM4" s="894"/>
      <c r="EN4" s="894"/>
      <c r="EO4" s="894"/>
      <c r="EP4" s="894"/>
      <c r="EQ4" s="894"/>
      <c r="ER4" s="894"/>
      <c r="ES4" s="894"/>
      <c r="ET4" s="894"/>
      <c r="EU4" s="894"/>
      <c r="EV4" s="894"/>
      <c r="EW4" s="894"/>
      <c r="EX4" s="894"/>
      <c r="EY4" s="894"/>
      <c r="EZ4" s="894"/>
      <c r="FA4" s="895"/>
    </row>
    <row r="5" spans="1:159" ht="30.75" customHeight="1" thickBot="1" x14ac:dyDescent="0.3">
      <c r="A5" s="890" t="s">
        <v>2</v>
      </c>
      <c r="B5" s="891"/>
      <c r="C5" s="891"/>
      <c r="D5" s="891"/>
      <c r="E5" s="892"/>
      <c r="F5" s="893" t="s">
        <v>279</v>
      </c>
      <c r="G5" s="894"/>
      <c r="H5" s="894"/>
      <c r="I5" s="894"/>
      <c r="J5" s="894"/>
      <c r="K5" s="894"/>
      <c r="L5" s="894"/>
      <c r="M5" s="894"/>
      <c r="N5" s="894"/>
      <c r="O5" s="894"/>
      <c r="P5" s="894"/>
      <c r="Q5" s="894"/>
      <c r="R5" s="894"/>
      <c r="S5" s="894"/>
      <c r="T5" s="894"/>
      <c r="U5" s="894"/>
      <c r="V5" s="894"/>
      <c r="W5" s="894"/>
      <c r="X5" s="894"/>
      <c r="Y5" s="894"/>
      <c r="Z5" s="894"/>
      <c r="AA5" s="894"/>
      <c r="AB5" s="894"/>
      <c r="AC5" s="894"/>
      <c r="AD5" s="894"/>
      <c r="AE5" s="894"/>
      <c r="AF5" s="894"/>
      <c r="AG5" s="894"/>
      <c r="AH5" s="894"/>
      <c r="AI5" s="894"/>
      <c r="AJ5" s="894"/>
      <c r="AK5" s="894"/>
      <c r="AL5" s="894"/>
      <c r="AM5" s="894"/>
      <c r="AN5" s="894"/>
      <c r="AO5" s="894"/>
      <c r="AP5" s="894"/>
      <c r="AQ5" s="894"/>
      <c r="AR5" s="894"/>
      <c r="AS5" s="894"/>
      <c r="AT5" s="894"/>
      <c r="AU5" s="894"/>
      <c r="AV5" s="894"/>
      <c r="AW5" s="894"/>
      <c r="AX5" s="894"/>
      <c r="AY5" s="894"/>
      <c r="AZ5" s="894"/>
      <c r="BA5" s="894"/>
      <c r="BB5" s="894"/>
      <c r="BC5" s="894"/>
      <c r="BD5" s="894"/>
      <c r="BE5" s="894"/>
      <c r="BF5" s="894"/>
      <c r="BG5" s="894"/>
      <c r="BH5" s="894"/>
      <c r="BI5" s="894"/>
      <c r="BJ5" s="894"/>
      <c r="BK5" s="894"/>
      <c r="BL5" s="894"/>
      <c r="BM5" s="894"/>
      <c r="BN5" s="894"/>
      <c r="BO5" s="894"/>
      <c r="BP5" s="894"/>
      <c r="BQ5" s="894"/>
      <c r="BR5" s="894"/>
      <c r="BS5" s="894"/>
      <c r="BT5" s="894"/>
      <c r="BU5" s="894"/>
      <c r="BV5" s="894"/>
      <c r="BW5" s="894"/>
      <c r="BX5" s="894"/>
      <c r="BY5" s="894"/>
      <c r="BZ5" s="894"/>
      <c r="CA5" s="894"/>
      <c r="CB5" s="894"/>
      <c r="CC5" s="894"/>
      <c r="CD5" s="894"/>
      <c r="CE5" s="894"/>
      <c r="CF5" s="894"/>
      <c r="CG5" s="894"/>
      <c r="CH5" s="894"/>
      <c r="CI5" s="894"/>
      <c r="CJ5" s="894"/>
      <c r="CK5" s="894"/>
      <c r="CL5" s="894"/>
      <c r="CM5" s="894"/>
      <c r="CN5" s="894"/>
      <c r="CO5" s="894"/>
      <c r="CP5" s="894"/>
      <c r="CQ5" s="894"/>
      <c r="CR5" s="894"/>
      <c r="CS5" s="894"/>
      <c r="CT5" s="894"/>
      <c r="CU5" s="894"/>
      <c r="CV5" s="894"/>
      <c r="CW5" s="894"/>
      <c r="CX5" s="894"/>
      <c r="CY5" s="894"/>
      <c r="CZ5" s="894"/>
      <c r="DA5" s="894"/>
      <c r="DB5" s="894"/>
      <c r="DC5" s="894"/>
      <c r="DD5" s="894"/>
      <c r="DE5" s="894"/>
      <c r="DF5" s="894"/>
      <c r="DG5" s="894"/>
      <c r="DH5" s="894"/>
      <c r="DI5" s="894"/>
      <c r="DJ5" s="894"/>
      <c r="DK5" s="894"/>
      <c r="DL5" s="894"/>
      <c r="DM5" s="894"/>
      <c r="DN5" s="894"/>
      <c r="DO5" s="894"/>
      <c r="DP5" s="894"/>
      <c r="DQ5" s="894"/>
      <c r="DR5" s="894"/>
      <c r="DS5" s="894"/>
      <c r="DT5" s="894"/>
      <c r="DU5" s="894"/>
      <c r="DV5" s="894"/>
      <c r="DW5" s="894"/>
      <c r="DX5" s="894"/>
      <c r="DY5" s="894"/>
      <c r="DZ5" s="894"/>
      <c r="EA5" s="894"/>
      <c r="EB5" s="894"/>
      <c r="EC5" s="894"/>
      <c r="ED5" s="894"/>
      <c r="EE5" s="894"/>
      <c r="EF5" s="894"/>
      <c r="EG5" s="894"/>
      <c r="EH5" s="894"/>
      <c r="EI5" s="894"/>
      <c r="EJ5" s="894"/>
      <c r="EK5" s="894"/>
      <c r="EL5" s="894"/>
      <c r="EM5" s="894"/>
      <c r="EN5" s="894"/>
      <c r="EO5" s="894"/>
      <c r="EP5" s="894"/>
      <c r="EQ5" s="894"/>
      <c r="ER5" s="894"/>
      <c r="ES5" s="894"/>
      <c r="ET5" s="894"/>
      <c r="EU5" s="894"/>
      <c r="EV5" s="894"/>
      <c r="EW5" s="894"/>
      <c r="EX5" s="894"/>
      <c r="EY5" s="894"/>
      <c r="EZ5" s="894"/>
      <c r="FA5" s="895"/>
    </row>
    <row r="6" spans="1:159" ht="20.25" customHeight="1" thickBot="1" x14ac:dyDescent="0.3">
      <c r="A6" s="269"/>
      <c r="B6" s="269"/>
      <c r="C6" s="269"/>
      <c r="D6" s="269"/>
      <c r="E6" s="269"/>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row>
    <row r="7" spans="1:159" ht="32.25" customHeight="1" thickBot="1" x14ac:dyDescent="0.3">
      <c r="A7" s="896" t="s">
        <v>90</v>
      </c>
      <c r="B7" s="897"/>
      <c r="C7" s="897"/>
      <c r="D7" s="897"/>
      <c r="E7" s="897"/>
      <c r="F7" s="897"/>
      <c r="G7" s="898"/>
      <c r="H7" s="902" t="s">
        <v>236</v>
      </c>
      <c r="I7" s="882"/>
      <c r="J7" s="882"/>
      <c r="K7" s="882"/>
      <c r="L7" s="882"/>
      <c r="M7" s="882"/>
      <c r="N7" s="882"/>
      <c r="O7" s="882"/>
      <c r="P7" s="882"/>
      <c r="Q7" s="882"/>
      <c r="R7" s="882"/>
      <c r="S7" s="882"/>
      <c r="T7" s="882"/>
      <c r="U7" s="882"/>
      <c r="V7" s="882"/>
      <c r="W7" s="882"/>
      <c r="X7" s="882"/>
      <c r="Y7" s="882"/>
      <c r="Z7" s="882"/>
      <c r="AA7" s="882"/>
      <c r="AB7" s="882"/>
      <c r="AC7" s="882"/>
      <c r="AD7" s="882"/>
      <c r="AE7" s="882"/>
      <c r="AF7" s="882"/>
      <c r="AG7" s="882"/>
      <c r="AH7" s="882"/>
      <c r="AI7" s="882"/>
      <c r="AJ7" s="882"/>
      <c r="AK7" s="882"/>
      <c r="AL7" s="882"/>
      <c r="AM7" s="882"/>
      <c r="AN7" s="882"/>
      <c r="AO7" s="882"/>
      <c r="AP7" s="882"/>
      <c r="AQ7" s="882"/>
      <c r="AR7" s="882"/>
      <c r="AS7" s="882"/>
      <c r="AT7" s="882"/>
      <c r="AU7" s="882"/>
      <c r="AV7" s="882"/>
      <c r="AW7" s="882"/>
      <c r="AX7" s="882"/>
      <c r="AY7" s="882"/>
      <c r="AZ7" s="882"/>
      <c r="BA7" s="882"/>
      <c r="BB7" s="882"/>
      <c r="BC7" s="882"/>
      <c r="BD7" s="882"/>
      <c r="BE7" s="882"/>
      <c r="BF7" s="882"/>
      <c r="BG7" s="882"/>
      <c r="BH7" s="882"/>
      <c r="BI7" s="882"/>
      <c r="BJ7" s="882"/>
      <c r="BK7" s="882"/>
      <c r="BL7" s="882"/>
      <c r="BM7" s="882"/>
      <c r="BN7" s="882"/>
      <c r="BO7" s="882"/>
      <c r="BP7" s="882"/>
      <c r="BQ7" s="882"/>
      <c r="BR7" s="882"/>
      <c r="BS7" s="882"/>
      <c r="BT7" s="882"/>
      <c r="BU7" s="882"/>
      <c r="BV7" s="882"/>
      <c r="BW7" s="882"/>
      <c r="BX7" s="882"/>
      <c r="BY7" s="882"/>
      <c r="BZ7" s="882"/>
      <c r="CA7" s="882"/>
      <c r="CB7" s="882"/>
      <c r="CC7" s="882"/>
      <c r="CD7" s="882"/>
      <c r="CE7" s="882"/>
      <c r="CF7" s="882"/>
      <c r="CG7" s="882"/>
      <c r="CH7" s="882"/>
      <c r="CI7" s="882"/>
      <c r="CJ7" s="882"/>
      <c r="CK7" s="882"/>
      <c r="CL7" s="882"/>
      <c r="CM7" s="882"/>
      <c r="CN7" s="882"/>
      <c r="CO7" s="882"/>
      <c r="CP7" s="882"/>
      <c r="CQ7" s="882"/>
      <c r="CR7" s="882"/>
      <c r="CS7" s="882"/>
      <c r="CT7" s="882"/>
      <c r="CU7" s="882"/>
      <c r="CV7" s="882"/>
      <c r="CW7" s="882"/>
      <c r="CX7" s="882"/>
      <c r="CY7" s="882"/>
      <c r="CZ7" s="882"/>
      <c r="DA7" s="882"/>
      <c r="DB7" s="882"/>
      <c r="DC7" s="882"/>
      <c r="DD7" s="882"/>
      <c r="DE7" s="882"/>
      <c r="DF7" s="882"/>
      <c r="DG7" s="882"/>
      <c r="DH7" s="882"/>
      <c r="DI7" s="882"/>
      <c r="DJ7" s="882"/>
      <c r="DK7" s="882"/>
      <c r="DL7" s="882"/>
      <c r="DM7" s="882"/>
      <c r="DN7" s="882"/>
      <c r="DO7" s="882"/>
      <c r="DP7" s="882"/>
      <c r="DQ7" s="882"/>
      <c r="DR7" s="882"/>
      <c r="DS7" s="882"/>
      <c r="DT7" s="882"/>
      <c r="DU7" s="882"/>
      <c r="DV7" s="882"/>
      <c r="DW7" s="882"/>
      <c r="DX7" s="882"/>
      <c r="DY7" s="882"/>
      <c r="DZ7" s="882"/>
      <c r="EA7" s="882"/>
      <c r="EB7" s="882"/>
      <c r="EC7" s="882"/>
      <c r="ED7" s="882"/>
      <c r="EE7" s="882"/>
      <c r="EF7" s="882"/>
      <c r="EG7" s="882"/>
      <c r="EH7" s="882"/>
      <c r="EI7" s="882"/>
      <c r="EJ7" s="882"/>
      <c r="EK7" s="882"/>
      <c r="EL7" s="882"/>
      <c r="EM7" s="882"/>
      <c r="EN7" s="882"/>
      <c r="EO7" s="882"/>
      <c r="EP7" s="882"/>
      <c r="EQ7" s="883"/>
      <c r="ER7" s="805" t="s">
        <v>229</v>
      </c>
      <c r="ES7" s="805" t="s">
        <v>230</v>
      </c>
      <c r="ET7" s="903" t="s">
        <v>231</v>
      </c>
      <c r="EU7" s="809" t="s">
        <v>255</v>
      </c>
      <c r="EV7" s="905" t="s">
        <v>256</v>
      </c>
      <c r="EW7" s="907" t="s">
        <v>494</v>
      </c>
      <c r="EX7" s="907" t="s">
        <v>440</v>
      </c>
      <c r="EY7" s="907" t="s">
        <v>441</v>
      </c>
      <c r="EZ7" s="907" t="s">
        <v>442</v>
      </c>
      <c r="FA7" s="910" t="s">
        <v>443</v>
      </c>
    </row>
    <row r="8" spans="1:159" ht="19.5" customHeight="1" thickBot="1" x14ac:dyDescent="0.3">
      <c r="A8" s="899"/>
      <c r="B8" s="900"/>
      <c r="C8" s="900"/>
      <c r="D8" s="900"/>
      <c r="E8" s="900"/>
      <c r="F8" s="900"/>
      <c r="G8" s="901"/>
      <c r="H8" s="881" t="s">
        <v>65</v>
      </c>
      <c r="I8" s="882"/>
      <c r="J8" s="882"/>
      <c r="K8" s="882"/>
      <c r="L8" s="882"/>
      <c r="M8" s="882"/>
      <c r="N8" s="882"/>
      <c r="O8" s="882"/>
      <c r="P8" s="882"/>
      <c r="Q8" s="882"/>
      <c r="R8" s="882"/>
      <c r="S8" s="882"/>
      <c r="T8" s="882"/>
      <c r="U8" s="882"/>
      <c r="V8" s="882"/>
      <c r="W8" s="882"/>
      <c r="X8" s="882"/>
      <c r="Y8" s="882"/>
      <c r="Z8" s="882"/>
      <c r="AA8" s="883"/>
      <c r="AB8" s="881" t="s">
        <v>269</v>
      </c>
      <c r="AC8" s="882"/>
      <c r="AD8" s="882"/>
      <c r="AE8" s="882"/>
      <c r="AF8" s="882"/>
      <c r="AG8" s="882"/>
      <c r="AH8" s="882"/>
      <c r="AI8" s="882"/>
      <c r="AJ8" s="882"/>
      <c r="AK8" s="882"/>
      <c r="AL8" s="882"/>
      <c r="AM8" s="882"/>
      <c r="AN8" s="882"/>
      <c r="AO8" s="882"/>
      <c r="AP8" s="882"/>
      <c r="AQ8" s="882"/>
      <c r="AR8" s="882"/>
      <c r="AS8" s="882"/>
      <c r="AT8" s="882"/>
      <c r="AU8" s="882"/>
      <c r="AV8" s="882"/>
      <c r="AW8" s="882"/>
      <c r="AX8" s="882"/>
      <c r="AY8" s="882"/>
      <c r="AZ8" s="882"/>
      <c r="BA8" s="882"/>
      <c r="BB8" s="882"/>
      <c r="BC8" s="882"/>
      <c r="BD8" s="882"/>
      <c r="BE8" s="883"/>
      <c r="BF8" s="881" t="s">
        <v>62</v>
      </c>
      <c r="BG8" s="882"/>
      <c r="BH8" s="882"/>
      <c r="BI8" s="882"/>
      <c r="BJ8" s="882"/>
      <c r="BK8" s="882"/>
      <c r="BL8" s="882"/>
      <c r="BM8" s="882"/>
      <c r="BN8" s="882"/>
      <c r="BO8" s="882"/>
      <c r="BP8" s="882"/>
      <c r="BQ8" s="882"/>
      <c r="BR8" s="882"/>
      <c r="BS8" s="882"/>
      <c r="BT8" s="882"/>
      <c r="BU8" s="882"/>
      <c r="BV8" s="882"/>
      <c r="BW8" s="882"/>
      <c r="BX8" s="882"/>
      <c r="BY8" s="882"/>
      <c r="BZ8" s="882"/>
      <c r="CA8" s="882"/>
      <c r="CB8" s="882"/>
      <c r="CC8" s="882"/>
      <c r="CD8" s="882"/>
      <c r="CE8" s="882"/>
      <c r="CF8" s="882"/>
      <c r="CG8" s="882"/>
      <c r="CH8" s="882"/>
      <c r="CI8" s="883"/>
      <c r="CJ8" s="884" t="s">
        <v>63</v>
      </c>
      <c r="CK8" s="885"/>
      <c r="CL8" s="885"/>
      <c r="CM8" s="885"/>
      <c r="CN8" s="885"/>
      <c r="CO8" s="885"/>
      <c r="CP8" s="885"/>
      <c r="CQ8" s="885"/>
      <c r="CR8" s="885"/>
      <c r="CS8" s="885"/>
      <c r="CT8" s="885"/>
      <c r="CU8" s="885"/>
      <c r="CV8" s="885"/>
      <c r="CW8" s="885"/>
      <c r="CX8" s="885"/>
      <c r="CY8" s="885"/>
      <c r="CZ8" s="885"/>
      <c r="DA8" s="885"/>
      <c r="DB8" s="885"/>
      <c r="DC8" s="885"/>
      <c r="DD8" s="885"/>
      <c r="DE8" s="885"/>
      <c r="DF8" s="885"/>
      <c r="DG8" s="885"/>
      <c r="DH8" s="885"/>
      <c r="DI8" s="885"/>
      <c r="DJ8" s="885"/>
      <c r="DK8" s="885"/>
      <c r="DL8" s="885"/>
      <c r="DM8" s="885"/>
      <c r="DN8" s="884" t="s">
        <v>64</v>
      </c>
      <c r="DO8" s="885"/>
      <c r="DP8" s="885"/>
      <c r="DQ8" s="885"/>
      <c r="DR8" s="885"/>
      <c r="DS8" s="885"/>
      <c r="DT8" s="885"/>
      <c r="DU8" s="885"/>
      <c r="DV8" s="885"/>
      <c r="DW8" s="885"/>
      <c r="DX8" s="885"/>
      <c r="DY8" s="885"/>
      <c r="DZ8" s="885"/>
      <c r="EA8" s="885"/>
      <c r="EB8" s="885"/>
      <c r="EC8" s="885"/>
      <c r="ED8" s="885"/>
      <c r="EE8" s="885"/>
      <c r="EF8" s="885"/>
      <c r="EG8" s="885"/>
      <c r="EH8" s="885"/>
      <c r="EI8" s="885"/>
      <c r="EJ8" s="885"/>
      <c r="EK8" s="885"/>
      <c r="EL8" s="885"/>
      <c r="EM8" s="885"/>
      <c r="EN8" s="885"/>
      <c r="EO8" s="885"/>
      <c r="EP8" s="885"/>
      <c r="EQ8" s="886"/>
      <c r="ER8" s="806"/>
      <c r="ES8" s="806"/>
      <c r="ET8" s="904"/>
      <c r="EU8" s="810"/>
      <c r="EV8" s="906"/>
      <c r="EW8" s="908"/>
      <c r="EX8" s="909"/>
      <c r="EY8" s="909"/>
      <c r="EZ8" s="909"/>
      <c r="FA8" s="911"/>
    </row>
    <row r="9" spans="1:159" ht="77.25" customHeight="1" thickBot="1" x14ac:dyDescent="0.3">
      <c r="A9" s="249" t="s">
        <v>83</v>
      </c>
      <c r="B9" s="250" t="s">
        <v>84</v>
      </c>
      <c r="C9" s="251" t="s">
        <v>85</v>
      </c>
      <c r="D9" s="251" t="s">
        <v>86</v>
      </c>
      <c r="E9" s="251" t="s">
        <v>87</v>
      </c>
      <c r="F9" s="251" t="s">
        <v>88</v>
      </c>
      <c r="G9" s="424" t="s">
        <v>89</v>
      </c>
      <c r="H9" s="252" t="s">
        <v>444</v>
      </c>
      <c r="I9" s="253" t="s">
        <v>445</v>
      </c>
      <c r="J9" s="254" t="s">
        <v>446</v>
      </c>
      <c r="K9" s="253" t="s">
        <v>447</v>
      </c>
      <c r="L9" s="254" t="s">
        <v>448</v>
      </c>
      <c r="M9" s="253" t="s">
        <v>449</v>
      </c>
      <c r="N9" s="254" t="s">
        <v>450</v>
      </c>
      <c r="O9" s="253" t="s">
        <v>451</v>
      </c>
      <c r="P9" s="254" t="s">
        <v>452</v>
      </c>
      <c r="Q9" s="253" t="s">
        <v>453</v>
      </c>
      <c r="R9" s="254" t="s">
        <v>454</v>
      </c>
      <c r="S9" s="253" t="s">
        <v>455</v>
      </c>
      <c r="T9" s="254" t="s">
        <v>456</v>
      </c>
      <c r="U9" s="253" t="s">
        <v>457</v>
      </c>
      <c r="V9" s="255" t="s">
        <v>458</v>
      </c>
      <c r="W9" s="256" t="s">
        <v>226</v>
      </c>
      <c r="X9" s="257" t="s">
        <v>263</v>
      </c>
      <c r="Y9" s="258" t="s">
        <v>264</v>
      </c>
      <c r="Z9" s="259" t="s">
        <v>265</v>
      </c>
      <c r="AA9" s="258" t="s">
        <v>266</v>
      </c>
      <c r="AB9" s="252" t="s">
        <v>444</v>
      </c>
      <c r="AC9" s="253" t="s">
        <v>459</v>
      </c>
      <c r="AD9" s="254" t="s">
        <v>460</v>
      </c>
      <c r="AE9" s="253" t="s">
        <v>461</v>
      </c>
      <c r="AF9" s="254" t="s">
        <v>462</v>
      </c>
      <c r="AG9" s="253" t="s">
        <v>463</v>
      </c>
      <c r="AH9" s="254" t="s">
        <v>464</v>
      </c>
      <c r="AI9" s="253" t="s">
        <v>465</v>
      </c>
      <c r="AJ9" s="254" t="s">
        <v>466</v>
      </c>
      <c r="AK9" s="253" t="s">
        <v>467</v>
      </c>
      <c r="AL9" s="254" t="s">
        <v>468</v>
      </c>
      <c r="AM9" s="253" t="s">
        <v>445</v>
      </c>
      <c r="AN9" s="254" t="s">
        <v>446</v>
      </c>
      <c r="AO9" s="253" t="s">
        <v>447</v>
      </c>
      <c r="AP9" s="254" t="s">
        <v>448</v>
      </c>
      <c r="AQ9" s="253" t="s">
        <v>449</v>
      </c>
      <c r="AR9" s="254" t="s">
        <v>450</v>
      </c>
      <c r="AS9" s="253" t="s">
        <v>451</v>
      </c>
      <c r="AT9" s="254" t="s">
        <v>452</v>
      </c>
      <c r="AU9" s="253" t="s">
        <v>453</v>
      </c>
      <c r="AV9" s="254" t="s">
        <v>454</v>
      </c>
      <c r="AW9" s="253" t="s">
        <v>455</v>
      </c>
      <c r="AX9" s="254" t="s">
        <v>456</v>
      </c>
      <c r="AY9" s="253" t="s">
        <v>457</v>
      </c>
      <c r="AZ9" s="255" t="s">
        <v>458</v>
      </c>
      <c r="BA9" s="256" t="s">
        <v>226</v>
      </c>
      <c r="BB9" s="260" t="s">
        <v>254</v>
      </c>
      <c r="BC9" s="261" t="s">
        <v>253</v>
      </c>
      <c r="BD9" s="262" t="s">
        <v>252</v>
      </c>
      <c r="BE9" s="261" t="s">
        <v>251</v>
      </c>
      <c r="BF9" s="252" t="s">
        <v>444</v>
      </c>
      <c r="BG9" s="263" t="s">
        <v>469</v>
      </c>
      <c r="BH9" s="264" t="s">
        <v>470</v>
      </c>
      <c r="BI9" s="263" t="s">
        <v>471</v>
      </c>
      <c r="BJ9" s="264" t="s">
        <v>472</v>
      </c>
      <c r="BK9" s="263" t="s">
        <v>473</v>
      </c>
      <c r="BL9" s="264" t="s">
        <v>474</v>
      </c>
      <c r="BM9" s="263" t="s">
        <v>475</v>
      </c>
      <c r="BN9" s="264" t="s">
        <v>476</v>
      </c>
      <c r="BO9" s="263" t="s">
        <v>477</v>
      </c>
      <c r="BP9" s="264" t="s">
        <v>478</v>
      </c>
      <c r="BQ9" s="263" t="s">
        <v>479</v>
      </c>
      <c r="BR9" s="264" t="s">
        <v>480</v>
      </c>
      <c r="BS9" s="263" t="s">
        <v>481</v>
      </c>
      <c r="BT9" s="264" t="s">
        <v>482</v>
      </c>
      <c r="BU9" s="263" t="s">
        <v>483</v>
      </c>
      <c r="BV9" s="264" t="s">
        <v>484</v>
      </c>
      <c r="BW9" s="263" t="s">
        <v>485</v>
      </c>
      <c r="BX9" s="264" t="s">
        <v>486</v>
      </c>
      <c r="BY9" s="263" t="s">
        <v>487</v>
      </c>
      <c r="BZ9" s="264" t="s">
        <v>488</v>
      </c>
      <c r="CA9" s="263" t="s">
        <v>489</v>
      </c>
      <c r="CB9" s="264" t="s">
        <v>490</v>
      </c>
      <c r="CC9" s="263" t="s">
        <v>491</v>
      </c>
      <c r="CD9" s="265" t="s">
        <v>492</v>
      </c>
      <c r="CE9" s="256" t="s">
        <v>226</v>
      </c>
      <c r="CF9" s="259" t="s">
        <v>232</v>
      </c>
      <c r="CG9" s="258" t="s">
        <v>233</v>
      </c>
      <c r="CH9" s="259" t="s">
        <v>234</v>
      </c>
      <c r="CI9" s="258" t="s">
        <v>235</v>
      </c>
      <c r="CJ9" s="252" t="s">
        <v>444</v>
      </c>
      <c r="CK9" s="263" t="s">
        <v>469</v>
      </c>
      <c r="CL9" s="264" t="s">
        <v>470</v>
      </c>
      <c r="CM9" s="263" t="s">
        <v>471</v>
      </c>
      <c r="CN9" s="264" t="s">
        <v>472</v>
      </c>
      <c r="CO9" s="263" t="s">
        <v>473</v>
      </c>
      <c r="CP9" s="264" t="s">
        <v>474</v>
      </c>
      <c r="CQ9" s="263" t="s">
        <v>493</v>
      </c>
      <c r="CR9" s="264" t="s">
        <v>476</v>
      </c>
      <c r="CS9" s="263" t="s">
        <v>477</v>
      </c>
      <c r="CT9" s="264" t="s">
        <v>478</v>
      </c>
      <c r="CU9" s="263" t="s">
        <v>479</v>
      </c>
      <c r="CV9" s="264" t="s">
        <v>480</v>
      </c>
      <c r="CW9" s="263" t="s">
        <v>481</v>
      </c>
      <c r="CX9" s="264" t="s">
        <v>482</v>
      </c>
      <c r="CY9" s="263" t="s">
        <v>483</v>
      </c>
      <c r="CZ9" s="390" t="s">
        <v>484</v>
      </c>
      <c r="DA9" s="263" t="s">
        <v>485</v>
      </c>
      <c r="DB9" s="264" t="s">
        <v>486</v>
      </c>
      <c r="DC9" s="263" t="s">
        <v>487</v>
      </c>
      <c r="DD9" s="264" t="s">
        <v>488</v>
      </c>
      <c r="DE9" s="263" t="s">
        <v>489</v>
      </c>
      <c r="DF9" s="264" t="s">
        <v>490</v>
      </c>
      <c r="DG9" s="263" t="s">
        <v>491</v>
      </c>
      <c r="DH9" s="264" t="s">
        <v>492</v>
      </c>
      <c r="DI9" s="266" t="s">
        <v>226</v>
      </c>
      <c r="DJ9" s="267" t="s">
        <v>238</v>
      </c>
      <c r="DK9" s="509" t="s">
        <v>239</v>
      </c>
      <c r="DL9" s="268" t="s">
        <v>240</v>
      </c>
      <c r="DM9" s="509" t="s">
        <v>241</v>
      </c>
      <c r="DN9" s="252" t="s">
        <v>444</v>
      </c>
      <c r="DO9" s="253" t="s">
        <v>459</v>
      </c>
      <c r="DP9" s="254" t="s">
        <v>460</v>
      </c>
      <c r="DQ9" s="253" t="s">
        <v>461</v>
      </c>
      <c r="DR9" s="254" t="s">
        <v>462</v>
      </c>
      <c r="DS9" s="253" t="s">
        <v>463</v>
      </c>
      <c r="DT9" s="254" t="s">
        <v>464</v>
      </c>
      <c r="DU9" s="253" t="s">
        <v>465</v>
      </c>
      <c r="DV9" s="254" t="s">
        <v>466</v>
      </c>
      <c r="DW9" s="253" t="s">
        <v>467</v>
      </c>
      <c r="DX9" s="254" t="s">
        <v>468</v>
      </c>
      <c r="DY9" s="253" t="s">
        <v>445</v>
      </c>
      <c r="DZ9" s="254" t="s">
        <v>446</v>
      </c>
      <c r="EA9" s="253" t="s">
        <v>447</v>
      </c>
      <c r="EB9" s="254" t="s">
        <v>448</v>
      </c>
      <c r="EC9" s="253" t="s">
        <v>449</v>
      </c>
      <c r="ED9" s="254" t="s">
        <v>450</v>
      </c>
      <c r="EE9" s="253" t="s">
        <v>451</v>
      </c>
      <c r="EF9" s="254" t="s">
        <v>452</v>
      </c>
      <c r="EG9" s="253" t="s">
        <v>453</v>
      </c>
      <c r="EH9" s="254" t="s">
        <v>454</v>
      </c>
      <c r="EI9" s="253" t="s">
        <v>455</v>
      </c>
      <c r="EJ9" s="254" t="s">
        <v>456</v>
      </c>
      <c r="EK9" s="253" t="s">
        <v>457</v>
      </c>
      <c r="EL9" s="254" t="s">
        <v>458</v>
      </c>
      <c r="EM9" s="266" t="s">
        <v>226</v>
      </c>
      <c r="EN9" s="267" t="s">
        <v>242</v>
      </c>
      <c r="EO9" s="509" t="s">
        <v>243</v>
      </c>
      <c r="EP9" s="268" t="s">
        <v>244</v>
      </c>
      <c r="EQ9" s="509" t="s">
        <v>245</v>
      </c>
      <c r="ER9" s="806"/>
      <c r="ES9" s="806"/>
      <c r="ET9" s="904"/>
      <c r="EU9" s="810"/>
      <c r="EV9" s="906"/>
      <c r="EW9" s="908"/>
      <c r="EX9" s="909"/>
      <c r="EY9" s="909"/>
      <c r="EZ9" s="909"/>
      <c r="FA9" s="911"/>
    </row>
    <row r="10" spans="1:159" s="510" customFormat="1" ht="39.950000000000003" customHeight="1" x14ac:dyDescent="0.25">
      <c r="A10" s="850" t="s">
        <v>327</v>
      </c>
      <c r="B10" s="853">
        <v>1</v>
      </c>
      <c r="C10" s="856" t="s">
        <v>274</v>
      </c>
      <c r="D10" s="859" t="s">
        <v>280</v>
      </c>
      <c r="E10" s="860">
        <v>531</v>
      </c>
      <c r="F10" s="174" t="s">
        <v>41</v>
      </c>
      <c r="G10" s="585">
        <f>AA10+BE10+CI10+DM10+EP10</f>
        <v>9.7999999999999989</v>
      </c>
      <c r="H10" s="721">
        <v>3</v>
      </c>
      <c r="I10" s="449"/>
      <c r="J10" s="450"/>
      <c r="K10" s="722">
        <v>0</v>
      </c>
      <c r="L10" s="722">
        <v>0</v>
      </c>
      <c r="M10" s="721">
        <v>0</v>
      </c>
      <c r="N10" s="721">
        <v>0</v>
      </c>
      <c r="O10" s="451">
        <v>1.5</v>
      </c>
      <c r="P10" s="451">
        <v>1.5</v>
      </c>
      <c r="Q10" s="723">
        <v>0.5</v>
      </c>
      <c r="R10" s="723">
        <v>0.5</v>
      </c>
      <c r="S10" s="723">
        <v>0.5</v>
      </c>
      <c r="T10" s="723">
        <v>0.5</v>
      </c>
      <c r="U10" s="724">
        <v>0.3</v>
      </c>
      <c r="V10" s="724">
        <v>0.3</v>
      </c>
      <c r="W10" s="724">
        <f t="shared" ref="W10:W36" si="0">U10+S10+Q10+O10+M10+K10+I10</f>
        <v>2.8</v>
      </c>
      <c r="X10" s="724">
        <f t="shared" ref="X10:Y36" si="1">U10+S10+Q10+O10+M10+K10+I10</f>
        <v>2.8</v>
      </c>
      <c r="Y10" s="724">
        <f t="shared" si="1"/>
        <v>2.8</v>
      </c>
      <c r="Z10" s="724">
        <f>U10+S10+Q10+O10+M10+K10+I10</f>
        <v>2.8</v>
      </c>
      <c r="AA10" s="724">
        <f>V10+T10+R10+P10+N10+L10+J10</f>
        <v>2.8</v>
      </c>
      <c r="AB10" s="724">
        <v>2</v>
      </c>
      <c r="AC10" s="721">
        <v>0</v>
      </c>
      <c r="AD10" s="725">
        <v>0</v>
      </c>
      <c r="AE10" s="721">
        <v>0</v>
      </c>
      <c r="AF10" s="721">
        <v>0</v>
      </c>
      <c r="AG10" s="452">
        <v>0.2</v>
      </c>
      <c r="AH10" s="452">
        <v>0.2</v>
      </c>
      <c r="AI10" s="452">
        <v>0.2</v>
      </c>
      <c r="AJ10" s="452">
        <v>0.2</v>
      </c>
      <c r="AK10" s="452">
        <v>0.2</v>
      </c>
      <c r="AL10" s="452">
        <v>0.2</v>
      </c>
      <c r="AM10" s="452">
        <v>0.2</v>
      </c>
      <c r="AN10" s="725">
        <v>0.2</v>
      </c>
      <c r="AO10" s="452">
        <v>0.2</v>
      </c>
      <c r="AP10" s="725">
        <v>0.2</v>
      </c>
      <c r="AQ10" s="452">
        <v>0.2</v>
      </c>
      <c r="AR10" s="725">
        <v>0.2</v>
      </c>
      <c r="AS10" s="452">
        <v>0.2</v>
      </c>
      <c r="AT10" s="725">
        <v>0.2</v>
      </c>
      <c r="AU10" s="452">
        <v>0.2</v>
      </c>
      <c r="AV10" s="725">
        <v>0.2</v>
      </c>
      <c r="AW10" s="452">
        <v>0.2</v>
      </c>
      <c r="AX10" s="725">
        <v>0.2</v>
      </c>
      <c r="AY10" s="452">
        <v>0.2</v>
      </c>
      <c r="AZ10" s="725">
        <v>0.2</v>
      </c>
      <c r="BA10" s="725">
        <f t="shared" ref="BA10:BA15" si="2">AY10+AW10+AU10+AS10+AO10+AM10+AK10+AI10+AG10+AE10+AQ10+AC10</f>
        <v>1.9999999999999998</v>
      </c>
      <c r="BB10" s="725">
        <f>AC10+AE10+AG10+AI10+AK10+AM10+AO10+AQ10+AS10+AU10+AW10+AY10</f>
        <v>1.9999999999999998</v>
      </c>
      <c r="BC10" s="725">
        <f t="shared" ref="BC10:BC36" si="3">AD10+AF10+AH10+AJ10+AL10+AN10+AP10+AR10+AT10+AV10+AX10+AZ10</f>
        <v>1.9999999999999998</v>
      </c>
      <c r="BD10" s="725">
        <f t="shared" ref="BD10:BD15" si="4">AY10+AW10+AU10+AS10+AO10+AM10+AK10+AI10+AG10+AE10+AQ10+AC10</f>
        <v>1.9999999999999998</v>
      </c>
      <c r="BE10" s="725">
        <f t="shared" ref="BE10:BE36" si="5">AD10+AF10+AH10+AJ10+AL10+AN10+AP10+AR10+AT10+AV10+AX10+AZ10</f>
        <v>1.9999999999999998</v>
      </c>
      <c r="BF10" s="724">
        <v>2</v>
      </c>
      <c r="BG10" s="725">
        <v>0.2</v>
      </c>
      <c r="BH10" s="725">
        <v>0.2</v>
      </c>
      <c r="BI10" s="725">
        <v>0.23</v>
      </c>
      <c r="BJ10" s="725">
        <v>0.23</v>
      </c>
      <c r="BK10" s="725">
        <v>0.16</v>
      </c>
      <c r="BL10" s="725">
        <v>0.2</v>
      </c>
      <c r="BM10" s="725">
        <v>0.16</v>
      </c>
      <c r="BN10" s="725">
        <v>0.16</v>
      </c>
      <c r="BO10" s="725">
        <v>0.16</v>
      </c>
      <c r="BP10" s="725">
        <v>0.16</v>
      </c>
      <c r="BQ10" s="725">
        <v>7.0000000000000007E-2</v>
      </c>
      <c r="BR10" s="725">
        <v>7.0000000000000007E-2</v>
      </c>
      <c r="BS10" s="724">
        <v>0.2</v>
      </c>
      <c r="BT10" s="724">
        <v>0.2</v>
      </c>
      <c r="BU10" s="725">
        <v>0.13</v>
      </c>
      <c r="BV10" s="725">
        <v>0.13</v>
      </c>
      <c r="BW10" s="725">
        <v>0.2</v>
      </c>
      <c r="BX10" s="725">
        <v>0.2</v>
      </c>
      <c r="BY10" s="725">
        <v>0.23</v>
      </c>
      <c r="BZ10" s="725">
        <v>0.23</v>
      </c>
      <c r="CA10" s="725">
        <v>0.2</v>
      </c>
      <c r="CB10" s="725">
        <v>0.2</v>
      </c>
      <c r="CC10" s="725">
        <v>0.06</v>
      </c>
      <c r="CD10" s="725">
        <v>0.02</v>
      </c>
      <c r="CE10" s="453">
        <f t="shared" ref="CE10:CE15" si="6">+BG10+BI10+BK10+BM10+BO10+BQ10+BS10+BU10+BW10+BY10+CA10+CC10</f>
        <v>2</v>
      </c>
      <c r="CF10" s="453">
        <f t="shared" ref="CF10:CG36" si="7">BG10+BI10+BK10+BM10+BO10+BQ10+BS10+BU10+BW10+BY10+CA10+CC10</f>
        <v>2</v>
      </c>
      <c r="CG10" s="453">
        <f t="shared" si="7"/>
        <v>2</v>
      </c>
      <c r="CH10" s="453">
        <f t="shared" ref="CH10:CI15" si="8">BG10+BI10+BK10+BM10+BO10+BQ10+BS10+BU10+BW10+BY10+CA10+CC10</f>
        <v>2</v>
      </c>
      <c r="CI10" s="453">
        <f t="shared" si="8"/>
        <v>2</v>
      </c>
      <c r="CJ10" s="724">
        <v>2</v>
      </c>
      <c r="CK10" s="725">
        <v>0.17</v>
      </c>
      <c r="CL10" s="725">
        <v>0.17</v>
      </c>
      <c r="CM10" s="725">
        <v>0.2</v>
      </c>
      <c r="CN10" s="725">
        <v>0.2</v>
      </c>
      <c r="CO10" s="725">
        <v>0.12</v>
      </c>
      <c r="CP10" s="725">
        <v>0.14000000000000001</v>
      </c>
      <c r="CQ10" s="725">
        <v>0.15</v>
      </c>
      <c r="CR10" s="725">
        <v>0.15</v>
      </c>
      <c r="CS10" s="725">
        <v>0.17</v>
      </c>
      <c r="CT10" s="726">
        <v>0.2</v>
      </c>
      <c r="CU10" s="725">
        <v>0.15</v>
      </c>
      <c r="CV10" s="725">
        <v>0.17</v>
      </c>
      <c r="CW10" s="725">
        <v>0.23</v>
      </c>
      <c r="CX10" s="725">
        <v>0.23</v>
      </c>
      <c r="CY10" s="725">
        <v>0.2</v>
      </c>
      <c r="CZ10" s="725">
        <v>0.2</v>
      </c>
      <c r="DA10" s="725">
        <v>0.23</v>
      </c>
      <c r="DB10" s="726">
        <v>0.23</v>
      </c>
      <c r="DC10" s="725">
        <v>0.15</v>
      </c>
      <c r="DD10" s="725">
        <v>0.15</v>
      </c>
      <c r="DE10" s="726">
        <v>0.2</v>
      </c>
      <c r="DF10" s="726">
        <v>0.13</v>
      </c>
      <c r="DG10" s="726">
        <v>0.03</v>
      </c>
      <c r="DH10" s="726">
        <v>0.03</v>
      </c>
      <c r="DI10" s="725">
        <f>DG10+DE10+DC10+DA10+CW10+CU10+CS10+CQ10+CO10+CM10+CK10+CY10</f>
        <v>1.9999999999999996</v>
      </c>
      <c r="DJ10" s="726">
        <f>CK10+CM10+CO10+CQ10+CS10+CU10+CW10+CY10+DA10+DC10+DE10+DG10</f>
        <v>2</v>
      </c>
      <c r="DK10" s="726">
        <f>CL10+CN10+CP10+CR10+CT10+CV10+CX10+CZ10+DB10+DD10+DF10+DH10</f>
        <v>1.9999999999999998</v>
      </c>
      <c r="DL10" s="726">
        <f>CK10+CM10+CO10+CQ10+CS10+CU10+CW10+CY10+DA10+DC10+DE10+DG10</f>
        <v>2</v>
      </c>
      <c r="DM10" s="726">
        <f>CL10+CN10+CP10+CR10+CT10+CV10+CX10+CZ10+DB10+DD10+DF10+DH10</f>
        <v>1.9999999999999998</v>
      </c>
      <c r="DN10" s="727">
        <v>1</v>
      </c>
      <c r="DO10" s="725">
        <v>0.31</v>
      </c>
      <c r="DP10" s="725">
        <v>0.31</v>
      </c>
      <c r="DQ10" s="725">
        <v>0.27</v>
      </c>
      <c r="DR10" s="725">
        <v>0.19</v>
      </c>
      <c r="DS10" s="726">
        <v>0.12</v>
      </c>
      <c r="DT10" s="726">
        <v>0.2</v>
      </c>
      <c r="DU10" s="725">
        <v>0.19</v>
      </c>
      <c r="DV10" s="725"/>
      <c r="DW10" s="725">
        <v>0.11</v>
      </c>
      <c r="DX10" s="725"/>
      <c r="DY10" s="725">
        <v>0</v>
      </c>
      <c r="DZ10" s="725"/>
      <c r="EA10" s="721"/>
      <c r="EB10" s="721"/>
      <c r="EC10" s="721"/>
      <c r="ED10" s="721"/>
      <c r="EE10" s="721"/>
      <c r="EF10" s="721"/>
      <c r="EG10" s="721"/>
      <c r="EH10" s="721"/>
      <c r="EI10" s="721"/>
      <c r="EJ10" s="721"/>
      <c r="EK10" s="721"/>
      <c r="EL10" s="721"/>
      <c r="EM10" s="726">
        <f>EK10+EI10+EG10+EE10+EA10+DY10+DW10+DU10+DS10+DQ10+DO10+EC10</f>
        <v>1</v>
      </c>
      <c r="EN10" s="726">
        <f>DO10+DQ10+DS10</f>
        <v>0.70000000000000007</v>
      </c>
      <c r="EO10" s="726">
        <f>DP10+DR10+DT10</f>
        <v>0.7</v>
      </c>
      <c r="EP10" s="726">
        <f>DO10+DQ10+DS10+DU10+DW10+DY10+EA10+EC10+EE10+EG10+EI10+EK10</f>
        <v>1.0000000000000002</v>
      </c>
      <c r="EQ10" s="726">
        <f>DP10+DR10+DT10+DV10+DX10+DZ10+EB10+ED10+EF10+EH10+EJ10+EL10</f>
        <v>0.7</v>
      </c>
      <c r="ER10" s="197">
        <f>DT10/DS10</f>
        <v>1.6666666666666667</v>
      </c>
      <c r="ES10" s="197">
        <f>EO10/EN10</f>
        <v>0.99999999999999989</v>
      </c>
      <c r="ET10" s="197">
        <f>EQ10/EP10</f>
        <v>0.69999999999999984</v>
      </c>
      <c r="EU10" s="197">
        <f>(AA10+BE10+CI10+DM10+EO10)/(Z10+BD10+CH10+DL10+EN10)</f>
        <v>0.99999999999999978</v>
      </c>
      <c r="EV10" s="197">
        <f>(AA10+BE10+CI10+DM10+EQ10)/G10</f>
        <v>0.96938775510204078</v>
      </c>
      <c r="EW10" s="863" t="s">
        <v>633</v>
      </c>
      <c r="EX10" s="846" t="s">
        <v>281</v>
      </c>
      <c r="EY10" s="846" t="s">
        <v>431</v>
      </c>
      <c r="EZ10" s="846" t="s">
        <v>429</v>
      </c>
      <c r="FA10" s="878" t="s">
        <v>601</v>
      </c>
      <c r="FB10" s="866"/>
    </row>
    <row r="11" spans="1:159" s="56" customFormat="1" ht="39.950000000000003" customHeight="1" x14ac:dyDescent="0.25">
      <c r="A11" s="851"/>
      <c r="B11" s="854"/>
      <c r="C11" s="857"/>
      <c r="D11" s="859"/>
      <c r="E11" s="861"/>
      <c r="F11" s="175" t="s">
        <v>3</v>
      </c>
      <c r="G11" s="454">
        <f>AA11+BE11+CI11+DM11+EP11</f>
        <v>2138722002</v>
      </c>
      <c r="H11" s="455">
        <v>199025000</v>
      </c>
      <c r="I11" s="456"/>
      <c r="J11" s="456"/>
      <c r="K11" s="722">
        <v>0</v>
      </c>
      <c r="L11" s="722">
        <v>0</v>
      </c>
      <c r="M11" s="455">
        <v>158324000</v>
      </c>
      <c r="N11" s="455">
        <v>158324000</v>
      </c>
      <c r="O11" s="455">
        <v>0</v>
      </c>
      <c r="P11" s="455">
        <v>0</v>
      </c>
      <c r="Q11" s="455">
        <v>0</v>
      </c>
      <c r="R11" s="455">
        <v>0</v>
      </c>
      <c r="S11" s="455">
        <v>0</v>
      </c>
      <c r="T11" s="455">
        <v>0</v>
      </c>
      <c r="U11" s="455">
        <v>68958000</v>
      </c>
      <c r="V11" s="455">
        <v>68958000</v>
      </c>
      <c r="W11" s="454">
        <f t="shared" si="0"/>
        <v>227282000</v>
      </c>
      <c r="X11" s="457">
        <f t="shared" si="1"/>
        <v>227282000</v>
      </c>
      <c r="Y11" s="454">
        <f t="shared" si="1"/>
        <v>227282000</v>
      </c>
      <c r="Z11" s="457">
        <f t="shared" ref="Z11:AA36" si="9">U11+S11+Q11+O11+M11+K11+I11</f>
        <v>227282000</v>
      </c>
      <c r="AA11" s="454">
        <f>V11+T11+R11+P11+N11+L11+J11</f>
        <v>227282000</v>
      </c>
      <c r="AB11" s="458">
        <v>407720000</v>
      </c>
      <c r="AC11" s="225">
        <v>0</v>
      </c>
      <c r="AD11" s="225">
        <v>0</v>
      </c>
      <c r="AE11" s="225">
        <v>0</v>
      </c>
      <c r="AF11" s="225">
        <v>0</v>
      </c>
      <c r="AG11" s="458">
        <v>300040000</v>
      </c>
      <c r="AH11" s="458">
        <v>300040000</v>
      </c>
      <c r="AI11" s="458">
        <v>25938000</v>
      </c>
      <c r="AJ11" s="458">
        <v>25938000</v>
      </c>
      <c r="AK11" s="225">
        <v>0</v>
      </c>
      <c r="AL11" s="225">
        <v>0</v>
      </c>
      <c r="AM11" s="225">
        <v>0</v>
      </c>
      <c r="AN11" s="225">
        <v>0</v>
      </c>
      <c r="AO11" s="225">
        <v>0</v>
      </c>
      <c r="AP11" s="225">
        <v>0</v>
      </c>
      <c r="AQ11" s="225">
        <v>0</v>
      </c>
      <c r="AR11" s="225">
        <v>0</v>
      </c>
      <c r="AS11" s="225">
        <v>0</v>
      </c>
      <c r="AT11" s="225">
        <v>9699067</v>
      </c>
      <c r="AU11" s="225">
        <v>0</v>
      </c>
      <c r="AV11" s="458">
        <v>6628600</v>
      </c>
      <c r="AW11" s="225">
        <f>57460500+13259234</f>
        <v>70719734</v>
      </c>
      <c r="AX11" s="225">
        <v>44305067</v>
      </c>
      <c r="AY11" s="225">
        <v>-10087000</v>
      </c>
      <c r="AZ11" s="225">
        <v>0</v>
      </c>
      <c r="BA11" s="459">
        <f t="shared" si="2"/>
        <v>386610734</v>
      </c>
      <c r="BB11" s="459">
        <f t="shared" ref="BB11:BB36" si="10">AC11+AE11+AG11+AI11+AK11+AM11+AO11+AQ11+AS11+AU11+AW11+AY11</f>
        <v>386610734</v>
      </c>
      <c r="BC11" s="459">
        <f t="shared" si="3"/>
        <v>386610734</v>
      </c>
      <c r="BD11" s="459">
        <f t="shared" si="4"/>
        <v>386610734</v>
      </c>
      <c r="BE11" s="459">
        <f t="shared" si="5"/>
        <v>386610734</v>
      </c>
      <c r="BF11" s="458">
        <v>477325267</v>
      </c>
      <c r="BG11" s="457">
        <v>328416000</v>
      </c>
      <c r="BH11" s="457">
        <v>328416000</v>
      </c>
      <c r="BI11" s="457">
        <v>0</v>
      </c>
      <c r="BJ11" s="457">
        <v>0</v>
      </c>
      <c r="BK11" s="457">
        <v>0</v>
      </c>
      <c r="BL11" s="457">
        <v>0</v>
      </c>
      <c r="BM11" s="457"/>
      <c r="BN11" s="457">
        <v>0</v>
      </c>
      <c r="BO11" s="457"/>
      <c r="BP11" s="457">
        <v>0</v>
      </c>
      <c r="BQ11" s="457">
        <v>121410000</v>
      </c>
      <c r="BR11" s="457">
        <v>0</v>
      </c>
      <c r="BS11" s="457"/>
      <c r="BT11" s="457">
        <v>0</v>
      </c>
      <c r="BU11" s="457"/>
      <c r="BV11" s="457">
        <v>11490000</v>
      </c>
      <c r="BW11" s="457">
        <v>25055267</v>
      </c>
      <c r="BX11" s="457">
        <v>137419267</v>
      </c>
      <c r="BY11" s="457"/>
      <c r="BZ11" s="457">
        <v>0</v>
      </c>
      <c r="CA11" s="457">
        <v>2444000</v>
      </c>
      <c r="CB11" s="457">
        <v>0</v>
      </c>
      <c r="CC11" s="457"/>
      <c r="CD11" s="457">
        <v>0</v>
      </c>
      <c r="CE11" s="460">
        <f t="shared" si="6"/>
        <v>477325267</v>
      </c>
      <c r="CF11" s="460">
        <f t="shared" si="7"/>
        <v>477325267</v>
      </c>
      <c r="CG11" s="460">
        <f t="shared" si="7"/>
        <v>477325267</v>
      </c>
      <c r="CH11" s="460">
        <f t="shared" si="8"/>
        <v>477325267</v>
      </c>
      <c r="CI11" s="460">
        <f t="shared" si="8"/>
        <v>477325267</v>
      </c>
      <c r="CJ11" s="461">
        <v>466079000</v>
      </c>
      <c r="CK11" s="225">
        <v>430507000</v>
      </c>
      <c r="CL11" s="225">
        <v>430507000</v>
      </c>
      <c r="CM11" s="225">
        <v>0</v>
      </c>
      <c r="CN11" s="225">
        <v>0</v>
      </c>
      <c r="CO11" s="225">
        <v>0</v>
      </c>
      <c r="CP11" s="225">
        <v>0</v>
      </c>
      <c r="CQ11" s="225">
        <v>25644000</v>
      </c>
      <c r="CR11" s="225">
        <v>0</v>
      </c>
      <c r="CS11" s="225">
        <v>0</v>
      </c>
      <c r="CT11" s="462">
        <v>0</v>
      </c>
      <c r="CU11" s="463">
        <v>0</v>
      </c>
      <c r="CV11" s="463">
        <v>25644000</v>
      </c>
      <c r="CW11" s="463">
        <v>0</v>
      </c>
      <c r="CX11" s="463">
        <v>0</v>
      </c>
      <c r="CY11" s="463">
        <v>0</v>
      </c>
      <c r="CZ11" s="463">
        <v>0</v>
      </c>
      <c r="DA11" s="463">
        <v>0</v>
      </c>
      <c r="DB11" s="464">
        <v>0</v>
      </c>
      <c r="DC11" s="463">
        <v>0</v>
      </c>
      <c r="DD11" s="463">
        <v>0</v>
      </c>
      <c r="DE11" s="464">
        <v>9928000</v>
      </c>
      <c r="DF11" s="464">
        <v>0</v>
      </c>
      <c r="DG11" s="464">
        <v>20395001</v>
      </c>
      <c r="DH11" s="464">
        <v>30323001</v>
      </c>
      <c r="DI11" s="458">
        <f>DG11+DE11+DC11+DA11+CY11+CW11+CU11+CS11+CQ11+CO11+CM11+CK11</f>
        <v>486474001</v>
      </c>
      <c r="DJ11" s="726">
        <f t="shared" ref="DJ11:DJ40" si="11">CK11+CM11+CO11+CQ11+CS11+CU11+CW11+CY11+DA11+DC11+DE11+DG11</f>
        <v>486474001</v>
      </c>
      <c r="DK11" s="726">
        <f t="shared" ref="DK11:DK40" si="12">CL11+CN11+CP11+CR11+CT11+CV11+CX11+CZ11+DB11+DD11+DF11+DH11</f>
        <v>486474001</v>
      </c>
      <c r="DL11" s="462">
        <f>CK11+CM11+CO11+CQ11+CS11+CU11+CW11+CY11+DA11+DC11+DE11+DG11</f>
        <v>486474001</v>
      </c>
      <c r="DM11" s="462">
        <f t="shared" ref="DL11:DM15" si="13">CL11+CN11+CP11+CR11+CT11+CV11+CX11+CZ11+DB11+DD11+DF11+DH11</f>
        <v>486474001</v>
      </c>
      <c r="DN11" s="462">
        <v>561030000</v>
      </c>
      <c r="DO11" s="462">
        <v>109256000</v>
      </c>
      <c r="DP11" s="462">
        <v>109256000</v>
      </c>
      <c r="DQ11" s="502">
        <v>59472000</v>
      </c>
      <c r="DR11" s="502">
        <v>59472000</v>
      </c>
      <c r="DS11" s="462">
        <v>35330000</v>
      </c>
      <c r="DT11" s="462">
        <v>0</v>
      </c>
      <c r="DU11" s="462">
        <v>0</v>
      </c>
      <c r="DV11" s="462"/>
      <c r="DW11" s="462">
        <v>82510000</v>
      </c>
      <c r="DX11" s="462"/>
      <c r="DY11" s="462">
        <v>274462000</v>
      </c>
      <c r="DZ11" s="462"/>
      <c r="EA11" s="462"/>
      <c r="EB11" s="462"/>
      <c r="EC11" s="462"/>
      <c r="ED11" s="462"/>
      <c r="EE11" s="462"/>
      <c r="EF11" s="462"/>
      <c r="EG11" s="462"/>
      <c r="EH11" s="462"/>
      <c r="EI11" s="462"/>
      <c r="EJ11" s="462"/>
      <c r="EK11" s="462"/>
      <c r="EL11" s="462"/>
      <c r="EM11" s="462">
        <f>EK11+EI11+EG11+EE11+EC11+EA11+DY11+DW11+DU11+DS11+DQ11+DO11</f>
        <v>561030000</v>
      </c>
      <c r="EN11" s="462">
        <f>DO11+DQ11+DS11</f>
        <v>204058000</v>
      </c>
      <c r="EO11" s="462">
        <f t="shared" ref="EO11:EO40" si="14">DP11+DR11+DT11</f>
        <v>168728000</v>
      </c>
      <c r="EP11" s="462">
        <f>DO11+DQ11+DS11+DU11+DW11+DY11+EA11+EC11+EE11+EG11+EI11+EK11</f>
        <v>561030000</v>
      </c>
      <c r="EQ11" s="462">
        <f t="shared" ref="EQ11:EQ14" si="15">DP11+DR11+DT11+DV11+DX11+DZ11+EB11+ED11+EF11+EH11+EJ11+EL11</f>
        <v>168728000</v>
      </c>
      <c r="ER11" s="197">
        <f t="shared" ref="ER11:ER12" si="16">DT11/DS11</f>
        <v>0</v>
      </c>
      <c r="ES11" s="197">
        <f t="shared" ref="ES11:ES36" si="17">EO11/EN11</f>
        <v>0.82686295072969451</v>
      </c>
      <c r="ET11" s="197">
        <f t="shared" ref="ET11:ET36" si="18">EQ11/EP11</f>
        <v>0.30074684063240825</v>
      </c>
      <c r="EU11" s="197">
        <f t="shared" ref="EU11:EU36" si="19">(AA11+BE11+CI11+DM11+EO11)/(Z11+BD11+CH11+DL11+EN11)</f>
        <v>0.98017118004190129</v>
      </c>
      <c r="EV11" s="197">
        <f t="shared" ref="EV11:EV36" si="20">(AA11+BE11+CI11+DM11+EQ11)/G11</f>
        <v>0.81657176592696779</v>
      </c>
      <c r="EW11" s="863"/>
      <c r="EX11" s="846"/>
      <c r="EY11" s="846"/>
      <c r="EZ11" s="846"/>
      <c r="FA11" s="879"/>
      <c r="FB11" s="866"/>
      <c r="FC11" s="183"/>
    </row>
    <row r="12" spans="1:159" s="56" customFormat="1" ht="39.950000000000003" customHeight="1" x14ac:dyDescent="0.25">
      <c r="A12" s="851"/>
      <c r="B12" s="854"/>
      <c r="C12" s="857"/>
      <c r="D12" s="859"/>
      <c r="E12" s="861"/>
      <c r="F12" s="176" t="s">
        <v>224</v>
      </c>
      <c r="G12" s="724"/>
      <c r="H12" s="729"/>
      <c r="I12" s="456"/>
      <c r="J12" s="456"/>
      <c r="K12" s="722"/>
      <c r="L12" s="722"/>
      <c r="M12" s="729"/>
      <c r="N12" s="729"/>
      <c r="O12" s="465"/>
      <c r="P12" s="465"/>
      <c r="Q12" s="729"/>
      <c r="R12" s="729"/>
      <c r="S12" s="729"/>
      <c r="T12" s="729"/>
      <c r="U12" s="449">
        <v>175900967</v>
      </c>
      <c r="V12" s="449">
        <v>175900967</v>
      </c>
      <c r="W12" s="454">
        <f t="shared" si="0"/>
        <v>175900967</v>
      </c>
      <c r="X12" s="457">
        <f t="shared" si="1"/>
        <v>175900967</v>
      </c>
      <c r="Y12" s="454">
        <f t="shared" si="1"/>
        <v>175900967</v>
      </c>
      <c r="Z12" s="457">
        <f t="shared" si="9"/>
        <v>175900967</v>
      </c>
      <c r="AA12" s="454">
        <f>V12+T12+R12+P12+N12+L12+J12</f>
        <v>175900967</v>
      </c>
      <c r="AB12" s="458">
        <f>AB11</f>
        <v>407720000</v>
      </c>
      <c r="AC12" s="225">
        <v>0</v>
      </c>
      <c r="AD12" s="225">
        <v>0</v>
      </c>
      <c r="AE12" s="225">
        <v>0</v>
      </c>
      <c r="AF12" s="225">
        <v>0</v>
      </c>
      <c r="AG12" s="225">
        <v>0</v>
      </c>
      <c r="AH12" s="225">
        <v>0</v>
      </c>
      <c r="AI12" s="458">
        <v>22383768</v>
      </c>
      <c r="AJ12" s="458">
        <v>20822134</v>
      </c>
      <c r="AK12" s="458">
        <v>39666500</v>
      </c>
      <c r="AL12" s="458">
        <v>41251600</v>
      </c>
      <c r="AM12" s="458">
        <v>41828000</v>
      </c>
      <c r="AN12" s="458">
        <v>41828000</v>
      </c>
      <c r="AO12" s="458">
        <v>41828000</v>
      </c>
      <c r="AP12" s="458">
        <v>41828000</v>
      </c>
      <c r="AQ12" s="458">
        <v>41828000</v>
      </c>
      <c r="AR12" s="458">
        <v>41828000</v>
      </c>
      <c r="AS12" s="458">
        <v>41828000</v>
      </c>
      <c r="AT12" s="458">
        <v>41828000</v>
      </c>
      <c r="AU12" s="458">
        <v>41828000</v>
      </c>
      <c r="AV12" s="458">
        <v>41828000</v>
      </c>
      <c r="AW12" s="225">
        <v>40387000</v>
      </c>
      <c r="AX12" s="225">
        <v>37505000</v>
      </c>
      <c r="AY12" s="225">
        <v>37056833</v>
      </c>
      <c r="AZ12" s="225">
        <v>40387000</v>
      </c>
      <c r="BA12" s="459">
        <f t="shared" si="2"/>
        <v>348634101</v>
      </c>
      <c r="BB12" s="459">
        <f t="shared" si="10"/>
        <v>348634101</v>
      </c>
      <c r="BC12" s="459">
        <f t="shared" si="3"/>
        <v>349105734</v>
      </c>
      <c r="BD12" s="459">
        <f t="shared" si="4"/>
        <v>348634101</v>
      </c>
      <c r="BE12" s="459">
        <f t="shared" si="5"/>
        <v>349105734</v>
      </c>
      <c r="BF12" s="466">
        <f>BG12+BI12+BK12+BM12+BO12+BQ12+BS12+BU12+BW12+BY12+CA12+CC12</f>
        <v>452270000</v>
      </c>
      <c r="BG12" s="457">
        <v>0</v>
      </c>
      <c r="BH12" s="457"/>
      <c r="BI12" s="457">
        <v>20526000</v>
      </c>
      <c r="BJ12" s="457">
        <v>1556300</v>
      </c>
      <c r="BK12" s="457">
        <v>41052000</v>
      </c>
      <c r="BL12" s="457">
        <v>48772567</v>
      </c>
      <c r="BM12" s="457">
        <v>41052000</v>
      </c>
      <c r="BN12" s="457">
        <v>41052000</v>
      </c>
      <c r="BO12" s="457">
        <v>41052000</v>
      </c>
      <c r="BP12" s="457">
        <v>41052000</v>
      </c>
      <c r="BQ12" s="457">
        <v>41052000</v>
      </c>
      <c r="BR12" s="457">
        <v>41052000</v>
      </c>
      <c r="BS12" s="457">
        <v>51169500</v>
      </c>
      <c r="BT12" s="457">
        <v>34307000</v>
      </c>
      <c r="BU12" s="457">
        <v>61287000</v>
      </c>
      <c r="BV12" s="457">
        <v>47797000</v>
      </c>
      <c r="BW12" s="457">
        <v>61287000</v>
      </c>
      <c r="BX12" s="457">
        <v>46797000</v>
      </c>
      <c r="BY12" s="457">
        <v>40761000</v>
      </c>
      <c r="BZ12" s="457">
        <v>46797000</v>
      </c>
      <c r="CA12" s="457">
        <v>20235000</v>
      </c>
      <c r="CB12" s="457">
        <v>41052000</v>
      </c>
      <c r="CC12" s="457">
        <v>32796500</v>
      </c>
      <c r="CD12" s="457">
        <v>49853499</v>
      </c>
      <c r="CE12" s="460">
        <f t="shared" si="6"/>
        <v>452270000</v>
      </c>
      <c r="CF12" s="460">
        <f t="shared" si="7"/>
        <v>452270000</v>
      </c>
      <c r="CG12" s="460">
        <f t="shared" si="7"/>
        <v>440088366</v>
      </c>
      <c r="CH12" s="460">
        <f t="shared" si="8"/>
        <v>452270000</v>
      </c>
      <c r="CI12" s="460">
        <f t="shared" si="8"/>
        <v>440088366</v>
      </c>
      <c r="CJ12" s="730">
        <v>466079000</v>
      </c>
      <c r="CK12" s="225">
        <v>0</v>
      </c>
      <c r="CL12" s="225">
        <v>0</v>
      </c>
      <c r="CM12" s="225">
        <v>19568500</v>
      </c>
      <c r="CN12" s="225">
        <v>0</v>
      </c>
      <c r="CO12" s="225">
        <v>39137000</v>
      </c>
      <c r="CP12" s="225">
        <v>39137000</v>
      </c>
      <c r="CQ12" s="225">
        <v>39137000</v>
      </c>
      <c r="CR12" s="458">
        <v>39137000</v>
      </c>
      <c r="CS12" s="225">
        <v>39137000</v>
      </c>
      <c r="CT12" s="462">
        <v>39137000</v>
      </c>
      <c r="CU12" s="463">
        <v>45548000</v>
      </c>
      <c r="CV12" s="463">
        <v>39137000</v>
      </c>
      <c r="CW12" s="463">
        <v>45548000</v>
      </c>
      <c r="CX12" s="463">
        <v>39137000</v>
      </c>
      <c r="CY12" s="463">
        <v>45548000</v>
      </c>
      <c r="CZ12" s="463">
        <v>39137000</v>
      </c>
      <c r="DA12" s="463">
        <v>45548000</v>
      </c>
      <c r="DB12" s="464">
        <v>39137000</v>
      </c>
      <c r="DC12" s="463">
        <v>39137000</v>
      </c>
      <c r="DD12" s="463">
        <v>51959000</v>
      </c>
      <c r="DE12" s="464">
        <v>39137000</v>
      </c>
      <c r="DF12" s="464">
        <v>45548000</v>
      </c>
      <c r="DG12" s="464">
        <f>486474001-397445500</f>
        <v>89028501</v>
      </c>
      <c r="DH12" s="464">
        <v>45548000</v>
      </c>
      <c r="DI12" s="458">
        <f>DE12+DC12+DA12+CY12+CW12+CU12+CS12+CQ12+CO12+CM12+CK12+DG12</f>
        <v>486474001</v>
      </c>
      <c r="DJ12" s="726">
        <f t="shared" si="11"/>
        <v>486474001</v>
      </c>
      <c r="DK12" s="726">
        <f t="shared" si="12"/>
        <v>417014000</v>
      </c>
      <c r="DL12" s="462">
        <f>CK12+CM12+CO12+CQ12+CS12+CU12+CW12+CY12+DA12+DC12+DE12+DG12</f>
        <v>486474001</v>
      </c>
      <c r="DM12" s="462">
        <f t="shared" si="13"/>
        <v>417014000</v>
      </c>
      <c r="DN12" s="731">
        <f>DN11</f>
        <v>561030000</v>
      </c>
      <c r="DO12" s="464">
        <v>0</v>
      </c>
      <c r="DP12" s="464">
        <v>0</v>
      </c>
      <c r="DQ12" s="463">
        <v>9104667</v>
      </c>
      <c r="DR12" s="463">
        <v>9104666</v>
      </c>
      <c r="DS12" s="464">
        <v>27314000</v>
      </c>
      <c r="DT12" s="464">
        <v>36730400</v>
      </c>
      <c r="DU12" s="225">
        <v>30847000</v>
      </c>
      <c r="DV12" s="225"/>
      <c r="DW12" s="225">
        <v>34380000</v>
      </c>
      <c r="DX12" s="225"/>
      <c r="DY12" s="225">
        <v>35310000</v>
      </c>
      <c r="DZ12" s="225"/>
      <c r="EA12" s="225"/>
      <c r="EB12" s="225"/>
      <c r="EC12" s="225"/>
      <c r="ED12" s="225"/>
      <c r="EE12" s="225"/>
      <c r="EF12" s="225"/>
      <c r="EG12" s="225"/>
      <c r="EH12" s="225"/>
      <c r="EI12" s="225"/>
      <c r="EJ12" s="225"/>
      <c r="EK12" s="225"/>
      <c r="EL12" s="225"/>
      <c r="EM12" s="462">
        <f>EI12+EG12+EE12+EC12+EA12+DY12+DW12+DU12+DS12+DQ12+DO12+EK12</f>
        <v>136955667</v>
      </c>
      <c r="EN12" s="462">
        <f t="shared" ref="EN12:EN40" si="21">DO12+DQ12+DS12</f>
        <v>36418667</v>
      </c>
      <c r="EO12" s="462">
        <f t="shared" si="14"/>
        <v>45835066</v>
      </c>
      <c r="EP12" s="462">
        <f>DO12+DQ12+DS12+DU12+DW12+DY12+EA12+EC12+EE12+EG12+EI12+EK12</f>
        <v>136955667</v>
      </c>
      <c r="EQ12" s="462">
        <f t="shared" si="15"/>
        <v>45835066</v>
      </c>
      <c r="ER12" s="197">
        <f t="shared" si="16"/>
        <v>1.3447462839569451</v>
      </c>
      <c r="ES12" s="197">
        <f>IFERROR(EO12/EN12,0)</f>
        <v>1.2585596831427135</v>
      </c>
      <c r="ET12" s="197">
        <f t="shared" si="18"/>
        <v>0.33467082453769509</v>
      </c>
      <c r="EU12" s="197">
        <f t="shared" si="19"/>
        <v>0.95215462337672019</v>
      </c>
      <c r="EV12" s="197">
        <f>IFERROR((AA12+BE12+CI12+DM12+EQ12)/G12,0)</f>
        <v>0</v>
      </c>
      <c r="EW12" s="863"/>
      <c r="EX12" s="846"/>
      <c r="EY12" s="846"/>
      <c r="EZ12" s="846"/>
      <c r="FA12" s="879"/>
      <c r="FB12" s="866"/>
    </row>
    <row r="13" spans="1:159" s="510" customFormat="1" ht="39.950000000000003" customHeight="1" x14ac:dyDescent="0.25">
      <c r="A13" s="851"/>
      <c r="B13" s="854"/>
      <c r="C13" s="857"/>
      <c r="D13" s="859"/>
      <c r="E13" s="861"/>
      <c r="F13" s="177" t="s">
        <v>42</v>
      </c>
      <c r="G13" s="585">
        <f>AA13+BE13+CI13+DM13+EP13</f>
        <v>0.2</v>
      </c>
      <c r="H13" s="729"/>
      <c r="I13" s="722"/>
      <c r="J13" s="722"/>
      <c r="K13" s="455"/>
      <c r="L13" s="455"/>
      <c r="M13" s="729"/>
      <c r="N13" s="729"/>
      <c r="O13" s="465"/>
      <c r="P13" s="465"/>
      <c r="Q13" s="729"/>
      <c r="R13" s="729"/>
      <c r="S13" s="729"/>
      <c r="T13" s="729"/>
      <c r="U13" s="729"/>
      <c r="V13" s="729"/>
      <c r="W13" s="732">
        <f t="shared" si="0"/>
        <v>0</v>
      </c>
      <c r="X13" s="452">
        <f t="shared" si="1"/>
        <v>0</v>
      </c>
      <c r="Y13" s="732">
        <f t="shared" si="1"/>
        <v>0</v>
      </c>
      <c r="Z13" s="452">
        <f t="shared" si="9"/>
        <v>0</v>
      </c>
      <c r="AA13" s="732">
        <f>V13+T13+R13+P13+N13+L13+J13</f>
        <v>0</v>
      </c>
      <c r="AB13" s="452">
        <f>H10-AA10</f>
        <v>0.20000000000000018</v>
      </c>
      <c r="AC13" s="452">
        <v>0.1</v>
      </c>
      <c r="AD13" s="452">
        <v>0.1</v>
      </c>
      <c r="AE13" s="452">
        <v>0.1</v>
      </c>
      <c r="AF13" s="452">
        <v>0.1</v>
      </c>
      <c r="AG13" s="733">
        <v>0</v>
      </c>
      <c r="AH13" s="733">
        <v>0</v>
      </c>
      <c r="AI13" s="733">
        <v>0</v>
      </c>
      <c r="AJ13" s="733">
        <v>0</v>
      </c>
      <c r="AK13" s="733">
        <v>0</v>
      </c>
      <c r="AL13" s="733">
        <v>0</v>
      </c>
      <c r="AM13" s="733">
        <v>0</v>
      </c>
      <c r="AN13" s="722">
        <v>0</v>
      </c>
      <c r="AO13" s="733">
        <v>0</v>
      </c>
      <c r="AP13" s="722">
        <v>0</v>
      </c>
      <c r="AQ13" s="733">
        <v>0</v>
      </c>
      <c r="AR13" s="722">
        <v>0</v>
      </c>
      <c r="AS13" s="733">
        <v>0</v>
      </c>
      <c r="AT13" s="722">
        <v>0</v>
      </c>
      <c r="AU13" s="733">
        <v>0</v>
      </c>
      <c r="AV13" s="722">
        <v>0</v>
      </c>
      <c r="AW13" s="733">
        <v>0</v>
      </c>
      <c r="AX13" s="722">
        <v>0</v>
      </c>
      <c r="AY13" s="733">
        <v>0</v>
      </c>
      <c r="AZ13" s="722">
        <v>0</v>
      </c>
      <c r="BA13" s="467">
        <f t="shared" si="2"/>
        <v>0.2</v>
      </c>
      <c r="BB13" s="468">
        <f t="shared" si="10"/>
        <v>0.2</v>
      </c>
      <c r="BC13" s="468">
        <f t="shared" si="3"/>
        <v>0.2</v>
      </c>
      <c r="BD13" s="468">
        <f t="shared" si="4"/>
        <v>0.2</v>
      </c>
      <c r="BE13" s="468">
        <f t="shared" si="5"/>
        <v>0.2</v>
      </c>
      <c r="BF13" s="734">
        <v>0</v>
      </c>
      <c r="BG13" s="722">
        <v>0</v>
      </c>
      <c r="BH13" s="732"/>
      <c r="BI13" s="722">
        <v>0</v>
      </c>
      <c r="BJ13" s="732">
        <v>0</v>
      </c>
      <c r="BK13" s="722">
        <v>0</v>
      </c>
      <c r="BL13" s="732">
        <v>0</v>
      </c>
      <c r="BM13" s="722">
        <v>0</v>
      </c>
      <c r="BN13" s="732">
        <v>0</v>
      </c>
      <c r="BO13" s="722">
        <v>0</v>
      </c>
      <c r="BP13" s="732">
        <v>0</v>
      </c>
      <c r="BQ13" s="722">
        <v>0</v>
      </c>
      <c r="BR13" s="732">
        <v>0</v>
      </c>
      <c r="BS13" s="722">
        <v>0</v>
      </c>
      <c r="BT13" s="732">
        <v>0</v>
      </c>
      <c r="BU13" s="722">
        <v>0</v>
      </c>
      <c r="BV13" s="732">
        <v>0</v>
      </c>
      <c r="BW13" s="722">
        <v>0</v>
      </c>
      <c r="BX13" s="732">
        <v>0</v>
      </c>
      <c r="BY13" s="722">
        <v>0</v>
      </c>
      <c r="BZ13" s="732">
        <v>0</v>
      </c>
      <c r="CA13" s="722">
        <v>0</v>
      </c>
      <c r="CB13" s="732">
        <v>0</v>
      </c>
      <c r="CC13" s="735">
        <v>0</v>
      </c>
      <c r="CD13" s="732">
        <v>0</v>
      </c>
      <c r="CE13" s="453">
        <f t="shared" si="6"/>
        <v>0</v>
      </c>
      <c r="CF13" s="453">
        <f t="shared" si="7"/>
        <v>0</v>
      </c>
      <c r="CG13" s="453">
        <f t="shared" si="7"/>
        <v>0</v>
      </c>
      <c r="CH13" s="453">
        <f t="shared" si="8"/>
        <v>0</v>
      </c>
      <c r="CI13" s="453">
        <f t="shared" si="8"/>
        <v>0</v>
      </c>
      <c r="CJ13" s="453">
        <v>0</v>
      </c>
      <c r="CK13" s="453">
        <v>0</v>
      </c>
      <c r="CL13" s="453">
        <v>0</v>
      </c>
      <c r="CM13" s="453">
        <v>0</v>
      </c>
      <c r="CN13" s="722">
        <v>0</v>
      </c>
      <c r="CO13" s="453">
        <v>0</v>
      </c>
      <c r="CP13" s="453">
        <v>0</v>
      </c>
      <c r="CQ13" s="453">
        <v>0</v>
      </c>
      <c r="CR13" s="722">
        <v>0</v>
      </c>
      <c r="CS13" s="453">
        <v>0</v>
      </c>
      <c r="CT13" s="736">
        <v>0</v>
      </c>
      <c r="CU13" s="469">
        <v>0</v>
      </c>
      <c r="CV13" s="737">
        <v>0</v>
      </c>
      <c r="CW13" s="469">
        <v>0</v>
      </c>
      <c r="CX13" s="469">
        <v>0</v>
      </c>
      <c r="CY13" s="469">
        <v>0</v>
      </c>
      <c r="CZ13" s="737">
        <v>0</v>
      </c>
      <c r="DA13" s="469">
        <v>0</v>
      </c>
      <c r="DB13" s="736">
        <v>0</v>
      </c>
      <c r="DC13" s="469">
        <v>0</v>
      </c>
      <c r="DD13" s="722">
        <v>0</v>
      </c>
      <c r="DE13" s="506">
        <v>0</v>
      </c>
      <c r="DF13" s="736">
        <v>0</v>
      </c>
      <c r="DG13" s="506">
        <v>0</v>
      </c>
      <c r="DH13" s="736">
        <v>0</v>
      </c>
      <c r="DI13" s="721">
        <f>DE13+DC13+DA13+CY13+CW13+CU13+CS13+CQ13+CO13+CM13+CK13+DG13</f>
        <v>0</v>
      </c>
      <c r="DJ13" s="726">
        <f t="shared" si="11"/>
        <v>0</v>
      </c>
      <c r="DK13" s="726">
        <f t="shared" si="12"/>
        <v>0</v>
      </c>
      <c r="DL13" s="738">
        <f t="shared" si="13"/>
        <v>0</v>
      </c>
      <c r="DM13" s="738">
        <f t="shared" si="13"/>
        <v>0</v>
      </c>
      <c r="DN13" s="739">
        <v>0</v>
      </c>
      <c r="DO13" s="738">
        <v>0</v>
      </c>
      <c r="DP13" s="738">
        <v>0</v>
      </c>
      <c r="DQ13" s="732">
        <v>0</v>
      </c>
      <c r="DR13" s="668">
        <v>0</v>
      </c>
      <c r="DS13" s="738">
        <v>0</v>
      </c>
      <c r="DT13" s="738">
        <v>0</v>
      </c>
      <c r="DU13" s="732">
        <v>0</v>
      </c>
      <c r="DV13" s="732"/>
      <c r="DW13" s="732">
        <v>0</v>
      </c>
      <c r="DX13" s="732"/>
      <c r="DY13" s="732">
        <v>0</v>
      </c>
      <c r="DZ13" s="732"/>
      <c r="EA13" s="732"/>
      <c r="EB13" s="732"/>
      <c r="EC13" s="732"/>
      <c r="ED13" s="732"/>
      <c r="EE13" s="732"/>
      <c r="EF13" s="732"/>
      <c r="EG13" s="722"/>
      <c r="EH13" s="732"/>
      <c r="EI13" s="722"/>
      <c r="EJ13" s="732"/>
      <c r="EK13" s="722"/>
      <c r="EL13" s="732"/>
      <c r="EM13" s="740">
        <f>EI13+EG13+EE13+EC13+EA13+DY13+DW13+DU13+DS13+DQ13+DO13+EK13</f>
        <v>0</v>
      </c>
      <c r="EN13" s="726">
        <f t="shared" si="21"/>
        <v>0</v>
      </c>
      <c r="EO13" s="726">
        <f t="shared" si="14"/>
        <v>0</v>
      </c>
      <c r="EP13" s="738">
        <f t="shared" ref="EP13:EP15" si="22">DO13+DQ13+DS13+DU13+DW13+DY13+EA13+EC13+EE13+EG13+EI13+EK13</f>
        <v>0</v>
      </c>
      <c r="EQ13" s="741">
        <f>DP13+DR13+DT13+DV13+DX13+DZ13+EB13+ED13+EF13+EH13+EJ13+EL13</f>
        <v>0</v>
      </c>
      <c r="ER13" s="197">
        <f>IFERROR(DT13/DS13,0)</f>
        <v>0</v>
      </c>
      <c r="ES13" s="197">
        <f>IFERROR(EO13/EN13,0)</f>
        <v>0</v>
      </c>
      <c r="ET13" s="197">
        <f>IFERROR(EQ13/EP13,0)</f>
        <v>0</v>
      </c>
      <c r="EU13" s="197">
        <f t="shared" si="19"/>
        <v>1</v>
      </c>
      <c r="EV13" s="197">
        <f t="shared" si="20"/>
        <v>1</v>
      </c>
      <c r="EW13" s="863"/>
      <c r="EX13" s="846"/>
      <c r="EY13" s="846"/>
      <c r="EZ13" s="846"/>
      <c r="FA13" s="879"/>
      <c r="FB13" s="866"/>
    </row>
    <row r="14" spans="1:159" s="56" customFormat="1" ht="39.950000000000003" customHeight="1" x14ac:dyDescent="0.25">
      <c r="A14" s="851"/>
      <c r="B14" s="854"/>
      <c r="C14" s="857"/>
      <c r="D14" s="859"/>
      <c r="E14" s="861"/>
      <c r="F14" s="177" t="s">
        <v>4</v>
      </c>
      <c r="G14" s="454">
        <f>AA14+BE14+CI14+DM14+EP14</f>
        <v>192717302</v>
      </c>
      <c r="H14" s="721"/>
      <c r="I14" s="742"/>
      <c r="J14" s="742"/>
      <c r="K14" s="722"/>
      <c r="L14" s="722"/>
      <c r="M14" s="721"/>
      <c r="N14" s="721"/>
      <c r="O14" s="451"/>
      <c r="P14" s="451"/>
      <c r="Q14" s="723"/>
      <c r="R14" s="723"/>
      <c r="S14" s="723"/>
      <c r="T14" s="723"/>
      <c r="U14" s="724"/>
      <c r="V14" s="724"/>
      <c r="W14" s="454">
        <f t="shared" si="0"/>
        <v>0</v>
      </c>
      <c r="X14" s="452">
        <f t="shared" si="1"/>
        <v>0</v>
      </c>
      <c r="Y14" s="454">
        <f t="shared" si="1"/>
        <v>0</v>
      </c>
      <c r="Z14" s="452">
        <f t="shared" si="9"/>
        <v>0</v>
      </c>
      <c r="AA14" s="454">
        <f>V14+T14+R14+P14+N14+L14+J14</f>
        <v>0</v>
      </c>
      <c r="AB14" s="743">
        <f>AA11-AA12</f>
        <v>51381033</v>
      </c>
      <c r="AC14" s="742">
        <v>0</v>
      </c>
      <c r="AD14" s="225">
        <v>0</v>
      </c>
      <c r="AE14" s="743">
        <v>29019433</v>
      </c>
      <c r="AF14" s="743">
        <v>29019433</v>
      </c>
      <c r="AG14" s="743">
        <v>16549400</v>
      </c>
      <c r="AH14" s="743">
        <v>16549400</v>
      </c>
      <c r="AI14" s="743">
        <v>5812200</v>
      </c>
      <c r="AJ14" s="743">
        <v>5812200</v>
      </c>
      <c r="AK14" s="742">
        <v>0</v>
      </c>
      <c r="AL14" s="225">
        <v>0</v>
      </c>
      <c r="AM14" s="742">
        <v>0</v>
      </c>
      <c r="AN14" s="742">
        <v>0</v>
      </c>
      <c r="AO14" s="742">
        <v>0</v>
      </c>
      <c r="AP14" s="742">
        <v>0</v>
      </c>
      <c r="AQ14" s="742">
        <v>0</v>
      </c>
      <c r="AR14" s="742">
        <v>0</v>
      </c>
      <c r="AS14" s="742">
        <v>0</v>
      </c>
      <c r="AT14" s="742">
        <v>0</v>
      </c>
      <c r="AU14" s="742">
        <v>0</v>
      </c>
      <c r="AV14" s="742">
        <v>0</v>
      </c>
      <c r="AW14" s="742">
        <v>0</v>
      </c>
      <c r="AX14" s="742">
        <v>0</v>
      </c>
      <c r="AY14" s="742">
        <v>0</v>
      </c>
      <c r="AZ14" s="742">
        <v>0</v>
      </c>
      <c r="BA14" s="459">
        <f t="shared" si="2"/>
        <v>51381033</v>
      </c>
      <c r="BB14" s="459">
        <f t="shared" si="10"/>
        <v>51381033</v>
      </c>
      <c r="BC14" s="459">
        <f t="shared" si="3"/>
        <v>51381033</v>
      </c>
      <c r="BD14" s="459">
        <f t="shared" si="4"/>
        <v>51381033</v>
      </c>
      <c r="BE14" s="459">
        <f t="shared" si="5"/>
        <v>51381033</v>
      </c>
      <c r="BF14" s="466">
        <v>34639367</v>
      </c>
      <c r="BG14" s="457">
        <v>34639367</v>
      </c>
      <c r="BH14" s="457">
        <v>10392000</v>
      </c>
      <c r="BI14" s="457">
        <v>0</v>
      </c>
      <c r="BJ14" s="457">
        <v>17634367</v>
      </c>
      <c r="BK14" s="457">
        <v>0</v>
      </c>
      <c r="BL14" s="457">
        <v>6613000</v>
      </c>
      <c r="BM14" s="457">
        <v>0</v>
      </c>
      <c r="BN14" s="457">
        <v>0</v>
      </c>
      <c r="BO14" s="457">
        <v>0</v>
      </c>
      <c r="BP14" s="457">
        <v>0</v>
      </c>
      <c r="BQ14" s="457">
        <v>0</v>
      </c>
      <c r="BR14" s="457">
        <v>0</v>
      </c>
      <c r="BS14" s="457">
        <v>0</v>
      </c>
      <c r="BT14" s="457">
        <v>0</v>
      </c>
      <c r="BU14" s="457">
        <v>0</v>
      </c>
      <c r="BV14" s="457">
        <v>0</v>
      </c>
      <c r="BW14" s="457">
        <v>0</v>
      </c>
      <c r="BX14" s="457">
        <v>0</v>
      </c>
      <c r="BY14" s="457">
        <v>0</v>
      </c>
      <c r="BZ14" s="457">
        <v>0</v>
      </c>
      <c r="CA14" s="457">
        <v>0</v>
      </c>
      <c r="CB14" s="457">
        <v>0</v>
      </c>
      <c r="CC14" s="457">
        <v>0</v>
      </c>
      <c r="CD14" s="457">
        <v>0</v>
      </c>
      <c r="CE14" s="460">
        <f t="shared" si="6"/>
        <v>34639367</v>
      </c>
      <c r="CF14" s="460">
        <f t="shared" si="7"/>
        <v>34639367</v>
      </c>
      <c r="CG14" s="460">
        <f t="shared" si="7"/>
        <v>34639367</v>
      </c>
      <c r="CH14" s="460">
        <f t="shared" si="8"/>
        <v>34639367</v>
      </c>
      <c r="CI14" s="460">
        <f t="shared" si="8"/>
        <v>34639367</v>
      </c>
      <c r="CJ14" s="470">
        <v>37236901</v>
      </c>
      <c r="CK14" s="742">
        <v>32740234</v>
      </c>
      <c r="CL14" s="742">
        <v>32740234</v>
      </c>
      <c r="CM14" s="742">
        <v>4496667</v>
      </c>
      <c r="CN14" s="742">
        <v>4496667</v>
      </c>
      <c r="CO14" s="225">
        <v>0</v>
      </c>
      <c r="CP14" s="742">
        <v>0</v>
      </c>
      <c r="CQ14" s="225">
        <v>0</v>
      </c>
      <c r="CR14" s="742">
        <v>0</v>
      </c>
      <c r="CS14" s="225">
        <v>0</v>
      </c>
      <c r="CT14" s="744">
        <v>0</v>
      </c>
      <c r="CU14" s="463">
        <v>0</v>
      </c>
      <c r="CV14" s="742">
        <v>0</v>
      </c>
      <c r="CW14" s="463">
        <v>0</v>
      </c>
      <c r="CX14" s="463">
        <v>0</v>
      </c>
      <c r="CY14" s="463">
        <v>0</v>
      </c>
      <c r="CZ14" s="742">
        <v>0</v>
      </c>
      <c r="DA14" s="463">
        <v>0</v>
      </c>
      <c r="DB14" s="744">
        <v>0</v>
      </c>
      <c r="DC14" s="463">
        <v>0</v>
      </c>
      <c r="DD14" s="742">
        <v>0</v>
      </c>
      <c r="DE14" s="464">
        <v>0</v>
      </c>
      <c r="DF14" s="744">
        <v>0</v>
      </c>
      <c r="DG14" s="464">
        <v>0</v>
      </c>
      <c r="DH14" s="744">
        <v>0</v>
      </c>
      <c r="DI14" s="458">
        <f>DE14+DC14+DA14+CY14+CW14+CU14+CS14+CQ14+CO14+CM14+CK14+DG14</f>
        <v>37236901</v>
      </c>
      <c r="DJ14" s="726">
        <f t="shared" si="11"/>
        <v>37236901</v>
      </c>
      <c r="DK14" s="726">
        <f t="shared" si="12"/>
        <v>37236901</v>
      </c>
      <c r="DL14" s="462">
        <f t="shared" si="13"/>
        <v>37236901</v>
      </c>
      <c r="DM14" s="462">
        <f t="shared" si="13"/>
        <v>37236901</v>
      </c>
      <c r="DN14" s="462">
        <f>DM11-DM12</f>
        <v>69460001</v>
      </c>
      <c r="DO14" s="462">
        <v>39137000</v>
      </c>
      <c r="DP14" s="462">
        <v>39137000</v>
      </c>
      <c r="DQ14" s="502">
        <v>27784001</v>
      </c>
      <c r="DR14" s="502">
        <v>27784001</v>
      </c>
      <c r="DS14" s="462">
        <v>2539000</v>
      </c>
      <c r="DT14" s="462">
        <v>2539000</v>
      </c>
      <c r="DU14" s="462">
        <v>0</v>
      </c>
      <c r="DV14" s="462"/>
      <c r="DW14" s="462">
        <v>0</v>
      </c>
      <c r="DX14" s="462"/>
      <c r="DY14" s="462">
        <v>0</v>
      </c>
      <c r="DZ14" s="462"/>
      <c r="EA14" s="462"/>
      <c r="EB14" s="462"/>
      <c r="EC14" s="462"/>
      <c r="ED14" s="462"/>
      <c r="EE14" s="462"/>
      <c r="EF14" s="462"/>
      <c r="EG14" s="462"/>
      <c r="EH14" s="462"/>
      <c r="EI14" s="462"/>
      <c r="EJ14" s="462"/>
      <c r="EK14" s="462"/>
      <c r="EL14" s="462"/>
      <c r="EM14" s="462">
        <f>EI14+EG14+EE14+EC14+EA14+DY14+DW14+DU14+DS14+DQ14+DO14+EK14</f>
        <v>69460001</v>
      </c>
      <c r="EN14" s="462">
        <f t="shared" si="21"/>
        <v>69460001</v>
      </c>
      <c r="EO14" s="462">
        <f t="shared" si="14"/>
        <v>69460001</v>
      </c>
      <c r="EP14" s="462">
        <f t="shared" si="22"/>
        <v>69460001</v>
      </c>
      <c r="EQ14" s="462">
        <f t="shared" si="15"/>
        <v>69460001</v>
      </c>
      <c r="ER14" s="197">
        <f t="shared" ref="ER14:ER37" si="23">IFERROR(DT14/DS14,0)</f>
        <v>1</v>
      </c>
      <c r="ES14" s="197">
        <f t="shared" si="17"/>
        <v>1</v>
      </c>
      <c r="ET14" s="197">
        <f t="shared" si="18"/>
        <v>1</v>
      </c>
      <c r="EU14" s="197">
        <f t="shared" si="19"/>
        <v>1</v>
      </c>
      <c r="EV14" s="197">
        <f t="shared" si="20"/>
        <v>1</v>
      </c>
      <c r="EW14" s="863"/>
      <c r="EX14" s="846"/>
      <c r="EY14" s="846"/>
      <c r="EZ14" s="846"/>
      <c r="FA14" s="879"/>
      <c r="FB14" s="866"/>
    </row>
    <row r="15" spans="1:159" s="510" customFormat="1" ht="39.950000000000003" customHeight="1" thickBot="1" x14ac:dyDescent="0.3">
      <c r="A15" s="851"/>
      <c r="B15" s="854"/>
      <c r="C15" s="857"/>
      <c r="D15" s="859"/>
      <c r="E15" s="861"/>
      <c r="F15" s="177" t="s">
        <v>43</v>
      </c>
      <c r="G15" s="745">
        <f>G10+G13</f>
        <v>9.9999999999999982</v>
      </c>
      <c r="H15" s="471">
        <f>H10+H13</f>
        <v>3</v>
      </c>
      <c r="I15" s="472"/>
      <c r="J15" s="472"/>
      <c r="K15" s="471">
        <f>K10+K13</f>
        <v>0</v>
      </c>
      <c r="L15" s="471">
        <f t="shared" ref="L15:V15" si="24">L10+L13</f>
        <v>0</v>
      </c>
      <c r="M15" s="471">
        <f t="shared" si="24"/>
        <v>0</v>
      </c>
      <c r="N15" s="471">
        <f t="shared" si="24"/>
        <v>0</v>
      </c>
      <c r="O15" s="473">
        <f t="shared" si="24"/>
        <v>1.5</v>
      </c>
      <c r="P15" s="473">
        <f t="shared" si="24"/>
        <v>1.5</v>
      </c>
      <c r="Q15" s="473">
        <f t="shared" si="24"/>
        <v>0.5</v>
      </c>
      <c r="R15" s="473">
        <f t="shared" si="24"/>
        <v>0.5</v>
      </c>
      <c r="S15" s="473">
        <f t="shared" si="24"/>
        <v>0.5</v>
      </c>
      <c r="T15" s="473">
        <f t="shared" si="24"/>
        <v>0.5</v>
      </c>
      <c r="U15" s="473">
        <f t="shared" si="24"/>
        <v>0.3</v>
      </c>
      <c r="V15" s="473">
        <f t="shared" si="24"/>
        <v>0.3</v>
      </c>
      <c r="W15" s="474">
        <f t="shared" si="0"/>
        <v>2.8</v>
      </c>
      <c r="X15" s="745">
        <f t="shared" si="1"/>
        <v>2.8</v>
      </c>
      <c r="Y15" s="474">
        <f t="shared" si="1"/>
        <v>2.8</v>
      </c>
      <c r="Z15" s="745">
        <f t="shared" si="9"/>
        <v>2.8</v>
      </c>
      <c r="AA15" s="474">
        <f>V15+T15+R15+P15+N15+L15+J15</f>
        <v>2.8</v>
      </c>
      <c r="AB15" s="474">
        <f t="shared" ref="AB15:AZ15" si="25">AB10+AB13</f>
        <v>2.2000000000000002</v>
      </c>
      <c r="AC15" s="474">
        <f t="shared" si="25"/>
        <v>0.1</v>
      </c>
      <c r="AD15" s="474">
        <f t="shared" si="25"/>
        <v>0.1</v>
      </c>
      <c r="AE15" s="474">
        <f t="shared" si="25"/>
        <v>0.1</v>
      </c>
      <c r="AF15" s="474">
        <f t="shared" si="25"/>
        <v>0.1</v>
      </c>
      <c r="AG15" s="474">
        <f t="shared" si="25"/>
        <v>0.2</v>
      </c>
      <c r="AH15" s="474">
        <f t="shared" si="25"/>
        <v>0.2</v>
      </c>
      <c r="AI15" s="474">
        <f t="shared" si="25"/>
        <v>0.2</v>
      </c>
      <c r="AJ15" s="474">
        <f t="shared" si="25"/>
        <v>0.2</v>
      </c>
      <c r="AK15" s="474">
        <f t="shared" si="25"/>
        <v>0.2</v>
      </c>
      <c r="AL15" s="474">
        <f t="shared" si="25"/>
        <v>0.2</v>
      </c>
      <c r="AM15" s="474">
        <f t="shared" si="25"/>
        <v>0.2</v>
      </c>
      <c r="AN15" s="474">
        <f t="shared" si="25"/>
        <v>0.2</v>
      </c>
      <c r="AO15" s="474">
        <f t="shared" si="25"/>
        <v>0.2</v>
      </c>
      <c r="AP15" s="474">
        <f t="shared" si="25"/>
        <v>0.2</v>
      </c>
      <c r="AQ15" s="474">
        <f t="shared" si="25"/>
        <v>0.2</v>
      </c>
      <c r="AR15" s="474">
        <f t="shared" si="25"/>
        <v>0.2</v>
      </c>
      <c r="AS15" s="474">
        <f t="shared" si="25"/>
        <v>0.2</v>
      </c>
      <c r="AT15" s="474">
        <f t="shared" si="25"/>
        <v>0.2</v>
      </c>
      <c r="AU15" s="474">
        <f t="shared" si="25"/>
        <v>0.2</v>
      </c>
      <c r="AV15" s="474">
        <f t="shared" si="25"/>
        <v>0.2</v>
      </c>
      <c r="AW15" s="474">
        <f t="shared" si="25"/>
        <v>0.2</v>
      </c>
      <c r="AX15" s="474">
        <f t="shared" si="25"/>
        <v>0.2</v>
      </c>
      <c r="AY15" s="474">
        <f t="shared" si="25"/>
        <v>0.2</v>
      </c>
      <c r="AZ15" s="474">
        <f t="shared" si="25"/>
        <v>0.2</v>
      </c>
      <c r="BA15" s="475">
        <f t="shared" si="2"/>
        <v>2.2000000000000002</v>
      </c>
      <c r="BB15" s="474">
        <f t="shared" si="10"/>
        <v>2.1999999999999997</v>
      </c>
      <c r="BC15" s="474">
        <f t="shared" si="3"/>
        <v>2.1999999999999997</v>
      </c>
      <c r="BD15" s="475">
        <f t="shared" si="4"/>
        <v>2.2000000000000002</v>
      </c>
      <c r="BE15" s="475">
        <f t="shared" si="5"/>
        <v>2.1999999999999997</v>
      </c>
      <c r="BF15" s="476">
        <f>BF10+BF13</f>
        <v>2</v>
      </c>
      <c r="BG15" s="746">
        <f>BG10+BG13</f>
        <v>0.2</v>
      </c>
      <c r="BH15" s="746">
        <f t="shared" ref="BH15:CD16" si="26">BH10+BH13</f>
        <v>0.2</v>
      </c>
      <c r="BI15" s="746">
        <f t="shared" si="26"/>
        <v>0.23</v>
      </c>
      <c r="BJ15" s="746">
        <f t="shared" si="26"/>
        <v>0.23</v>
      </c>
      <c r="BK15" s="746">
        <f t="shared" si="26"/>
        <v>0.16</v>
      </c>
      <c r="BL15" s="746">
        <f t="shared" si="26"/>
        <v>0.2</v>
      </c>
      <c r="BM15" s="746">
        <f t="shared" si="26"/>
        <v>0.16</v>
      </c>
      <c r="BN15" s="746">
        <f t="shared" si="26"/>
        <v>0.16</v>
      </c>
      <c r="BO15" s="746">
        <f t="shared" si="26"/>
        <v>0.16</v>
      </c>
      <c r="BP15" s="746">
        <f t="shared" si="26"/>
        <v>0.16</v>
      </c>
      <c r="BQ15" s="746">
        <f t="shared" si="26"/>
        <v>7.0000000000000007E-2</v>
      </c>
      <c r="BR15" s="746">
        <f t="shared" si="26"/>
        <v>7.0000000000000007E-2</v>
      </c>
      <c r="BS15" s="746">
        <f t="shared" si="26"/>
        <v>0.2</v>
      </c>
      <c r="BT15" s="746">
        <f t="shared" si="26"/>
        <v>0.2</v>
      </c>
      <c r="BU15" s="746">
        <f t="shared" si="26"/>
        <v>0.13</v>
      </c>
      <c r="BV15" s="746">
        <f t="shared" si="26"/>
        <v>0.13</v>
      </c>
      <c r="BW15" s="746">
        <f t="shared" si="26"/>
        <v>0.2</v>
      </c>
      <c r="BX15" s="746">
        <f t="shared" si="26"/>
        <v>0.2</v>
      </c>
      <c r="BY15" s="746">
        <f t="shared" si="26"/>
        <v>0.23</v>
      </c>
      <c r="BZ15" s="746">
        <f t="shared" si="26"/>
        <v>0.23</v>
      </c>
      <c r="CA15" s="746">
        <f t="shared" si="26"/>
        <v>0.2</v>
      </c>
      <c r="CB15" s="746">
        <f t="shared" si="26"/>
        <v>0.2</v>
      </c>
      <c r="CC15" s="746">
        <f t="shared" si="26"/>
        <v>0.06</v>
      </c>
      <c r="CD15" s="746">
        <f t="shared" si="26"/>
        <v>0.02</v>
      </c>
      <c r="CE15" s="477">
        <f t="shared" si="6"/>
        <v>2</v>
      </c>
      <c r="CF15" s="477">
        <f t="shared" si="7"/>
        <v>2</v>
      </c>
      <c r="CG15" s="477">
        <f t="shared" si="7"/>
        <v>2</v>
      </c>
      <c r="CH15" s="477">
        <f t="shared" si="8"/>
        <v>2</v>
      </c>
      <c r="CI15" s="477">
        <f t="shared" si="8"/>
        <v>2</v>
      </c>
      <c r="CJ15" s="476">
        <f>CJ10+CJ13</f>
        <v>2</v>
      </c>
      <c r="CK15" s="474">
        <f>CK10+CK13</f>
        <v>0.17</v>
      </c>
      <c r="CL15" s="474">
        <f>CL10+CL13</f>
        <v>0.17</v>
      </c>
      <c r="CM15" s="474">
        <f>CM10+CM13</f>
        <v>0.2</v>
      </c>
      <c r="CN15" s="474">
        <f t="shared" ref="CN15:DC16" si="27">CN10+CN13</f>
        <v>0.2</v>
      </c>
      <c r="CO15" s="474">
        <f t="shared" si="27"/>
        <v>0.12</v>
      </c>
      <c r="CP15" s="474">
        <f t="shared" si="27"/>
        <v>0.14000000000000001</v>
      </c>
      <c r="CQ15" s="474">
        <f t="shared" si="27"/>
        <v>0.15</v>
      </c>
      <c r="CR15" s="474">
        <f t="shared" si="27"/>
        <v>0.15</v>
      </c>
      <c r="CS15" s="474">
        <f t="shared" si="27"/>
        <v>0.17</v>
      </c>
      <c r="CT15" s="474">
        <f t="shared" si="27"/>
        <v>0.2</v>
      </c>
      <c r="CU15" s="478">
        <f t="shared" si="27"/>
        <v>0.15</v>
      </c>
      <c r="CV15" s="478">
        <f t="shared" si="27"/>
        <v>0.17</v>
      </c>
      <c r="CW15" s="478">
        <f t="shared" si="27"/>
        <v>0.23</v>
      </c>
      <c r="CX15" s="478">
        <f>+CX10+CX13</f>
        <v>0.23</v>
      </c>
      <c r="CY15" s="478">
        <f>CY10+CY13</f>
        <v>0.2</v>
      </c>
      <c r="CZ15" s="478">
        <f>CZ10+CZ14</f>
        <v>0.2</v>
      </c>
      <c r="DA15" s="478">
        <f t="shared" ref="DA15:DG15" si="28">DA10+DA13</f>
        <v>0.23</v>
      </c>
      <c r="DB15" s="479">
        <f t="shared" si="28"/>
        <v>0.23</v>
      </c>
      <c r="DC15" s="478">
        <f t="shared" si="28"/>
        <v>0.15</v>
      </c>
      <c r="DD15" s="478">
        <f t="shared" si="28"/>
        <v>0.15</v>
      </c>
      <c r="DE15" s="479">
        <f t="shared" si="28"/>
        <v>0.2</v>
      </c>
      <c r="DF15" s="479">
        <f t="shared" si="28"/>
        <v>0.13</v>
      </c>
      <c r="DG15" s="479">
        <f t="shared" si="28"/>
        <v>0.03</v>
      </c>
      <c r="DH15" s="479">
        <f>DH10+DH13</f>
        <v>0.03</v>
      </c>
      <c r="DI15" s="746">
        <f>DG15+DE15+DC15+DA15+CW15+CU15+CS15+CQ15+CO15+CM15+CK15+CY15</f>
        <v>1.9999999999999996</v>
      </c>
      <c r="DJ15" s="747">
        <f t="shared" si="11"/>
        <v>2</v>
      </c>
      <c r="DK15" s="747">
        <f t="shared" si="12"/>
        <v>1.9999999999999998</v>
      </c>
      <c r="DL15" s="748">
        <f t="shared" si="13"/>
        <v>2</v>
      </c>
      <c r="DM15" s="747">
        <f t="shared" si="13"/>
        <v>1.9999999999999998</v>
      </c>
      <c r="DN15" s="558">
        <f t="shared" ref="DN15:DS15" si="29">DN10+DN13</f>
        <v>1</v>
      </c>
      <c r="DO15" s="479">
        <f t="shared" si="29"/>
        <v>0.31</v>
      </c>
      <c r="DP15" s="479">
        <f t="shared" si="29"/>
        <v>0.31</v>
      </c>
      <c r="DQ15" s="478">
        <f t="shared" si="29"/>
        <v>0.27</v>
      </c>
      <c r="DR15" s="478">
        <f t="shared" si="29"/>
        <v>0.19</v>
      </c>
      <c r="DS15" s="479">
        <f t="shared" si="29"/>
        <v>0.12</v>
      </c>
      <c r="DT15" s="479">
        <f t="shared" ref="DT15:DY15" si="30">DT10+DT13</f>
        <v>0.2</v>
      </c>
      <c r="DU15" s="479">
        <f t="shared" si="30"/>
        <v>0.19</v>
      </c>
      <c r="DV15" s="479">
        <f t="shared" si="30"/>
        <v>0</v>
      </c>
      <c r="DW15" s="479">
        <f t="shared" si="30"/>
        <v>0.11</v>
      </c>
      <c r="DX15" s="479">
        <f t="shared" si="30"/>
        <v>0</v>
      </c>
      <c r="DY15" s="479">
        <f t="shared" si="30"/>
        <v>0</v>
      </c>
      <c r="DZ15" s="479"/>
      <c r="EA15" s="472"/>
      <c r="EB15" s="472"/>
      <c r="EC15" s="472"/>
      <c r="ED15" s="472"/>
      <c r="EE15" s="472"/>
      <c r="EF15" s="472"/>
      <c r="EG15" s="472"/>
      <c r="EH15" s="472"/>
      <c r="EI15" s="472"/>
      <c r="EJ15" s="472"/>
      <c r="EK15" s="472"/>
      <c r="EL15" s="472"/>
      <c r="EM15" s="747">
        <f>EK15+EI15+EG15+EE15+EA15+DY15+DW15+DU15+DS15+DQ15+DO15+EC15</f>
        <v>1</v>
      </c>
      <c r="EN15" s="747">
        <f t="shared" si="21"/>
        <v>0.70000000000000007</v>
      </c>
      <c r="EO15" s="747">
        <f t="shared" si="14"/>
        <v>0.7</v>
      </c>
      <c r="EP15" s="748">
        <f t="shared" si="22"/>
        <v>1.0000000000000002</v>
      </c>
      <c r="EQ15" s="747">
        <f>DP15+DR15+DT15+DV15+DX15+DZ15+EB15+ED15+EF15+EH15+EJ15+EL15</f>
        <v>0.7</v>
      </c>
      <c r="ER15" s="198">
        <f t="shared" si="23"/>
        <v>1.6666666666666667</v>
      </c>
      <c r="ES15" s="198">
        <f t="shared" si="17"/>
        <v>0.99999999999999989</v>
      </c>
      <c r="ET15" s="198">
        <f t="shared" si="18"/>
        <v>0.69999999999999984</v>
      </c>
      <c r="EU15" s="198">
        <f t="shared" si="19"/>
        <v>1</v>
      </c>
      <c r="EV15" s="198">
        <f t="shared" si="20"/>
        <v>0.97000000000000008</v>
      </c>
      <c r="EW15" s="863"/>
      <c r="EX15" s="846"/>
      <c r="EY15" s="846"/>
      <c r="EZ15" s="846"/>
      <c r="FA15" s="879"/>
      <c r="FB15" s="866"/>
    </row>
    <row r="16" spans="1:159" s="56" customFormat="1" ht="39.950000000000003" customHeight="1" thickBot="1" x14ac:dyDescent="0.3">
      <c r="A16" s="851"/>
      <c r="B16" s="855"/>
      <c r="C16" s="858"/>
      <c r="D16" s="859"/>
      <c r="E16" s="862"/>
      <c r="F16" s="178" t="s">
        <v>45</v>
      </c>
      <c r="G16" s="480">
        <f>G11+G14</f>
        <v>2331439304</v>
      </c>
      <c r="H16" s="481">
        <f t="shared" ref="H16:BS16" si="31">H11+H14</f>
        <v>199025000</v>
      </c>
      <c r="I16" s="481">
        <f t="shared" si="31"/>
        <v>0</v>
      </c>
      <c r="J16" s="481">
        <f t="shared" si="31"/>
        <v>0</v>
      </c>
      <c r="K16" s="481">
        <f t="shared" si="31"/>
        <v>0</v>
      </c>
      <c r="L16" s="481">
        <f t="shared" si="31"/>
        <v>0</v>
      </c>
      <c r="M16" s="481">
        <f t="shared" si="31"/>
        <v>158324000</v>
      </c>
      <c r="N16" s="481">
        <f t="shared" si="31"/>
        <v>158324000</v>
      </c>
      <c r="O16" s="481">
        <f t="shared" si="31"/>
        <v>0</v>
      </c>
      <c r="P16" s="481">
        <f t="shared" si="31"/>
        <v>0</v>
      </c>
      <c r="Q16" s="481">
        <f t="shared" si="31"/>
        <v>0</v>
      </c>
      <c r="R16" s="481">
        <f t="shared" si="31"/>
        <v>0</v>
      </c>
      <c r="S16" s="481">
        <f t="shared" si="31"/>
        <v>0</v>
      </c>
      <c r="T16" s="481">
        <f t="shared" si="31"/>
        <v>0</v>
      </c>
      <c r="U16" s="481">
        <f t="shared" si="31"/>
        <v>68958000</v>
      </c>
      <c r="V16" s="481">
        <f t="shared" si="31"/>
        <v>68958000</v>
      </c>
      <c r="W16" s="481">
        <f t="shared" si="31"/>
        <v>227282000</v>
      </c>
      <c r="X16" s="481">
        <f t="shared" si="31"/>
        <v>227282000</v>
      </c>
      <c r="Y16" s="481">
        <f t="shared" si="31"/>
        <v>227282000</v>
      </c>
      <c r="Z16" s="481">
        <f t="shared" si="31"/>
        <v>227282000</v>
      </c>
      <c r="AA16" s="481">
        <f t="shared" si="31"/>
        <v>227282000</v>
      </c>
      <c r="AB16" s="481">
        <f t="shared" si="31"/>
        <v>459101033</v>
      </c>
      <c r="AC16" s="481">
        <f t="shared" si="31"/>
        <v>0</v>
      </c>
      <c r="AD16" s="481">
        <f t="shared" si="31"/>
        <v>0</v>
      </c>
      <c r="AE16" s="481">
        <f t="shared" si="31"/>
        <v>29019433</v>
      </c>
      <c r="AF16" s="481">
        <f t="shared" si="31"/>
        <v>29019433</v>
      </c>
      <c r="AG16" s="481">
        <f t="shared" si="31"/>
        <v>316589400</v>
      </c>
      <c r="AH16" s="481">
        <f t="shared" si="31"/>
        <v>316589400</v>
      </c>
      <c r="AI16" s="481">
        <f t="shared" si="31"/>
        <v>31750200</v>
      </c>
      <c r="AJ16" s="481">
        <f t="shared" si="31"/>
        <v>31750200</v>
      </c>
      <c r="AK16" s="481">
        <f t="shared" si="31"/>
        <v>0</v>
      </c>
      <c r="AL16" s="481">
        <f t="shared" si="31"/>
        <v>0</v>
      </c>
      <c r="AM16" s="481">
        <f t="shared" si="31"/>
        <v>0</v>
      </c>
      <c r="AN16" s="481">
        <f t="shared" si="31"/>
        <v>0</v>
      </c>
      <c r="AO16" s="481">
        <f t="shared" si="31"/>
        <v>0</v>
      </c>
      <c r="AP16" s="481">
        <f t="shared" si="31"/>
        <v>0</v>
      </c>
      <c r="AQ16" s="481">
        <f t="shared" si="31"/>
        <v>0</v>
      </c>
      <c r="AR16" s="481">
        <f t="shared" si="31"/>
        <v>0</v>
      </c>
      <c r="AS16" s="481">
        <f t="shared" si="31"/>
        <v>0</v>
      </c>
      <c r="AT16" s="481">
        <f t="shared" si="31"/>
        <v>9699067</v>
      </c>
      <c r="AU16" s="481">
        <f t="shared" si="31"/>
        <v>0</v>
      </c>
      <c r="AV16" s="481">
        <f t="shared" si="31"/>
        <v>6628600</v>
      </c>
      <c r="AW16" s="481">
        <f t="shared" si="31"/>
        <v>70719734</v>
      </c>
      <c r="AX16" s="481">
        <f t="shared" si="31"/>
        <v>44305067</v>
      </c>
      <c r="AY16" s="481">
        <f t="shared" si="31"/>
        <v>-10087000</v>
      </c>
      <c r="AZ16" s="481">
        <f t="shared" si="31"/>
        <v>0</v>
      </c>
      <c r="BA16" s="481">
        <f t="shared" si="31"/>
        <v>437991767</v>
      </c>
      <c r="BB16" s="481">
        <f t="shared" si="31"/>
        <v>437991767</v>
      </c>
      <c r="BC16" s="481">
        <f t="shared" si="31"/>
        <v>437991767</v>
      </c>
      <c r="BD16" s="481">
        <f t="shared" si="31"/>
        <v>437991767</v>
      </c>
      <c r="BE16" s="481">
        <f t="shared" si="31"/>
        <v>437991767</v>
      </c>
      <c r="BF16" s="481">
        <f t="shared" si="31"/>
        <v>511964634</v>
      </c>
      <c r="BG16" s="481">
        <f t="shared" si="31"/>
        <v>363055367</v>
      </c>
      <c r="BH16" s="481">
        <f t="shared" si="31"/>
        <v>338808000</v>
      </c>
      <c r="BI16" s="481">
        <f t="shared" si="31"/>
        <v>0</v>
      </c>
      <c r="BJ16" s="481">
        <f t="shared" si="31"/>
        <v>17634367</v>
      </c>
      <c r="BK16" s="481">
        <f t="shared" si="31"/>
        <v>0</v>
      </c>
      <c r="BL16" s="481">
        <f t="shared" si="31"/>
        <v>6613000</v>
      </c>
      <c r="BM16" s="481">
        <f t="shared" si="31"/>
        <v>0</v>
      </c>
      <c r="BN16" s="481">
        <f t="shared" si="31"/>
        <v>0</v>
      </c>
      <c r="BO16" s="481">
        <f t="shared" si="31"/>
        <v>0</v>
      </c>
      <c r="BP16" s="481">
        <f t="shared" si="31"/>
        <v>0</v>
      </c>
      <c r="BQ16" s="481">
        <f t="shared" si="31"/>
        <v>121410000</v>
      </c>
      <c r="BR16" s="481">
        <f t="shared" si="31"/>
        <v>0</v>
      </c>
      <c r="BS16" s="481">
        <f t="shared" si="31"/>
        <v>0</v>
      </c>
      <c r="BT16" s="481">
        <f t="shared" si="26"/>
        <v>0</v>
      </c>
      <c r="BU16" s="481">
        <f t="shared" si="26"/>
        <v>0</v>
      </c>
      <c r="BV16" s="481">
        <f t="shared" si="26"/>
        <v>11490000</v>
      </c>
      <c r="BW16" s="481">
        <f t="shared" si="26"/>
        <v>25055267</v>
      </c>
      <c r="BX16" s="481">
        <f t="shared" si="26"/>
        <v>137419267</v>
      </c>
      <c r="BY16" s="481">
        <f t="shared" si="26"/>
        <v>0</v>
      </c>
      <c r="BZ16" s="481">
        <f t="shared" si="26"/>
        <v>0</v>
      </c>
      <c r="CA16" s="481">
        <f t="shared" si="26"/>
        <v>2444000</v>
      </c>
      <c r="CB16" s="481">
        <f t="shared" si="26"/>
        <v>0</v>
      </c>
      <c r="CC16" s="481">
        <f t="shared" si="26"/>
        <v>0</v>
      </c>
      <c r="CD16" s="481">
        <f t="shared" si="26"/>
        <v>0</v>
      </c>
      <c r="CE16" s="481">
        <f t="shared" ref="CE16:CM16" si="32">CE11+CE14</f>
        <v>511964634</v>
      </c>
      <c r="CF16" s="481">
        <f t="shared" si="32"/>
        <v>511964634</v>
      </c>
      <c r="CG16" s="481">
        <f t="shared" si="32"/>
        <v>511964634</v>
      </c>
      <c r="CH16" s="481">
        <f t="shared" si="32"/>
        <v>511964634</v>
      </c>
      <c r="CI16" s="481">
        <f t="shared" si="32"/>
        <v>511964634</v>
      </c>
      <c r="CJ16" s="481">
        <f t="shared" si="32"/>
        <v>503315901</v>
      </c>
      <c r="CK16" s="481">
        <f t="shared" si="32"/>
        <v>463247234</v>
      </c>
      <c r="CL16" s="481">
        <f t="shared" si="32"/>
        <v>463247234</v>
      </c>
      <c r="CM16" s="481">
        <f t="shared" si="32"/>
        <v>4496667</v>
      </c>
      <c r="CN16" s="481">
        <f t="shared" si="27"/>
        <v>4496667</v>
      </c>
      <c r="CO16" s="481">
        <f t="shared" si="27"/>
        <v>0</v>
      </c>
      <c r="CP16" s="481">
        <f t="shared" si="27"/>
        <v>0</v>
      </c>
      <c r="CQ16" s="481">
        <f t="shared" si="27"/>
        <v>25644000</v>
      </c>
      <c r="CR16" s="481">
        <f t="shared" si="27"/>
        <v>0</v>
      </c>
      <c r="CS16" s="481">
        <f t="shared" si="27"/>
        <v>0</v>
      </c>
      <c r="CT16" s="481">
        <f t="shared" si="27"/>
        <v>0</v>
      </c>
      <c r="CU16" s="482">
        <f t="shared" si="27"/>
        <v>0</v>
      </c>
      <c r="CV16" s="482">
        <f t="shared" si="27"/>
        <v>25644000</v>
      </c>
      <c r="CW16" s="482">
        <f t="shared" si="27"/>
        <v>0</v>
      </c>
      <c r="CX16" s="482">
        <f t="shared" si="27"/>
        <v>0</v>
      </c>
      <c r="CY16" s="482">
        <f t="shared" si="27"/>
        <v>0</v>
      </c>
      <c r="CZ16" s="482">
        <f t="shared" si="27"/>
        <v>0</v>
      </c>
      <c r="DA16" s="482">
        <f t="shared" si="27"/>
        <v>0</v>
      </c>
      <c r="DB16" s="481">
        <f t="shared" si="27"/>
        <v>0</v>
      </c>
      <c r="DC16" s="482">
        <f t="shared" si="27"/>
        <v>0</v>
      </c>
      <c r="DD16" s="482">
        <f>DD11+DD14</f>
        <v>0</v>
      </c>
      <c r="DE16" s="507">
        <f t="shared" ref="DE16:DN16" si="33">DE11+DE14</f>
        <v>9928000</v>
      </c>
      <c r="DF16" s="507">
        <f t="shared" si="33"/>
        <v>0</v>
      </c>
      <c r="DG16" s="507">
        <f t="shared" si="33"/>
        <v>20395001</v>
      </c>
      <c r="DH16" s="507">
        <f t="shared" si="33"/>
        <v>30323001</v>
      </c>
      <c r="DI16" s="481">
        <f t="shared" si="33"/>
        <v>523710902</v>
      </c>
      <c r="DJ16" s="576">
        <f t="shared" si="11"/>
        <v>523710902</v>
      </c>
      <c r="DK16" s="576">
        <f t="shared" si="12"/>
        <v>523710902</v>
      </c>
      <c r="DL16" s="507">
        <f t="shared" si="33"/>
        <v>523710902</v>
      </c>
      <c r="DM16" s="507">
        <f t="shared" si="33"/>
        <v>523710902</v>
      </c>
      <c r="DN16" s="507">
        <f t="shared" si="33"/>
        <v>630490001</v>
      </c>
      <c r="DO16" s="507">
        <f t="shared" ref="DO16:DP16" si="34">DO11+DO14</f>
        <v>148393000</v>
      </c>
      <c r="DP16" s="507">
        <f t="shared" si="34"/>
        <v>148393000</v>
      </c>
      <c r="DQ16" s="482">
        <f t="shared" ref="DQ16:DY16" si="35">DQ11+DQ14</f>
        <v>87256001</v>
      </c>
      <c r="DR16" s="482">
        <f t="shared" si="35"/>
        <v>87256001</v>
      </c>
      <c r="DS16" s="507">
        <f t="shared" si="35"/>
        <v>37869000</v>
      </c>
      <c r="DT16" s="507">
        <f t="shared" si="35"/>
        <v>2539000</v>
      </c>
      <c r="DU16" s="507">
        <f t="shared" si="35"/>
        <v>0</v>
      </c>
      <c r="DV16" s="507">
        <f t="shared" si="35"/>
        <v>0</v>
      </c>
      <c r="DW16" s="507">
        <f t="shared" si="35"/>
        <v>82510000</v>
      </c>
      <c r="DX16" s="507">
        <f t="shared" si="35"/>
        <v>0</v>
      </c>
      <c r="DY16" s="507">
        <f t="shared" si="35"/>
        <v>274462000</v>
      </c>
      <c r="DZ16" s="507"/>
      <c r="EA16" s="483"/>
      <c r="EB16" s="483"/>
      <c r="EC16" s="483"/>
      <c r="ED16" s="483"/>
      <c r="EE16" s="483"/>
      <c r="EF16" s="483"/>
      <c r="EG16" s="483"/>
      <c r="EH16" s="483"/>
      <c r="EI16" s="483"/>
      <c r="EJ16" s="483"/>
      <c r="EK16" s="483"/>
      <c r="EL16" s="483"/>
      <c r="EM16" s="507">
        <f t="shared" ref="EM16" si="36">EM11+EM14</f>
        <v>630490001</v>
      </c>
      <c r="EN16" s="768">
        <f t="shared" si="21"/>
        <v>273518001</v>
      </c>
      <c r="EO16" s="768">
        <f t="shared" si="14"/>
        <v>238188001</v>
      </c>
      <c r="EP16" s="507">
        <f>EP11+EP14</f>
        <v>630490001</v>
      </c>
      <c r="EQ16" s="507">
        <f>EQ11+EQ14</f>
        <v>238188001</v>
      </c>
      <c r="ER16" s="199">
        <f t="shared" si="23"/>
        <v>6.7046924925400722E-2</v>
      </c>
      <c r="ES16" s="199">
        <f t="shared" si="17"/>
        <v>0.87083117063289739</v>
      </c>
      <c r="ET16" s="199">
        <f>EQ16/EP16</f>
        <v>0.37778236073881843</v>
      </c>
      <c r="EU16" s="199">
        <f t="shared" si="19"/>
        <v>0.98210656619715797</v>
      </c>
      <c r="EV16" s="227">
        <f t="shared" si="20"/>
        <v>0.83173398538536436</v>
      </c>
      <c r="EW16" s="864"/>
      <c r="EX16" s="846"/>
      <c r="EY16" s="846"/>
      <c r="EZ16" s="846"/>
      <c r="FA16" s="880"/>
      <c r="FB16" s="866"/>
    </row>
    <row r="17" spans="1:164" s="510" customFormat="1" ht="39.950000000000003" customHeight="1" x14ac:dyDescent="0.25">
      <c r="A17" s="851"/>
      <c r="B17" s="887">
        <v>2</v>
      </c>
      <c r="C17" s="888" t="s">
        <v>293</v>
      </c>
      <c r="D17" s="871" t="s">
        <v>280</v>
      </c>
      <c r="E17" s="850">
        <v>531</v>
      </c>
      <c r="F17" s="179" t="s">
        <v>41</v>
      </c>
      <c r="G17" s="720">
        <f>AA17+BE17+CI17+DM17+EP17</f>
        <v>600000</v>
      </c>
      <c r="H17" s="749">
        <v>60856</v>
      </c>
      <c r="I17" s="749"/>
      <c r="J17" s="749"/>
      <c r="K17" s="749">
        <v>1029</v>
      </c>
      <c r="L17" s="749">
        <v>1029</v>
      </c>
      <c r="M17" s="749">
        <v>8565</v>
      </c>
      <c r="N17" s="749">
        <v>8565</v>
      </c>
      <c r="O17" s="484">
        <v>11336</v>
      </c>
      <c r="P17" s="485">
        <v>11336</v>
      </c>
      <c r="Q17" s="750">
        <v>12981</v>
      </c>
      <c r="R17" s="750">
        <v>12981</v>
      </c>
      <c r="S17" s="750">
        <v>9245</v>
      </c>
      <c r="T17" s="750">
        <v>9245</v>
      </c>
      <c r="U17" s="750">
        <v>10850</v>
      </c>
      <c r="V17" s="750">
        <v>10850</v>
      </c>
      <c r="W17" s="750">
        <f t="shared" si="0"/>
        <v>54006</v>
      </c>
      <c r="X17" s="750">
        <f t="shared" si="1"/>
        <v>54006</v>
      </c>
      <c r="Y17" s="750">
        <f t="shared" si="1"/>
        <v>54006</v>
      </c>
      <c r="Z17" s="750">
        <f t="shared" si="9"/>
        <v>54006</v>
      </c>
      <c r="AA17" s="750">
        <f t="shared" si="9"/>
        <v>54006</v>
      </c>
      <c r="AB17" s="749">
        <v>146494</v>
      </c>
      <c r="AC17" s="749">
        <v>8000</v>
      </c>
      <c r="AD17" s="749">
        <v>8313</v>
      </c>
      <c r="AE17" s="749">
        <v>10500</v>
      </c>
      <c r="AF17" s="749">
        <v>12086</v>
      </c>
      <c r="AG17" s="749">
        <v>10500</v>
      </c>
      <c r="AH17" s="749">
        <v>10262</v>
      </c>
      <c r="AI17" s="749">
        <v>10500</v>
      </c>
      <c r="AJ17" s="749">
        <v>10889</v>
      </c>
      <c r="AK17" s="749">
        <v>10500</v>
      </c>
      <c r="AL17" s="749">
        <v>11296</v>
      </c>
      <c r="AM17" s="749">
        <v>10500</v>
      </c>
      <c r="AN17" s="751">
        <v>11165</v>
      </c>
      <c r="AO17" s="749">
        <v>10500</v>
      </c>
      <c r="AP17" s="751">
        <v>12138</v>
      </c>
      <c r="AQ17" s="749">
        <v>11400</v>
      </c>
      <c r="AR17" s="751">
        <v>9110</v>
      </c>
      <c r="AS17" s="749">
        <v>10100</v>
      </c>
      <c r="AT17" s="751">
        <v>12271</v>
      </c>
      <c r="AU17" s="749">
        <v>10100</v>
      </c>
      <c r="AV17" s="751">
        <v>11878</v>
      </c>
      <c r="AW17" s="749">
        <v>10100</v>
      </c>
      <c r="AX17" s="751">
        <v>11978</v>
      </c>
      <c r="AY17" s="749">
        <v>10100</v>
      </c>
      <c r="AZ17" s="751">
        <v>9057</v>
      </c>
      <c r="BA17" s="751">
        <f t="shared" ref="BA17:BA22" si="37">AY17+AW17+AU17+AS17+AO17+AM17+AK17+AI17+AG17+AE17+AQ17+AC17</f>
        <v>122800</v>
      </c>
      <c r="BB17" s="751">
        <f t="shared" si="10"/>
        <v>122800</v>
      </c>
      <c r="BC17" s="751">
        <f t="shared" si="3"/>
        <v>130443</v>
      </c>
      <c r="BD17" s="751">
        <f t="shared" ref="BD17:BD22" si="38">AY17+AW17+AU17+AS17+AO17+AM17+AK17+AI17+AG17+AE17+AQ17+AC17</f>
        <v>122800</v>
      </c>
      <c r="BE17" s="751">
        <f t="shared" si="5"/>
        <v>130443</v>
      </c>
      <c r="BF17" s="752">
        <v>154900</v>
      </c>
      <c r="BG17" s="749">
        <v>10900</v>
      </c>
      <c r="BH17" s="749">
        <v>10904</v>
      </c>
      <c r="BI17" s="749">
        <v>12900</v>
      </c>
      <c r="BJ17" s="749">
        <v>9530</v>
      </c>
      <c r="BK17" s="749">
        <v>12900</v>
      </c>
      <c r="BL17" s="749">
        <v>16236</v>
      </c>
      <c r="BM17" s="749">
        <v>12900</v>
      </c>
      <c r="BN17" s="749">
        <v>13196</v>
      </c>
      <c r="BO17" s="749">
        <v>13200</v>
      </c>
      <c r="BP17" s="749">
        <v>14402</v>
      </c>
      <c r="BQ17" s="749">
        <v>13200</v>
      </c>
      <c r="BR17" s="749">
        <v>13812</v>
      </c>
      <c r="BS17" s="749">
        <v>13300</v>
      </c>
      <c r="BT17" s="749">
        <v>15835</v>
      </c>
      <c r="BU17" s="749">
        <v>13100</v>
      </c>
      <c r="BV17" s="751">
        <v>16199</v>
      </c>
      <c r="BW17" s="749">
        <v>13100</v>
      </c>
      <c r="BX17" s="749">
        <v>14650</v>
      </c>
      <c r="BY17" s="749">
        <v>13200</v>
      </c>
      <c r="BZ17" s="749">
        <v>15546</v>
      </c>
      <c r="CA17" s="749">
        <v>13300</v>
      </c>
      <c r="CB17" s="749">
        <v>13766</v>
      </c>
      <c r="CC17" s="749">
        <v>24240</v>
      </c>
      <c r="CD17" s="749">
        <v>12164</v>
      </c>
      <c r="CE17" s="486">
        <f t="shared" ref="CE17:CE22" si="39">+BG17+BI17+BK17+BM17+BO17+BQ17+BS17+BU17+BW17+BY17+CA17+CC17</f>
        <v>166240</v>
      </c>
      <c r="CF17" s="487">
        <f t="shared" si="7"/>
        <v>166240</v>
      </c>
      <c r="CG17" s="487">
        <f t="shared" si="7"/>
        <v>166240</v>
      </c>
      <c r="CH17" s="487">
        <f t="shared" ref="CH17:CI22" si="40">BG17+BI17+BK17+BM17+BO17+BQ17+BS17+BU17+BW17+BY17+CA17+CC17</f>
        <v>166240</v>
      </c>
      <c r="CI17" s="487">
        <f t="shared" si="40"/>
        <v>166240</v>
      </c>
      <c r="CJ17" s="752">
        <v>170357</v>
      </c>
      <c r="CK17" s="749">
        <v>11072</v>
      </c>
      <c r="CL17" s="749">
        <v>11073</v>
      </c>
      <c r="CM17" s="749">
        <v>9677</v>
      </c>
      <c r="CN17" s="749">
        <v>14356</v>
      </c>
      <c r="CO17" s="749">
        <v>16485</v>
      </c>
      <c r="CP17" s="749">
        <v>16558</v>
      </c>
      <c r="CQ17" s="749">
        <v>13399</v>
      </c>
      <c r="CR17" s="749">
        <v>12636</v>
      </c>
      <c r="CS17" s="749">
        <v>14624</v>
      </c>
      <c r="CT17" s="753">
        <v>15299</v>
      </c>
      <c r="CU17" s="749">
        <v>14024</v>
      </c>
      <c r="CV17" s="749">
        <v>14082</v>
      </c>
      <c r="CW17" s="749">
        <v>16079</v>
      </c>
      <c r="CX17" s="749">
        <v>15112</v>
      </c>
      <c r="CY17" s="749">
        <v>16448</v>
      </c>
      <c r="CZ17" s="749">
        <v>15264</v>
      </c>
      <c r="DA17" s="749">
        <v>14875</v>
      </c>
      <c r="DB17" s="753">
        <v>14973</v>
      </c>
      <c r="DC17" s="749">
        <v>15785</v>
      </c>
      <c r="DD17" s="749">
        <v>16149</v>
      </c>
      <c r="DE17" s="753">
        <v>13978</v>
      </c>
      <c r="DF17" s="753">
        <v>14594</v>
      </c>
      <c r="DG17" s="753">
        <f>174063-156446</f>
        <v>17617</v>
      </c>
      <c r="DH17" s="753">
        <v>13967</v>
      </c>
      <c r="DI17" s="749">
        <f>DG17+DE17+DC17+DA17+CW17+CU17+CS17+CQ17+CO17+CM17+CK17+CY17</f>
        <v>174063</v>
      </c>
      <c r="DJ17" s="754">
        <f t="shared" si="11"/>
        <v>174063</v>
      </c>
      <c r="DK17" s="754">
        <f>CL17+CN17+CP17+CR17+CT17+CV17+CX17+CZ17+DB17+DD17+DF17+DH17</f>
        <v>174063</v>
      </c>
      <c r="DL17" s="753">
        <f>CK17+CM17+CO17+CQ17+CS17+CU17+CW17+CY17+DA17+DC17+DE17+DG17</f>
        <v>174063</v>
      </c>
      <c r="DM17" s="753">
        <f>CL17+CN17+CP17+CR17+CT17+CV17+CX17+CZ17+DB17+DD17+DF17+DH17</f>
        <v>174063</v>
      </c>
      <c r="DN17" s="753">
        <v>75248</v>
      </c>
      <c r="DO17" s="753">
        <v>14416</v>
      </c>
      <c r="DP17" s="753">
        <v>14416</v>
      </c>
      <c r="DQ17" s="749">
        <v>14000</v>
      </c>
      <c r="DR17" s="749">
        <v>14968</v>
      </c>
      <c r="DS17" s="753">
        <v>16000</v>
      </c>
      <c r="DT17" s="753">
        <v>12776</v>
      </c>
      <c r="DU17" s="749">
        <v>15500</v>
      </c>
      <c r="DV17" s="749"/>
      <c r="DW17" s="749">
        <v>15332</v>
      </c>
      <c r="DX17" s="749"/>
      <c r="DY17" s="749">
        <v>0</v>
      </c>
      <c r="DZ17" s="749"/>
      <c r="EA17" s="749"/>
      <c r="EB17" s="749"/>
      <c r="EC17" s="749"/>
      <c r="ED17" s="749"/>
      <c r="EE17" s="749"/>
      <c r="EF17" s="749"/>
      <c r="EG17" s="749"/>
      <c r="EH17" s="749"/>
      <c r="EI17" s="749"/>
      <c r="EJ17" s="749"/>
      <c r="EK17" s="749"/>
      <c r="EL17" s="749"/>
      <c r="EM17" s="753">
        <f>EK17+EI17+EG17+EE17+EA17+DY17+DW17+DU17+DS17+DQ17+DO17+EC17</f>
        <v>75248</v>
      </c>
      <c r="EN17" s="754">
        <f t="shared" si="21"/>
        <v>44416</v>
      </c>
      <c r="EO17" s="754">
        <f>DP17+DR17+DT17</f>
        <v>42160</v>
      </c>
      <c r="EP17" s="753">
        <f>DO17+DQ17+DS17+DU17+DW17+DY17+EA17+EC17+EE17+EG17+EI17+EK17</f>
        <v>75248</v>
      </c>
      <c r="EQ17" s="753">
        <f>DP17+DR17+DT17+DV17+DX17+DZ17+EB17+ED17+EF17+EH17+EJ17+EL17</f>
        <v>42160</v>
      </c>
      <c r="ER17" s="226">
        <f t="shared" si="23"/>
        <v>0.79849999999999999</v>
      </c>
      <c r="ES17" s="226">
        <f t="shared" si="17"/>
        <v>0.94920749279538907</v>
      </c>
      <c r="ET17" s="226">
        <f t="shared" si="18"/>
        <v>0.56028067191154585</v>
      </c>
      <c r="EU17" s="226">
        <f t="shared" si="19"/>
        <v>1.0095935176528203</v>
      </c>
      <c r="EV17" s="226">
        <f t="shared" si="20"/>
        <v>0.94485333333333332</v>
      </c>
      <c r="EW17" s="863" t="s">
        <v>612</v>
      </c>
      <c r="EX17" s="846" t="s">
        <v>567</v>
      </c>
      <c r="EY17" s="846" t="s">
        <v>225</v>
      </c>
      <c r="EZ17" s="846" t="s">
        <v>568</v>
      </c>
      <c r="FA17" s="847" t="s">
        <v>569</v>
      </c>
      <c r="FB17" s="866"/>
    </row>
    <row r="18" spans="1:164" s="61" customFormat="1" ht="39.950000000000003" customHeight="1" x14ac:dyDescent="0.25">
      <c r="A18" s="851"/>
      <c r="B18" s="854"/>
      <c r="C18" s="857"/>
      <c r="D18" s="859"/>
      <c r="E18" s="851"/>
      <c r="F18" s="175" t="s">
        <v>3</v>
      </c>
      <c r="G18" s="454">
        <f>AA18+BE18+CI18+DM18+EP18</f>
        <v>6765074024</v>
      </c>
      <c r="H18" s="458">
        <v>892352000</v>
      </c>
      <c r="I18" s="458"/>
      <c r="J18" s="458"/>
      <c r="K18" s="449">
        <v>106770000</v>
      </c>
      <c r="L18" s="449">
        <v>106770000</v>
      </c>
      <c r="M18" s="455">
        <v>416765949</v>
      </c>
      <c r="N18" s="455">
        <v>416765949</v>
      </c>
      <c r="O18" s="455">
        <v>39171000</v>
      </c>
      <c r="P18" s="455">
        <v>39171000</v>
      </c>
      <c r="Q18" s="455">
        <v>0</v>
      </c>
      <c r="R18" s="455">
        <v>0</v>
      </c>
      <c r="S18" s="455">
        <v>20627901</v>
      </c>
      <c r="T18" s="455">
        <v>20627901</v>
      </c>
      <c r="U18" s="455">
        <v>251264083</v>
      </c>
      <c r="V18" s="455">
        <v>251264083</v>
      </c>
      <c r="W18" s="454">
        <f t="shared" si="0"/>
        <v>834598933</v>
      </c>
      <c r="X18" s="457">
        <f t="shared" si="1"/>
        <v>834598933</v>
      </c>
      <c r="Y18" s="454">
        <f t="shared" si="1"/>
        <v>834598933</v>
      </c>
      <c r="Z18" s="457">
        <f t="shared" si="9"/>
        <v>834598933</v>
      </c>
      <c r="AA18" s="454">
        <f t="shared" si="9"/>
        <v>834598933</v>
      </c>
      <c r="AB18" s="488">
        <v>1175796000</v>
      </c>
      <c r="AC18" s="488"/>
      <c r="AD18" s="458"/>
      <c r="AE18" s="458">
        <v>320884000</v>
      </c>
      <c r="AF18" s="458">
        <v>318565447</v>
      </c>
      <c r="AG18" s="458">
        <v>387439000</v>
      </c>
      <c r="AH18" s="458">
        <v>387439000</v>
      </c>
      <c r="AI18" s="458">
        <v>121336000</v>
      </c>
      <c r="AJ18" s="458">
        <v>656831</v>
      </c>
      <c r="AK18" s="458">
        <v>26000000</v>
      </c>
      <c r="AL18" s="458">
        <v>677082</v>
      </c>
      <c r="AM18" s="458">
        <v>0</v>
      </c>
      <c r="AN18" s="458">
        <v>12223969</v>
      </c>
      <c r="AO18" s="458">
        <v>0</v>
      </c>
      <c r="AP18" s="458">
        <v>0</v>
      </c>
      <c r="AQ18" s="458">
        <v>60000000</v>
      </c>
      <c r="AR18" s="458">
        <v>0</v>
      </c>
      <c r="AS18" s="458">
        <v>129383000</v>
      </c>
      <c r="AT18" s="458">
        <v>104385801</v>
      </c>
      <c r="AU18" s="458">
        <v>0</v>
      </c>
      <c r="AV18" s="458">
        <v>93959378</v>
      </c>
      <c r="AW18" s="458">
        <f>11671400+32864791</f>
        <v>44536191</v>
      </c>
      <c r="AX18" s="458">
        <v>83881166</v>
      </c>
      <c r="AY18" s="458">
        <v>-10053491</v>
      </c>
      <c r="AZ18" s="458">
        <v>56315346</v>
      </c>
      <c r="BA18" s="459">
        <f t="shared" si="37"/>
        <v>1079524700</v>
      </c>
      <c r="BB18" s="459">
        <f t="shared" si="10"/>
        <v>1079524700</v>
      </c>
      <c r="BC18" s="459">
        <f t="shared" si="3"/>
        <v>1058104020</v>
      </c>
      <c r="BD18" s="459">
        <f t="shared" si="38"/>
        <v>1079524700</v>
      </c>
      <c r="BE18" s="459">
        <f t="shared" si="5"/>
        <v>1058104020</v>
      </c>
      <c r="BF18" s="458">
        <v>1549614668</v>
      </c>
      <c r="BG18" s="457">
        <v>1067921000</v>
      </c>
      <c r="BH18" s="457">
        <v>1038668000</v>
      </c>
      <c r="BI18" s="457">
        <v>0</v>
      </c>
      <c r="BJ18" s="457">
        <v>0</v>
      </c>
      <c r="BK18" s="457">
        <v>0</v>
      </c>
      <c r="BL18" s="457">
        <v>0</v>
      </c>
      <c r="BM18" s="457"/>
      <c r="BN18" s="457">
        <v>0</v>
      </c>
      <c r="BO18" s="457"/>
      <c r="BP18" s="457">
        <v>0</v>
      </c>
      <c r="BQ18" s="457">
        <v>402193668</v>
      </c>
      <c r="BR18" s="457">
        <v>50000000</v>
      </c>
      <c r="BS18" s="457">
        <v>18862000</v>
      </c>
      <c r="BT18" s="457">
        <v>-39000000</v>
      </c>
      <c r="BU18" s="457"/>
      <c r="BV18" s="457">
        <v>0</v>
      </c>
      <c r="BW18" s="457"/>
      <c r="BX18" s="457">
        <v>387489634</v>
      </c>
      <c r="BY18" s="457">
        <v>20367667</v>
      </c>
      <c r="BZ18" s="457">
        <v>20367667</v>
      </c>
      <c r="CA18" s="457">
        <v>40270333</v>
      </c>
      <c r="CB18" s="457">
        <v>-11217267</v>
      </c>
      <c r="CC18" s="457">
        <v>-17418474</v>
      </c>
      <c r="CD18" s="457">
        <v>83949133</v>
      </c>
      <c r="CE18" s="460">
        <f t="shared" si="39"/>
        <v>1532196194</v>
      </c>
      <c r="CF18" s="460">
        <f t="shared" si="7"/>
        <v>1532196194</v>
      </c>
      <c r="CG18" s="460">
        <f t="shared" si="7"/>
        <v>1530257167</v>
      </c>
      <c r="CH18" s="460">
        <f t="shared" si="40"/>
        <v>1532196194</v>
      </c>
      <c r="CI18" s="460">
        <f t="shared" si="40"/>
        <v>1530257167</v>
      </c>
      <c r="CJ18" s="461">
        <v>1642045000</v>
      </c>
      <c r="CK18" s="225">
        <v>593836400</v>
      </c>
      <c r="CL18" s="225">
        <v>593836400</v>
      </c>
      <c r="CM18" s="225">
        <v>803026000</v>
      </c>
      <c r="CN18" s="225">
        <v>471637000</v>
      </c>
      <c r="CO18" s="225">
        <v>0</v>
      </c>
      <c r="CP18" s="225">
        <v>55870000</v>
      </c>
      <c r="CQ18" s="225">
        <v>0</v>
      </c>
      <c r="CR18" s="225">
        <v>0</v>
      </c>
      <c r="CS18" s="225">
        <v>0</v>
      </c>
      <c r="CT18" s="462">
        <v>59367000</v>
      </c>
      <c r="CU18" s="463">
        <v>245128000</v>
      </c>
      <c r="CV18" s="463">
        <v>21070000</v>
      </c>
      <c r="CW18" s="463">
        <v>0</v>
      </c>
      <c r="CX18" s="463">
        <v>15050000</v>
      </c>
      <c r="CY18" s="463">
        <v>0</v>
      </c>
      <c r="CZ18" s="463">
        <v>27338004</v>
      </c>
      <c r="DA18" s="463">
        <v>0</v>
      </c>
      <c r="DB18" s="464">
        <f>1294168404-1244168404</f>
        <v>50000000</v>
      </c>
      <c r="DC18" s="463">
        <v>0</v>
      </c>
      <c r="DD18" s="463">
        <v>12040000</v>
      </c>
      <c r="DE18" s="464">
        <v>-212492429</v>
      </c>
      <c r="DF18" s="464">
        <v>26331100</v>
      </c>
      <c r="DG18" s="464">
        <v>33752933</v>
      </c>
      <c r="DH18" s="464">
        <v>130711400</v>
      </c>
      <c r="DI18" s="458">
        <f>DG18+DE18+DC18+DA18+CY18+CW18+CU18+CS18+CQ18+CO18+CM18+CK18</f>
        <v>1463250904</v>
      </c>
      <c r="DJ18" s="726">
        <f t="shared" si="11"/>
        <v>1463250904</v>
      </c>
      <c r="DK18" s="726">
        <f t="shared" si="12"/>
        <v>1463250904</v>
      </c>
      <c r="DL18" s="462">
        <f t="shared" ref="DL18:DM22" si="41">CK18+CM18+CO18+CQ18+CS18+CU18+CW18+CY18+DA18+DC18+DE18+DG18</f>
        <v>1463250904</v>
      </c>
      <c r="DM18" s="462">
        <f t="shared" si="41"/>
        <v>1463250904</v>
      </c>
      <c r="DN18" s="462">
        <v>1878863000</v>
      </c>
      <c r="DO18" s="464">
        <v>357516955</v>
      </c>
      <c r="DP18" s="464">
        <v>357516955</v>
      </c>
      <c r="DQ18" s="463">
        <f>122668000+16590000</f>
        <v>139258000</v>
      </c>
      <c r="DR18" s="463">
        <v>75808000</v>
      </c>
      <c r="DS18" s="464">
        <v>261148000</v>
      </c>
      <c r="DT18" s="464">
        <v>17912000</v>
      </c>
      <c r="DU18" s="225">
        <v>93424000</v>
      </c>
      <c r="DV18" s="225"/>
      <c r="DW18" s="225">
        <v>169885000</v>
      </c>
      <c r="DX18" s="225"/>
      <c r="DY18" s="225">
        <v>857631045</v>
      </c>
      <c r="DZ18" s="225"/>
      <c r="EA18" s="225"/>
      <c r="EB18" s="225"/>
      <c r="EC18" s="225"/>
      <c r="ED18" s="225"/>
      <c r="EE18" s="225"/>
      <c r="EF18" s="225"/>
      <c r="EG18" s="225"/>
      <c r="EH18" s="225"/>
      <c r="EI18" s="225"/>
      <c r="EJ18" s="225"/>
      <c r="EK18" s="225"/>
      <c r="EL18" s="225"/>
      <c r="EM18" s="462">
        <f>EK18+EI18+EG18+EE18+EC18+EA18+DY18+DW18+DU18+DS18+DQ18+DO18</f>
        <v>1878863000</v>
      </c>
      <c r="EN18" s="462">
        <f t="shared" si="21"/>
        <v>757922955</v>
      </c>
      <c r="EO18" s="462">
        <f t="shared" si="14"/>
        <v>451236955</v>
      </c>
      <c r="EP18" s="462">
        <f t="shared" ref="EP18:EP19" si="42">DO18+DQ18+DS18+DU18+DW18+DY18+EA18+EC18+EE18+EG18+EI18+EK18</f>
        <v>1878863000</v>
      </c>
      <c r="EQ18" s="462">
        <f t="shared" ref="EQ18:EQ22" si="43">DP18+DR18+DT18+DV18+DX18+DZ18+EB18+ED18+EF18+EH18+EJ18+EL18</f>
        <v>451236955</v>
      </c>
      <c r="ER18" s="197">
        <f t="shared" si="23"/>
        <v>6.8589458850919785E-2</v>
      </c>
      <c r="ES18" s="197">
        <f t="shared" si="17"/>
        <v>0.59535992678833694</v>
      </c>
      <c r="ET18" s="197">
        <f t="shared" si="18"/>
        <v>0.24016490558385578</v>
      </c>
      <c r="EU18" s="197">
        <f t="shared" si="19"/>
        <v>0.94176513900398551</v>
      </c>
      <c r="EV18" s="197">
        <f t="shared" si="20"/>
        <v>0.78897111252067509</v>
      </c>
      <c r="EW18" s="863"/>
      <c r="EX18" s="846"/>
      <c r="EY18" s="846"/>
      <c r="EZ18" s="846"/>
      <c r="FA18" s="848"/>
      <c r="FB18" s="866"/>
      <c r="FC18" s="510"/>
    </row>
    <row r="19" spans="1:164" s="61" customFormat="1" ht="39.950000000000003" customHeight="1" x14ac:dyDescent="0.25">
      <c r="A19" s="851"/>
      <c r="B19" s="854"/>
      <c r="C19" s="857"/>
      <c r="D19" s="859"/>
      <c r="E19" s="851"/>
      <c r="F19" s="176" t="s">
        <v>224</v>
      </c>
      <c r="G19" s="724"/>
      <c r="H19" s="458"/>
      <c r="I19" s="458"/>
      <c r="J19" s="458"/>
      <c r="K19" s="722"/>
      <c r="L19" s="722"/>
      <c r="M19" s="729"/>
      <c r="N19" s="729"/>
      <c r="O19" s="465"/>
      <c r="P19" s="465"/>
      <c r="Q19" s="729"/>
      <c r="R19" s="729"/>
      <c r="S19" s="729"/>
      <c r="T19" s="729"/>
      <c r="U19" s="449">
        <f>467742816+2584</f>
        <v>467745400</v>
      </c>
      <c r="V19" s="449">
        <f>467742816+2584</f>
        <v>467745400</v>
      </c>
      <c r="W19" s="454">
        <f t="shared" si="0"/>
        <v>467745400</v>
      </c>
      <c r="X19" s="457">
        <f t="shared" si="1"/>
        <v>467745400</v>
      </c>
      <c r="Y19" s="454">
        <f t="shared" si="1"/>
        <v>467745400</v>
      </c>
      <c r="Z19" s="457">
        <f t="shared" si="9"/>
        <v>467745400</v>
      </c>
      <c r="AA19" s="454">
        <f t="shared" si="9"/>
        <v>467745400</v>
      </c>
      <c r="AB19" s="488">
        <f>AB18</f>
        <v>1175796000</v>
      </c>
      <c r="AC19" s="488">
        <v>0</v>
      </c>
      <c r="AD19" s="458">
        <v>0</v>
      </c>
      <c r="AE19" s="488">
        <v>0</v>
      </c>
      <c r="AF19" s="458">
        <v>0</v>
      </c>
      <c r="AG19" s="458">
        <v>0</v>
      </c>
      <c r="AH19" s="458">
        <v>0</v>
      </c>
      <c r="AI19" s="458">
        <v>74843285</v>
      </c>
      <c r="AJ19" s="458">
        <v>81859409</v>
      </c>
      <c r="AK19" s="458">
        <v>91288000</v>
      </c>
      <c r="AL19" s="458">
        <v>81652000</v>
      </c>
      <c r="AM19" s="458">
        <v>90222082</v>
      </c>
      <c r="AN19" s="458">
        <v>88509051</v>
      </c>
      <c r="AO19" s="458">
        <v>86594000</v>
      </c>
      <c r="AP19" s="458">
        <v>85001200</v>
      </c>
      <c r="AQ19" s="458">
        <v>88883000</v>
      </c>
      <c r="AR19" s="458">
        <v>84603000</v>
      </c>
      <c r="AS19" s="458">
        <v>84603000</v>
      </c>
      <c r="AT19" s="458">
        <v>86726733</v>
      </c>
      <c r="AU19" s="458">
        <v>104003000</v>
      </c>
      <c r="AV19" s="458">
        <v>86594000</v>
      </c>
      <c r="AW19" s="458">
        <v>99603000</v>
      </c>
      <c r="AX19" s="458">
        <v>92932110</v>
      </c>
      <c r="AY19" s="458">
        <v>119633574</v>
      </c>
      <c r="AZ19" s="458">
        <v>171752155</v>
      </c>
      <c r="BA19" s="459">
        <f t="shared" si="37"/>
        <v>839672941</v>
      </c>
      <c r="BB19" s="459">
        <f t="shared" si="10"/>
        <v>839672941</v>
      </c>
      <c r="BC19" s="459">
        <f t="shared" si="3"/>
        <v>859629658</v>
      </c>
      <c r="BD19" s="459">
        <f t="shared" si="38"/>
        <v>839672941</v>
      </c>
      <c r="BE19" s="459">
        <f t="shared" si="5"/>
        <v>859629658</v>
      </c>
      <c r="BF19" s="466">
        <f>BG19+BI19+BK19+BM19+BO19+BQ19+BS19+BU19+BW19+BY19+CA19+CC19</f>
        <v>1423321000</v>
      </c>
      <c r="BG19" s="457">
        <v>719750</v>
      </c>
      <c r="BH19" s="457">
        <v>0</v>
      </c>
      <c r="BI19" s="457">
        <v>69502250</v>
      </c>
      <c r="BJ19" s="457">
        <v>46143437</v>
      </c>
      <c r="BK19" s="457">
        <v>132240750</v>
      </c>
      <c r="BL19" s="457">
        <v>119922833</v>
      </c>
      <c r="BM19" s="457">
        <v>128284750</v>
      </c>
      <c r="BN19" s="457">
        <v>106358333</v>
      </c>
      <c r="BO19" s="457">
        <v>128284750</v>
      </c>
      <c r="BP19" s="457">
        <v>147336171</v>
      </c>
      <c r="BQ19" s="457">
        <v>132240750</v>
      </c>
      <c r="BR19" s="457">
        <v>146350000</v>
      </c>
      <c r="BS19" s="457">
        <v>163944750</v>
      </c>
      <c r="BT19" s="457">
        <v>134970869</v>
      </c>
      <c r="BU19" s="457">
        <v>199604750</v>
      </c>
      <c r="BV19" s="457">
        <v>127763000</v>
      </c>
      <c r="BW19" s="457">
        <v>203560750</v>
      </c>
      <c r="BX19" s="457">
        <v>126503327</v>
      </c>
      <c r="BY19" s="457">
        <v>140822250</v>
      </c>
      <c r="BZ19" s="457">
        <v>99134333</v>
      </c>
      <c r="CA19" s="457">
        <v>78244750</v>
      </c>
      <c r="CB19" s="457">
        <v>109638399</v>
      </c>
      <c r="CC19" s="457">
        <f>116870750-71000000</f>
        <v>45870750</v>
      </c>
      <c r="CD19" s="457">
        <v>191933133</v>
      </c>
      <c r="CE19" s="460">
        <f t="shared" si="39"/>
        <v>1423321000</v>
      </c>
      <c r="CF19" s="460">
        <f t="shared" si="7"/>
        <v>1423321000</v>
      </c>
      <c r="CG19" s="460">
        <f t="shared" si="7"/>
        <v>1356053835</v>
      </c>
      <c r="CH19" s="460">
        <f t="shared" si="40"/>
        <v>1423321000</v>
      </c>
      <c r="CI19" s="460">
        <f t="shared" si="40"/>
        <v>1356053835</v>
      </c>
      <c r="CJ19" s="461">
        <v>1642045000</v>
      </c>
      <c r="CK19" s="225">
        <v>0</v>
      </c>
      <c r="CL19" s="225">
        <v>0</v>
      </c>
      <c r="CM19" s="225">
        <v>43360250</v>
      </c>
      <c r="CN19" s="225">
        <v>15717836</v>
      </c>
      <c r="CO19" s="225">
        <v>100080750</v>
      </c>
      <c r="CP19" s="225">
        <v>93553121</v>
      </c>
      <c r="CQ19" s="225">
        <v>128441000</v>
      </c>
      <c r="CR19" s="458">
        <v>110074373</v>
      </c>
      <c r="CS19" s="225">
        <v>128441000</v>
      </c>
      <c r="CT19" s="462">
        <v>116557714</v>
      </c>
      <c r="CU19" s="463">
        <v>128441000</v>
      </c>
      <c r="CV19" s="463">
        <v>117798979</v>
      </c>
      <c r="CW19" s="463">
        <v>188951850</v>
      </c>
      <c r="CX19" s="463">
        <v>125786267</v>
      </c>
      <c r="CY19" s="463">
        <v>188951850</v>
      </c>
      <c r="CZ19" s="463">
        <v>107854000</v>
      </c>
      <c r="DA19" s="463">
        <v>188951850</v>
      </c>
      <c r="DB19" s="464">
        <f>809944830-687342290</f>
        <v>122602540</v>
      </c>
      <c r="DC19" s="463">
        <v>173951850</v>
      </c>
      <c r="DD19" s="463">
        <f>927271769-809944830</f>
        <v>117326939</v>
      </c>
      <c r="DE19" s="464">
        <v>124230375</v>
      </c>
      <c r="DF19" s="464">
        <v>124230375</v>
      </c>
      <c r="DG19" s="464">
        <f>1463250904-1393801775</f>
        <v>69449129</v>
      </c>
      <c r="DH19" s="464">
        <f>1219138256-1051502144</f>
        <v>167636112</v>
      </c>
      <c r="DI19" s="458">
        <f>DE19+DC19+DA19+CY19+CW19+CU19+CS19+CQ19+CO19+CM19+CK19+DG19</f>
        <v>1463250904</v>
      </c>
      <c r="DJ19" s="726">
        <f t="shared" si="11"/>
        <v>1463250904</v>
      </c>
      <c r="DK19" s="726">
        <f t="shared" si="12"/>
        <v>1219138256</v>
      </c>
      <c r="DL19" s="462">
        <f t="shared" si="41"/>
        <v>1463250904</v>
      </c>
      <c r="DM19" s="462">
        <f t="shared" si="41"/>
        <v>1219138256</v>
      </c>
      <c r="DN19" s="731">
        <f>DN18</f>
        <v>1878863000</v>
      </c>
      <c r="DO19" s="464">
        <v>0</v>
      </c>
      <c r="DP19" s="464">
        <v>0</v>
      </c>
      <c r="DQ19" s="463">
        <v>68552999.999999985</v>
      </c>
      <c r="DR19" s="463">
        <v>32959202</v>
      </c>
      <c r="DS19" s="464">
        <v>147064167</v>
      </c>
      <c r="DT19" s="464">
        <v>100972067</v>
      </c>
      <c r="DU19" s="225">
        <v>165252667</v>
      </c>
      <c r="DV19" s="225"/>
      <c r="DW19" s="225">
        <v>166718000</v>
      </c>
      <c r="DX19" s="225"/>
      <c r="DY19" s="225">
        <v>170646667</v>
      </c>
      <c r="DZ19" s="225"/>
      <c r="EA19" s="225"/>
      <c r="EB19" s="225"/>
      <c r="EC19" s="225"/>
      <c r="ED19" s="225"/>
      <c r="EE19" s="225"/>
      <c r="EF19" s="225"/>
      <c r="EG19" s="225"/>
      <c r="EH19" s="225"/>
      <c r="EI19" s="225"/>
      <c r="EJ19" s="225"/>
      <c r="EK19" s="225"/>
      <c r="EL19" s="225"/>
      <c r="EM19" s="462">
        <f>EI19+EG19+EE19+EC19+EA19+DY19+DW19+DU19+DS19+DQ19+DO19+EK19</f>
        <v>718234501</v>
      </c>
      <c r="EN19" s="462">
        <f t="shared" si="21"/>
        <v>215617167</v>
      </c>
      <c r="EO19" s="462">
        <f t="shared" si="14"/>
        <v>133931269</v>
      </c>
      <c r="EP19" s="462">
        <f t="shared" si="42"/>
        <v>718234501</v>
      </c>
      <c r="EQ19" s="462">
        <f t="shared" si="43"/>
        <v>133931269</v>
      </c>
      <c r="ER19" s="197">
        <f t="shared" si="23"/>
        <v>0.68658510811814544</v>
      </c>
      <c r="ES19" s="197">
        <f>IFERROR(EO19/EN19,0)</f>
        <v>0.62115308749975362</v>
      </c>
      <c r="ET19" s="197">
        <f t="shared" si="18"/>
        <v>0.1864728982157319</v>
      </c>
      <c r="EU19" s="197">
        <f t="shared" si="19"/>
        <v>0.91538725352632366</v>
      </c>
      <c r="EV19" s="197">
        <f>IFERROR((AA19+BE19+CI19+DM19+EQ19)/G19,0)</f>
        <v>0</v>
      </c>
      <c r="EW19" s="863"/>
      <c r="EX19" s="846"/>
      <c r="EY19" s="846"/>
      <c r="EZ19" s="846"/>
      <c r="FA19" s="848"/>
      <c r="FB19" s="866"/>
    </row>
    <row r="20" spans="1:164" s="510" customFormat="1" ht="39.950000000000003" customHeight="1" x14ac:dyDescent="0.25">
      <c r="A20" s="851"/>
      <c r="B20" s="854"/>
      <c r="C20" s="857"/>
      <c r="D20" s="859"/>
      <c r="E20" s="851"/>
      <c r="F20" s="177" t="s">
        <v>42</v>
      </c>
      <c r="G20" s="585">
        <f>AA20+BE20+CI20+DM20+EP20</f>
        <v>0</v>
      </c>
      <c r="H20" s="722"/>
      <c r="I20" s="722"/>
      <c r="J20" s="722"/>
      <c r="K20" s="455"/>
      <c r="L20" s="455"/>
      <c r="M20" s="729"/>
      <c r="N20" s="729"/>
      <c r="O20" s="465"/>
      <c r="P20" s="465"/>
      <c r="Q20" s="729"/>
      <c r="R20" s="729"/>
      <c r="S20" s="729"/>
      <c r="T20" s="729"/>
      <c r="U20" s="729"/>
      <c r="V20" s="729"/>
      <c r="W20" s="732">
        <f t="shared" si="0"/>
        <v>0</v>
      </c>
      <c r="X20" s="452">
        <f t="shared" si="1"/>
        <v>0</v>
      </c>
      <c r="Y20" s="732">
        <f t="shared" si="1"/>
        <v>0</v>
      </c>
      <c r="Z20" s="452">
        <f t="shared" si="9"/>
        <v>0</v>
      </c>
      <c r="AA20" s="732">
        <f t="shared" si="9"/>
        <v>0</v>
      </c>
      <c r="AB20" s="721">
        <v>0</v>
      </c>
      <c r="AC20" s="722">
        <v>0</v>
      </c>
      <c r="AD20" s="722">
        <v>0</v>
      </c>
      <c r="AE20" s="722">
        <v>0</v>
      </c>
      <c r="AF20" s="722">
        <v>0</v>
      </c>
      <c r="AG20" s="722">
        <v>0</v>
      </c>
      <c r="AH20" s="722">
        <v>0</v>
      </c>
      <c r="AI20" s="722">
        <v>0</v>
      </c>
      <c r="AJ20" s="722">
        <v>0</v>
      </c>
      <c r="AK20" s="722">
        <v>0</v>
      </c>
      <c r="AL20" s="722">
        <v>0</v>
      </c>
      <c r="AM20" s="722">
        <v>0</v>
      </c>
      <c r="AN20" s="722">
        <v>0</v>
      </c>
      <c r="AO20" s="722">
        <v>0</v>
      </c>
      <c r="AP20" s="722">
        <v>0</v>
      </c>
      <c r="AQ20" s="722">
        <v>0</v>
      </c>
      <c r="AR20" s="722">
        <v>0</v>
      </c>
      <c r="AS20" s="722">
        <v>0</v>
      </c>
      <c r="AT20" s="722">
        <v>0</v>
      </c>
      <c r="AU20" s="722">
        <v>0</v>
      </c>
      <c r="AV20" s="722"/>
      <c r="AW20" s="722">
        <v>0</v>
      </c>
      <c r="AX20" s="722">
        <v>0</v>
      </c>
      <c r="AY20" s="722">
        <v>0</v>
      </c>
      <c r="AZ20" s="722">
        <v>0</v>
      </c>
      <c r="BA20" s="467">
        <f t="shared" si="37"/>
        <v>0</v>
      </c>
      <c r="BB20" s="468">
        <f t="shared" si="10"/>
        <v>0</v>
      </c>
      <c r="BC20" s="468">
        <f t="shared" si="3"/>
        <v>0</v>
      </c>
      <c r="BD20" s="468">
        <f t="shared" si="38"/>
        <v>0</v>
      </c>
      <c r="BE20" s="468">
        <f t="shared" si="5"/>
        <v>0</v>
      </c>
      <c r="BF20" s="734">
        <v>0</v>
      </c>
      <c r="BG20" s="722">
        <v>0</v>
      </c>
      <c r="BH20" s="732">
        <v>0</v>
      </c>
      <c r="BI20" s="722">
        <v>0</v>
      </c>
      <c r="BJ20" s="732">
        <v>0</v>
      </c>
      <c r="BK20" s="722">
        <v>0</v>
      </c>
      <c r="BL20" s="732"/>
      <c r="BM20" s="722">
        <v>0</v>
      </c>
      <c r="BN20" s="732">
        <v>0</v>
      </c>
      <c r="BO20" s="722">
        <v>0</v>
      </c>
      <c r="BP20" s="732">
        <v>0</v>
      </c>
      <c r="BQ20" s="722">
        <v>0</v>
      </c>
      <c r="BR20" s="732">
        <v>0</v>
      </c>
      <c r="BS20" s="722">
        <v>0</v>
      </c>
      <c r="BT20" s="732">
        <v>0</v>
      </c>
      <c r="BU20" s="722">
        <v>0</v>
      </c>
      <c r="BV20" s="732">
        <v>0</v>
      </c>
      <c r="BW20" s="722">
        <v>0</v>
      </c>
      <c r="BX20" s="732">
        <v>0</v>
      </c>
      <c r="BY20" s="722">
        <v>0</v>
      </c>
      <c r="BZ20" s="732">
        <v>0</v>
      </c>
      <c r="CA20" s="722">
        <v>0</v>
      </c>
      <c r="CB20" s="732">
        <v>0</v>
      </c>
      <c r="CC20" s="735">
        <v>0</v>
      </c>
      <c r="CD20" s="735">
        <v>0</v>
      </c>
      <c r="CE20" s="453">
        <f t="shared" si="39"/>
        <v>0</v>
      </c>
      <c r="CF20" s="453">
        <f t="shared" si="7"/>
        <v>0</v>
      </c>
      <c r="CG20" s="453">
        <f t="shared" si="7"/>
        <v>0</v>
      </c>
      <c r="CH20" s="453">
        <f t="shared" si="40"/>
        <v>0</v>
      </c>
      <c r="CI20" s="453">
        <f t="shared" si="40"/>
        <v>0</v>
      </c>
      <c r="CJ20" s="453">
        <v>0</v>
      </c>
      <c r="CK20" s="453">
        <v>0</v>
      </c>
      <c r="CL20" s="453">
        <v>0</v>
      </c>
      <c r="CM20" s="453">
        <v>0</v>
      </c>
      <c r="CN20" s="722">
        <v>0</v>
      </c>
      <c r="CO20" s="453">
        <v>0</v>
      </c>
      <c r="CP20" s="453">
        <v>0</v>
      </c>
      <c r="CQ20" s="453">
        <v>0</v>
      </c>
      <c r="CR20" s="722">
        <v>0</v>
      </c>
      <c r="CS20" s="453">
        <v>0</v>
      </c>
      <c r="CT20" s="489"/>
      <c r="CU20" s="469">
        <v>0</v>
      </c>
      <c r="CV20" s="722">
        <v>0</v>
      </c>
      <c r="CW20" s="469">
        <v>0</v>
      </c>
      <c r="CX20" s="469">
        <v>0</v>
      </c>
      <c r="CY20" s="469">
        <v>0</v>
      </c>
      <c r="CZ20" s="722">
        <v>0</v>
      </c>
      <c r="DA20" s="469">
        <v>0</v>
      </c>
      <c r="DB20" s="736">
        <v>0</v>
      </c>
      <c r="DC20" s="469">
        <v>0</v>
      </c>
      <c r="DD20" s="722">
        <v>0</v>
      </c>
      <c r="DE20" s="506">
        <v>0</v>
      </c>
      <c r="DF20" s="736">
        <v>0</v>
      </c>
      <c r="DG20" s="506">
        <v>0</v>
      </c>
      <c r="DH20" s="755">
        <v>0</v>
      </c>
      <c r="DI20" s="721">
        <f>DE20+DC20+DA20+CY20+CW20+CU20+CS20+CQ20+CO20+CM20+CK20+DG20</f>
        <v>0</v>
      </c>
      <c r="DJ20" s="726">
        <f t="shared" si="11"/>
        <v>0</v>
      </c>
      <c r="DK20" s="726">
        <f t="shared" si="12"/>
        <v>0</v>
      </c>
      <c r="DL20" s="738">
        <f>CK20+CM20+CO20+CQ20+CS20+CU20+CW20+CY20+DA20+DC20+DE20+DG20</f>
        <v>0</v>
      </c>
      <c r="DM20" s="738">
        <f t="shared" si="41"/>
        <v>0</v>
      </c>
      <c r="DN20" s="756">
        <v>0</v>
      </c>
      <c r="DO20" s="738">
        <v>0</v>
      </c>
      <c r="DP20" s="738">
        <v>0</v>
      </c>
      <c r="DQ20" s="732">
        <v>0</v>
      </c>
      <c r="DR20" s="669"/>
      <c r="DS20" s="738">
        <v>0</v>
      </c>
      <c r="DT20" s="738">
        <v>0</v>
      </c>
      <c r="DU20" s="732">
        <v>0</v>
      </c>
      <c r="DV20" s="732"/>
      <c r="DW20" s="732">
        <v>0</v>
      </c>
      <c r="DX20" s="732"/>
      <c r="DY20" s="732">
        <v>0</v>
      </c>
      <c r="DZ20" s="732"/>
      <c r="EA20" s="732"/>
      <c r="EB20" s="732"/>
      <c r="EC20" s="732"/>
      <c r="ED20" s="732"/>
      <c r="EE20" s="732"/>
      <c r="EF20" s="732"/>
      <c r="EG20" s="722"/>
      <c r="EH20" s="732"/>
      <c r="EI20" s="722"/>
      <c r="EJ20" s="732"/>
      <c r="EK20" s="722"/>
      <c r="EL20" s="732"/>
      <c r="EM20" s="740">
        <f>EI20+EG20+EE20+EC20+EA20+DY20+DW20+DU20+DS20+DQ20+DO20+EK20</f>
        <v>0</v>
      </c>
      <c r="EN20" s="726">
        <f t="shared" si="21"/>
        <v>0</v>
      </c>
      <c r="EO20" s="726">
        <f t="shared" si="14"/>
        <v>0</v>
      </c>
      <c r="EP20" s="738">
        <f>DO20+DQ20+DS20+DU20+DW20+DY20+EA20+EC20+EE20+EG20+EI20+EK20</f>
        <v>0</v>
      </c>
      <c r="EQ20" s="738">
        <f t="shared" si="43"/>
        <v>0</v>
      </c>
      <c r="ER20" s="197">
        <f t="shared" si="23"/>
        <v>0</v>
      </c>
      <c r="ES20" s="197">
        <f>IFERROR(EO20/EN20,0)</f>
        <v>0</v>
      </c>
      <c r="ET20" s="197">
        <f>IFERROR(EQ20/EP20,0)</f>
        <v>0</v>
      </c>
      <c r="EU20" s="197">
        <f>IFERROR((AA20+BE20+CI20+DM20+EO20)/(Z20+BD20+CH20+DL20+EN20),0)</f>
        <v>0</v>
      </c>
      <c r="EV20" s="197">
        <f>IFERROR((AA20+BE20+CI20+DM20+EQ20)/G20,0)</f>
        <v>0</v>
      </c>
      <c r="EW20" s="863"/>
      <c r="EX20" s="846"/>
      <c r="EY20" s="846"/>
      <c r="EZ20" s="846"/>
      <c r="FA20" s="848"/>
      <c r="FB20" s="866"/>
    </row>
    <row r="21" spans="1:164" s="510" customFormat="1" ht="39.950000000000003" customHeight="1" x14ac:dyDescent="0.25">
      <c r="A21" s="851"/>
      <c r="B21" s="854"/>
      <c r="C21" s="857"/>
      <c r="D21" s="859"/>
      <c r="E21" s="851"/>
      <c r="F21" s="177" t="s">
        <v>4</v>
      </c>
      <c r="G21" s="454">
        <f>AA21+BE21+CI21+DM21+EP21</f>
        <v>964755725</v>
      </c>
      <c r="H21" s="743"/>
      <c r="I21" s="743"/>
      <c r="J21" s="743"/>
      <c r="K21" s="722"/>
      <c r="L21" s="722"/>
      <c r="M21" s="721"/>
      <c r="N21" s="721"/>
      <c r="O21" s="451"/>
      <c r="P21" s="451"/>
      <c r="Q21" s="723"/>
      <c r="R21" s="723"/>
      <c r="S21" s="723"/>
      <c r="T21" s="723"/>
      <c r="U21" s="724"/>
      <c r="V21" s="724"/>
      <c r="W21" s="454">
        <f t="shared" si="0"/>
        <v>0</v>
      </c>
      <c r="X21" s="452">
        <f t="shared" si="1"/>
        <v>0</v>
      </c>
      <c r="Y21" s="454">
        <f t="shared" si="1"/>
        <v>0</v>
      </c>
      <c r="Z21" s="452">
        <f t="shared" si="9"/>
        <v>0</v>
      </c>
      <c r="AA21" s="454">
        <f t="shared" si="9"/>
        <v>0</v>
      </c>
      <c r="AB21" s="743">
        <f>AA18-AA19</f>
        <v>366853533</v>
      </c>
      <c r="AC21" s="743">
        <v>10344467</v>
      </c>
      <c r="AD21" s="743">
        <v>10344467</v>
      </c>
      <c r="AE21" s="458">
        <v>112473844</v>
      </c>
      <c r="AF21" s="458">
        <v>112473844</v>
      </c>
      <c r="AG21" s="458">
        <v>74124357</v>
      </c>
      <c r="AH21" s="458">
        <v>74124357</v>
      </c>
      <c r="AI21" s="458">
        <v>30758782</v>
      </c>
      <c r="AJ21" s="458">
        <v>30758782</v>
      </c>
      <c r="AK21" s="458">
        <v>9338213</v>
      </c>
      <c r="AL21" s="458">
        <v>9338213</v>
      </c>
      <c r="AM21" s="458">
        <v>33030520</v>
      </c>
      <c r="AN21" s="458">
        <v>23659093</v>
      </c>
      <c r="AO21" s="458">
        <f>21749600</f>
        <v>21749600</v>
      </c>
      <c r="AP21" s="458">
        <v>20000000</v>
      </c>
      <c r="AQ21" s="458">
        <v>37500000</v>
      </c>
      <c r="AR21" s="458">
        <v>23348514</v>
      </c>
      <c r="AS21" s="458">
        <f>37533750</f>
        <v>37533750</v>
      </c>
      <c r="AT21" s="458">
        <v>33627385</v>
      </c>
      <c r="AU21" s="225">
        <v>0</v>
      </c>
      <c r="AV21" s="225">
        <f>18812651+1189</f>
        <v>18813840</v>
      </c>
      <c r="AW21" s="225">
        <v>0</v>
      </c>
      <c r="AX21" s="225">
        <v>0</v>
      </c>
      <c r="AY21" s="225">
        <v>-10365038</v>
      </c>
      <c r="AZ21" s="225">
        <v>0</v>
      </c>
      <c r="BA21" s="459">
        <f t="shared" si="37"/>
        <v>356488495</v>
      </c>
      <c r="BB21" s="459">
        <f t="shared" si="10"/>
        <v>356488495</v>
      </c>
      <c r="BC21" s="459">
        <f t="shared" si="3"/>
        <v>356488495</v>
      </c>
      <c r="BD21" s="459">
        <f t="shared" si="38"/>
        <v>356488495</v>
      </c>
      <c r="BE21" s="459">
        <f t="shared" si="5"/>
        <v>356488495</v>
      </c>
      <c r="BF21" s="466">
        <v>198469653</v>
      </c>
      <c r="BG21" s="457">
        <v>79826168</v>
      </c>
      <c r="BH21" s="457">
        <v>57296500</v>
      </c>
      <c r="BI21" s="457">
        <v>57476044</v>
      </c>
      <c r="BJ21" s="457">
        <v>56099709</v>
      </c>
      <c r="BK21" s="457">
        <v>41645194</v>
      </c>
      <c r="BL21" s="457">
        <v>3253200</v>
      </c>
      <c r="BM21" s="457">
        <v>3928451</v>
      </c>
      <c r="BN21" s="457">
        <v>19946296</v>
      </c>
      <c r="BO21" s="457">
        <v>1559850</v>
      </c>
      <c r="BP21" s="457">
        <v>29413405</v>
      </c>
      <c r="BQ21" s="457">
        <v>1559850</v>
      </c>
      <c r="BR21" s="457">
        <v>540</v>
      </c>
      <c r="BS21" s="457">
        <v>1559850</v>
      </c>
      <c r="BT21" s="457">
        <v>0</v>
      </c>
      <c r="BU21" s="457">
        <v>1559850</v>
      </c>
      <c r="BV21" s="457">
        <v>12040142</v>
      </c>
      <c r="BW21" s="457">
        <f>1559850-4709</f>
        <v>1555141</v>
      </c>
      <c r="BX21" s="457">
        <v>0</v>
      </c>
      <c r="BY21" s="457">
        <v>1559850</v>
      </c>
      <c r="BZ21" s="457">
        <v>5104965</v>
      </c>
      <c r="CA21" s="457">
        <v>1559850</v>
      </c>
      <c r="CB21" s="457">
        <v>3403310</v>
      </c>
      <c r="CC21" s="457">
        <v>4679554</v>
      </c>
      <c r="CD21" s="457">
        <v>3403310</v>
      </c>
      <c r="CE21" s="460">
        <f t="shared" si="39"/>
        <v>198469652</v>
      </c>
      <c r="CF21" s="460">
        <f t="shared" si="7"/>
        <v>198469652</v>
      </c>
      <c r="CG21" s="460">
        <f t="shared" si="7"/>
        <v>189961377</v>
      </c>
      <c r="CH21" s="460">
        <f t="shared" si="40"/>
        <v>198469652</v>
      </c>
      <c r="CI21" s="460">
        <f t="shared" si="40"/>
        <v>189961377</v>
      </c>
      <c r="CJ21" s="461">
        <v>174203332</v>
      </c>
      <c r="CK21" s="742">
        <v>15270700</v>
      </c>
      <c r="CL21" s="742">
        <v>15270700</v>
      </c>
      <c r="CM21" s="742">
        <v>60561298</v>
      </c>
      <c r="CN21" s="742">
        <v>75486536</v>
      </c>
      <c r="CO21" s="742">
        <v>72580334</v>
      </c>
      <c r="CP21" s="742">
        <v>29258667</v>
      </c>
      <c r="CQ21" s="742">
        <v>19771000</v>
      </c>
      <c r="CR21" s="742">
        <v>23513792</v>
      </c>
      <c r="CS21" s="742">
        <v>6020000</v>
      </c>
      <c r="CT21" s="744">
        <v>21817857</v>
      </c>
      <c r="CU21" s="463">
        <v>0</v>
      </c>
      <c r="CV21" s="742">
        <v>0</v>
      </c>
      <c r="CW21" s="463">
        <v>0</v>
      </c>
      <c r="CX21" s="463">
        <v>0</v>
      </c>
      <c r="CY21" s="463">
        <v>0</v>
      </c>
      <c r="CZ21" s="742">
        <v>2920600</v>
      </c>
      <c r="DA21" s="463">
        <v>0</v>
      </c>
      <c r="DB21" s="744">
        <f>172659252-168268152</f>
        <v>4391100</v>
      </c>
      <c r="DC21" s="463">
        <v>0</v>
      </c>
      <c r="DD21" s="742">
        <f>173189872-172659252</f>
        <v>530620</v>
      </c>
      <c r="DE21" s="464">
        <v>0</v>
      </c>
      <c r="DF21" s="744">
        <f>174193205-173189872</f>
        <v>1003333</v>
      </c>
      <c r="DG21" s="464">
        <f>174193205-174203332</f>
        <v>-10127</v>
      </c>
      <c r="DH21" s="744">
        <v>0</v>
      </c>
      <c r="DI21" s="458">
        <f>DE21+DC21+DA21+CY21+CW21+CU21+CS21+CQ21+CO21+CM21+CK21+DG21</f>
        <v>174193205</v>
      </c>
      <c r="DJ21" s="726">
        <f t="shared" si="11"/>
        <v>174193205</v>
      </c>
      <c r="DK21" s="726">
        <f t="shared" si="12"/>
        <v>174193205</v>
      </c>
      <c r="DL21" s="462">
        <f t="shared" si="41"/>
        <v>174193205</v>
      </c>
      <c r="DM21" s="462">
        <f t="shared" si="41"/>
        <v>174193205</v>
      </c>
      <c r="DN21" s="462">
        <f>DM18-DM19</f>
        <v>244112648</v>
      </c>
      <c r="DO21" s="462">
        <v>92494131</v>
      </c>
      <c r="DP21" s="462">
        <v>92494131</v>
      </c>
      <c r="DQ21" s="502">
        <f>80491378-8030646+2900200</f>
        <v>75360932</v>
      </c>
      <c r="DR21" s="502">
        <v>68423065</v>
      </c>
      <c r="DS21" s="462">
        <v>56465583</v>
      </c>
      <c r="DT21" s="462">
        <v>42058732</v>
      </c>
      <c r="DU21" s="462">
        <v>19792002</v>
      </c>
      <c r="DV21" s="462"/>
      <c r="DW21" s="462">
        <v>0</v>
      </c>
      <c r="DX21" s="462"/>
      <c r="DY21" s="462">
        <v>0</v>
      </c>
      <c r="DZ21" s="462"/>
      <c r="EA21" s="462"/>
      <c r="EB21" s="462"/>
      <c r="EC21" s="462"/>
      <c r="ED21" s="462"/>
      <c r="EE21" s="462"/>
      <c r="EF21" s="462"/>
      <c r="EG21" s="462"/>
      <c r="EH21" s="462"/>
      <c r="EI21" s="462"/>
      <c r="EJ21" s="462"/>
      <c r="EK21" s="462"/>
      <c r="EL21" s="462"/>
      <c r="EM21" s="462">
        <f>EI21+EG21+EE21+EC21+EA21+DY21+DW21+DU21+DS21+DQ21+DO21+EK21</f>
        <v>244112648</v>
      </c>
      <c r="EN21" s="462">
        <f t="shared" si="21"/>
        <v>224320646</v>
      </c>
      <c r="EO21" s="462">
        <f t="shared" si="14"/>
        <v>202975928</v>
      </c>
      <c r="EP21" s="462">
        <f t="shared" ref="EP21" si="44">DO21+DQ21+DS21+DU21+DW21+DY21+EA21+EC21+EE21+EG21+EI21+EK21</f>
        <v>244112648</v>
      </c>
      <c r="EQ21" s="462">
        <f t="shared" si="43"/>
        <v>202975928</v>
      </c>
      <c r="ER21" s="197">
        <f t="shared" si="23"/>
        <v>0.74485606568518026</v>
      </c>
      <c r="ES21" s="197">
        <f t="shared" si="17"/>
        <v>0.90484728721760188</v>
      </c>
      <c r="ET21" s="197">
        <f t="shared" si="18"/>
        <v>0.83148468407093756</v>
      </c>
      <c r="EU21" s="197">
        <f t="shared" si="19"/>
        <v>0.96869022576161701</v>
      </c>
      <c r="EV21" s="197">
        <f t="shared" si="20"/>
        <v>0.95736048106892546</v>
      </c>
      <c r="EW21" s="863"/>
      <c r="EX21" s="846"/>
      <c r="EY21" s="846"/>
      <c r="EZ21" s="846"/>
      <c r="FA21" s="848"/>
      <c r="FB21" s="866"/>
    </row>
    <row r="22" spans="1:164" s="510" customFormat="1" ht="39.950000000000003" customHeight="1" thickBot="1" x14ac:dyDescent="0.3">
      <c r="A22" s="851"/>
      <c r="B22" s="854"/>
      <c r="C22" s="857"/>
      <c r="D22" s="859"/>
      <c r="E22" s="851"/>
      <c r="F22" s="177" t="s">
        <v>43</v>
      </c>
      <c r="G22" s="745">
        <f>G17</f>
        <v>600000</v>
      </c>
      <c r="H22" s="471">
        <f>H17+H20</f>
        <v>60856</v>
      </c>
      <c r="I22" s="757"/>
      <c r="J22" s="757"/>
      <c r="K22" s="471">
        <f>K17+K20</f>
        <v>1029</v>
      </c>
      <c r="L22" s="471">
        <f t="shared" ref="L22:V22" si="45">L17+L20</f>
        <v>1029</v>
      </c>
      <c r="M22" s="471">
        <f t="shared" si="45"/>
        <v>8565</v>
      </c>
      <c r="N22" s="471">
        <f t="shared" si="45"/>
        <v>8565</v>
      </c>
      <c r="O22" s="473">
        <f t="shared" si="45"/>
        <v>11336</v>
      </c>
      <c r="P22" s="473">
        <f t="shared" si="45"/>
        <v>11336</v>
      </c>
      <c r="Q22" s="473">
        <f t="shared" si="45"/>
        <v>12981</v>
      </c>
      <c r="R22" s="473">
        <f t="shared" si="45"/>
        <v>12981</v>
      </c>
      <c r="S22" s="473">
        <f t="shared" si="45"/>
        <v>9245</v>
      </c>
      <c r="T22" s="473">
        <f t="shared" si="45"/>
        <v>9245</v>
      </c>
      <c r="U22" s="473">
        <f t="shared" si="45"/>
        <v>10850</v>
      </c>
      <c r="V22" s="473">
        <f t="shared" si="45"/>
        <v>10850</v>
      </c>
      <c r="W22" s="474">
        <f t="shared" si="0"/>
        <v>54006</v>
      </c>
      <c r="X22" s="745">
        <f t="shared" si="1"/>
        <v>54006</v>
      </c>
      <c r="Y22" s="474">
        <f t="shared" si="1"/>
        <v>54006</v>
      </c>
      <c r="Z22" s="745">
        <f t="shared" si="9"/>
        <v>54006</v>
      </c>
      <c r="AA22" s="474">
        <f t="shared" si="9"/>
        <v>54006</v>
      </c>
      <c r="AB22" s="472">
        <f t="shared" ref="AB22:AZ22" si="46">AB17+AB20</f>
        <v>146494</v>
      </c>
      <c r="AC22" s="472">
        <f t="shared" si="46"/>
        <v>8000</v>
      </c>
      <c r="AD22" s="472">
        <f t="shared" si="46"/>
        <v>8313</v>
      </c>
      <c r="AE22" s="472">
        <f t="shared" si="46"/>
        <v>10500</v>
      </c>
      <c r="AF22" s="472">
        <f t="shared" si="46"/>
        <v>12086</v>
      </c>
      <c r="AG22" s="472">
        <f t="shared" si="46"/>
        <v>10500</v>
      </c>
      <c r="AH22" s="472">
        <f t="shared" si="46"/>
        <v>10262</v>
      </c>
      <c r="AI22" s="472">
        <f t="shared" si="46"/>
        <v>10500</v>
      </c>
      <c r="AJ22" s="472">
        <f t="shared" si="46"/>
        <v>10889</v>
      </c>
      <c r="AK22" s="472">
        <f t="shared" si="46"/>
        <v>10500</v>
      </c>
      <c r="AL22" s="472">
        <f t="shared" si="46"/>
        <v>11296</v>
      </c>
      <c r="AM22" s="472">
        <f t="shared" si="46"/>
        <v>10500</v>
      </c>
      <c r="AN22" s="474">
        <f t="shared" si="46"/>
        <v>11165</v>
      </c>
      <c r="AO22" s="474">
        <f t="shared" si="46"/>
        <v>10500</v>
      </c>
      <c r="AP22" s="474">
        <f t="shared" si="46"/>
        <v>12138</v>
      </c>
      <c r="AQ22" s="474">
        <f t="shared" si="46"/>
        <v>11400</v>
      </c>
      <c r="AR22" s="474">
        <f t="shared" si="46"/>
        <v>9110</v>
      </c>
      <c r="AS22" s="472">
        <f t="shared" si="46"/>
        <v>10100</v>
      </c>
      <c r="AT22" s="474">
        <f t="shared" si="46"/>
        <v>12271</v>
      </c>
      <c r="AU22" s="472">
        <f t="shared" si="46"/>
        <v>10100</v>
      </c>
      <c r="AV22" s="474">
        <f t="shared" si="46"/>
        <v>11878</v>
      </c>
      <c r="AW22" s="472">
        <f t="shared" si="46"/>
        <v>10100</v>
      </c>
      <c r="AX22" s="474">
        <f t="shared" si="46"/>
        <v>11978</v>
      </c>
      <c r="AY22" s="472">
        <f t="shared" si="46"/>
        <v>10100</v>
      </c>
      <c r="AZ22" s="474">
        <f t="shared" si="46"/>
        <v>9057</v>
      </c>
      <c r="BA22" s="475">
        <f t="shared" si="37"/>
        <v>122800</v>
      </c>
      <c r="BB22" s="474">
        <f t="shared" si="10"/>
        <v>122800</v>
      </c>
      <c r="BC22" s="474">
        <f t="shared" si="3"/>
        <v>130443</v>
      </c>
      <c r="BD22" s="475">
        <f t="shared" si="38"/>
        <v>122800</v>
      </c>
      <c r="BE22" s="475">
        <f t="shared" si="5"/>
        <v>130443</v>
      </c>
      <c r="BF22" s="476">
        <f>BF17+BF20</f>
        <v>154900</v>
      </c>
      <c r="BG22" s="746">
        <f>BG17+BG20</f>
        <v>10900</v>
      </c>
      <c r="BH22" s="746">
        <f t="shared" ref="BH22:CD23" si="47">BH17+BH20</f>
        <v>10904</v>
      </c>
      <c r="BI22" s="746">
        <f t="shared" si="47"/>
        <v>12900</v>
      </c>
      <c r="BJ22" s="746">
        <f t="shared" si="47"/>
        <v>9530</v>
      </c>
      <c r="BK22" s="746">
        <f t="shared" si="47"/>
        <v>12900</v>
      </c>
      <c r="BL22" s="746">
        <f t="shared" si="47"/>
        <v>16236</v>
      </c>
      <c r="BM22" s="746">
        <f t="shared" si="47"/>
        <v>12900</v>
      </c>
      <c r="BN22" s="746">
        <f t="shared" si="47"/>
        <v>13196</v>
      </c>
      <c r="BO22" s="746">
        <f t="shared" si="47"/>
        <v>13200</v>
      </c>
      <c r="BP22" s="746">
        <f t="shared" si="47"/>
        <v>14402</v>
      </c>
      <c r="BQ22" s="746">
        <f t="shared" si="47"/>
        <v>13200</v>
      </c>
      <c r="BR22" s="746">
        <f t="shared" si="47"/>
        <v>13812</v>
      </c>
      <c r="BS22" s="746">
        <f t="shared" si="47"/>
        <v>13300</v>
      </c>
      <c r="BT22" s="746">
        <f t="shared" si="47"/>
        <v>15835</v>
      </c>
      <c r="BU22" s="746">
        <f t="shared" si="47"/>
        <v>13100</v>
      </c>
      <c r="BV22" s="746">
        <f t="shared" si="47"/>
        <v>16199</v>
      </c>
      <c r="BW22" s="746">
        <f t="shared" si="47"/>
        <v>13100</v>
      </c>
      <c r="BX22" s="758">
        <f t="shared" si="47"/>
        <v>14650</v>
      </c>
      <c r="BY22" s="746">
        <f t="shared" si="47"/>
        <v>13200</v>
      </c>
      <c r="BZ22" s="746">
        <f t="shared" si="47"/>
        <v>15546</v>
      </c>
      <c r="CA22" s="746">
        <f t="shared" si="47"/>
        <v>13300</v>
      </c>
      <c r="CB22" s="746">
        <f t="shared" si="47"/>
        <v>13766</v>
      </c>
      <c r="CC22" s="746">
        <f t="shared" si="47"/>
        <v>24240</v>
      </c>
      <c r="CD22" s="746">
        <f t="shared" si="47"/>
        <v>12164</v>
      </c>
      <c r="CE22" s="490">
        <f t="shared" si="39"/>
        <v>166240</v>
      </c>
      <c r="CF22" s="490">
        <f t="shared" si="7"/>
        <v>166240</v>
      </c>
      <c r="CG22" s="490">
        <f t="shared" si="7"/>
        <v>166240</v>
      </c>
      <c r="CH22" s="490">
        <f t="shared" si="40"/>
        <v>166240</v>
      </c>
      <c r="CI22" s="490">
        <f t="shared" si="40"/>
        <v>166240</v>
      </c>
      <c r="CJ22" s="476">
        <f>CJ17+CJ20</f>
        <v>170357</v>
      </c>
      <c r="CK22" s="476">
        <f>CK17+CK20</f>
        <v>11072</v>
      </c>
      <c r="CL22" s="476">
        <f>CL17+CL20</f>
        <v>11073</v>
      </c>
      <c r="CM22" s="476">
        <f>CM17+CM20</f>
        <v>9677</v>
      </c>
      <c r="CN22" s="476">
        <f t="shared" ref="CN22:DC23" si="48">CN17+CN20</f>
        <v>14356</v>
      </c>
      <c r="CO22" s="476">
        <f t="shared" si="48"/>
        <v>16485</v>
      </c>
      <c r="CP22" s="476">
        <f t="shared" si="48"/>
        <v>16558</v>
      </c>
      <c r="CQ22" s="476">
        <f t="shared" si="48"/>
        <v>13399</v>
      </c>
      <c r="CR22" s="476">
        <f t="shared" si="48"/>
        <v>12636</v>
      </c>
      <c r="CS22" s="476">
        <f t="shared" si="48"/>
        <v>14624</v>
      </c>
      <c r="CT22" s="476">
        <f t="shared" si="48"/>
        <v>15299</v>
      </c>
      <c r="CU22" s="491">
        <f t="shared" si="48"/>
        <v>14024</v>
      </c>
      <c r="CV22" s="478">
        <f t="shared" si="48"/>
        <v>14082</v>
      </c>
      <c r="CW22" s="491">
        <f t="shared" si="48"/>
        <v>16079</v>
      </c>
      <c r="CX22" s="492">
        <f>+CX17+CX20</f>
        <v>15112</v>
      </c>
      <c r="CY22" s="491">
        <f>CY17+CY20</f>
        <v>16448</v>
      </c>
      <c r="CZ22" s="492">
        <f>CZ20+CZ17</f>
        <v>15264</v>
      </c>
      <c r="DA22" s="491">
        <f t="shared" ref="DA22:DG22" si="49">DA17+DA20</f>
        <v>14875</v>
      </c>
      <c r="DB22" s="493">
        <f t="shared" si="49"/>
        <v>14973</v>
      </c>
      <c r="DC22" s="491">
        <f t="shared" si="49"/>
        <v>15785</v>
      </c>
      <c r="DD22" s="492">
        <f t="shared" si="49"/>
        <v>16149</v>
      </c>
      <c r="DE22" s="558">
        <f t="shared" si="49"/>
        <v>13978</v>
      </c>
      <c r="DF22" s="558">
        <f t="shared" si="49"/>
        <v>14594</v>
      </c>
      <c r="DG22" s="558">
        <f t="shared" si="49"/>
        <v>17617</v>
      </c>
      <c r="DH22" s="493">
        <f>DH17+DH20</f>
        <v>13967</v>
      </c>
      <c r="DI22" s="758">
        <f>DG22+DE22+DC22+DA22+CW22+CU22+CS22+CQ22+CO22+CM22+CK22+CY22</f>
        <v>174063</v>
      </c>
      <c r="DJ22" s="747">
        <f t="shared" si="11"/>
        <v>174063</v>
      </c>
      <c r="DK22" s="747">
        <f t="shared" si="12"/>
        <v>174063</v>
      </c>
      <c r="DL22" s="759">
        <f t="shared" si="41"/>
        <v>174063</v>
      </c>
      <c r="DM22" s="759">
        <f t="shared" si="41"/>
        <v>174063</v>
      </c>
      <c r="DN22" s="493">
        <f t="shared" ref="DN22:DS22" si="50">DN17+DN20</f>
        <v>75248</v>
      </c>
      <c r="DO22" s="493">
        <f t="shared" si="50"/>
        <v>14416</v>
      </c>
      <c r="DP22" s="493">
        <f t="shared" si="50"/>
        <v>14416</v>
      </c>
      <c r="DQ22" s="492">
        <f t="shared" si="50"/>
        <v>14000</v>
      </c>
      <c r="DR22" s="492">
        <f t="shared" si="50"/>
        <v>14968</v>
      </c>
      <c r="DS22" s="493">
        <f t="shared" si="50"/>
        <v>16000</v>
      </c>
      <c r="DT22" s="493">
        <f>DT17+DT20</f>
        <v>12776</v>
      </c>
      <c r="DU22" s="493">
        <f>DU17+DU20</f>
        <v>15500</v>
      </c>
      <c r="DV22" s="472"/>
      <c r="DW22" s="493">
        <f>DW17+DW20</f>
        <v>15332</v>
      </c>
      <c r="DX22" s="472"/>
      <c r="DY22" s="493">
        <f>DY17+DY20</f>
        <v>0</v>
      </c>
      <c r="DZ22" s="472"/>
      <c r="EA22" s="472"/>
      <c r="EB22" s="472"/>
      <c r="EC22" s="472"/>
      <c r="ED22" s="472"/>
      <c r="EE22" s="472"/>
      <c r="EF22" s="472"/>
      <c r="EG22" s="472"/>
      <c r="EH22" s="472"/>
      <c r="EI22" s="472"/>
      <c r="EJ22" s="472"/>
      <c r="EK22" s="472"/>
      <c r="EL22" s="472"/>
      <c r="EM22" s="759">
        <f>EK22+EI22+EG22+EE22+EA22+DY22+DW22+DU22+DS22+DQ22+DO22+EC22</f>
        <v>75248</v>
      </c>
      <c r="EN22" s="747">
        <f t="shared" si="21"/>
        <v>44416</v>
      </c>
      <c r="EO22" s="747">
        <f t="shared" si="14"/>
        <v>42160</v>
      </c>
      <c r="EP22" s="759">
        <f>DO22+DQ22+DS22+DU22+DW22+DY22+EA22+EC22+EE22+EG22+EI22+EK22</f>
        <v>75248</v>
      </c>
      <c r="EQ22" s="759">
        <f t="shared" si="43"/>
        <v>42160</v>
      </c>
      <c r="ER22" s="198">
        <f t="shared" si="23"/>
        <v>0.79849999999999999</v>
      </c>
      <c r="ES22" s="198">
        <f t="shared" si="17"/>
        <v>0.94920749279538907</v>
      </c>
      <c r="ET22" s="198">
        <f t="shared" si="18"/>
        <v>0.56028067191154585</v>
      </c>
      <c r="EU22" s="198">
        <f t="shared" si="19"/>
        <v>1.0095935176528203</v>
      </c>
      <c r="EV22" s="198">
        <f t="shared" si="20"/>
        <v>0.94485333333333332</v>
      </c>
      <c r="EW22" s="863"/>
      <c r="EX22" s="846"/>
      <c r="EY22" s="846"/>
      <c r="EZ22" s="846"/>
      <c r="FA22" s="848"/>
      <c r="FB22" s="866"/>
    </row>
    <row r="23" spans="1:164" s="18" customFormat="1" ht="39.950000000000003" customHeight="1" thickBot="1" x14ac:dyDescent="0.3">
      <c r="A23" s="851"/>
      <c r="B23" s="867"/>
      <c r="C23" s="889"/>
      <c r="D23" s="872"/>
      <c r="E23" s="852"/>
      <c r="F23" s="178" t="s">
        <v>45</v>
      </c>
      <c r="G23" s="480">
        <f>G18+G21</f>
        <v>7729829749</v>
      </c>
      <c r="H23" s="481">
        <f t="shared" ref="H23:BS23" si="51">H18+H21</f>
        <v>892352000</v>
      </c>
      <c r="I23" s="481">
        <f t="shared" si="51"/>
        <v>0</v>
      </c>
      <c r="J23" s="481">
        <f t="shared" si="51"/>
        <v>0</v>
      </c>
      <c r="K23" s="481">
        <f t="shared" si="51"/>
        <v>106770000</v>
      </c>
      <c r="L23" s="481">
        <f t="shared" si="51"/>
        <v>106770000</v>
      </c>
      <c r="M23" s="481">
        <f t="shared" si="51"/>
        <v>416765949</v>
      </c>
      <c r="N23" s="481">
        <f t="shared" si="51"/>
        <v>416765949</v>
      </c>
      <c r="O23" s="481">
        <f t="shared" si="51"/>
        <v>39171000</v>
      </c>
      <c r="P23" s="481">
        <f t="shared" si="51"/>
        <v>39171000</v>
      </c>
      <c r="Q23" s="481">
        <f t="shared" si="51"/>
        <v>0</v>
      </c>
      <c r="R23" s="481">
        <f t="shared" si="51"/>
        <v>0</v>
      </c>
      <c r="S23" s="481">
        <f t="shared" si="51"/>
        <v>20627901</v>
      </c>
      <c r="T23" s="481">
        <f t="shared" si="51"/>
        <v>20627901</v>
      </c>
      <c r="U23" s="481">
        <f t="shared" si="51"/>
        <v>251264083</v>
      </c>
      <c r="V23" s="481">
        <f t="shared" si="51"/>
        <v>251264083</v>
      </c>
      <c r="W23" s="481">
        <f t="shared" si="51"/>
        <v>834598933</v>
      </c>
      <c r="X23" s="481">
        <f t="shared" si="51"/>
        <v>834598933</v>
      </c>
      <c r="Y23" s="481">
        <f t="shared" si="51"/>
        <v>834598933</v>
      </c>
      <c r="Z23" s="481">
        <f t="shared" si="51"/>
        <v>834598933</v>
      </c>
      <c r="AA23" s="481">
        <f t="shared" si="51"/>
        <v>834598933</v>
      </c>
      <c r="AB23" s="481">
        <f t="shared" si="51"/>
        <v>1542649533</v>
      </c>
      <c r="AC23" s="481">
        <f t="shared" si="51"/>
        <v>10344467</v>
      </c>
      <c r="AD23" s="481">
        <f t="shared" si="51"/>
        <v>10344467</v>
      </c>
      <c r="AE23" s="481">
        <f t="shared" si="51"/>
        <v>433357844</v>
      </c>
      <c r="AF23" s="481">
        <f t="shared" si="51"/>
        <v>431039291</v>
      </c>
      <c r="AG23" s="481">
        <f t="shared" si="51"/>
        <v>461563357</v>
      </c>
      <c r="AH23" s="481">
        <f t="shared" si="51"/>
        <v>461563357</v>
      </c>
      <c r="AI23" s="481">
        <f t="shared" si="51"/>
        <v>152094782</v>
      </c>
      <c r="AJ23" s="481">
        <f t="shared" si="51"/>
        <v>31415613</v>
      </c>
      <c r="AK23" s="481">
        <f t="shared" si="51"/>
        <v>35338213</v>
      </c>
      <c r="AL23" s="481">
        <f t="shared" si="51"/>
        <v>10015295</v>
      </c>
      <c r="AM23" s="481">
        <f t="shared" si="51"/>
        <v>33030520</v>
      </c>
      <c r="AN23" s="481">
        <f t="shared" si="51"/>
        <v>35883062</v>
      </c>
      <c r="AO23" s="481">
        <f t="shared" si="51"/>
        <v>21749600</v>
      </c>
      <c r="AP23" s="481">
        <f t="shared" si="51"/>
        <v>20000000</v>
      </c>
      <c r="AQ23" s="481">
        <f t="shared" si="51"/>
        <v>97500000</v>
      </c>
      <c r="AR23" s="481">
        <f t="shared" si="51"/>
        <v>23348514</v>
      </c>
      <c r="AS23" s="481">
        <f t="shared" si="51"/>
        <v>166916750</v>
      </c>
      <c r="AT23" s="481">
        <f t="shared" si="51"/>
        <v>138013186</v>
      </c>
      <c r="AU23" s="481">
        <f t="shared" si="51"/>
        <v>0</v>
      </c>
      <c r="AV23" s="481">
        <f t="shared" si="51"/>
        <v>112773218</v>
      </c>
      <c r="AW23" s="481">
        <f t="shared" si="51"/>
        <v>44536191</v>
      </c>
      <c r="AX23" s="481">
        <f t="shared" si="51"/>
        <v>83881166</v>
      </c>
      <c r="AY23" s="481">
        <f t="shared" si="51"/>
        <v>-20418529</v>
      </c>
      <c r="AZ23" s="481">
        <f t="shared" si="51"/>
        <v>56315346</v>
      </c>
      <c r="BA23" s="481">
        <f t="shared" si="51"/>
        <v>1436013195</v>
      </c>
      <c r="BB23" s="481">
        <f t="shared" si="51"/>
        <v>1436013195</v>
      </c>
      <c r="BC23" s="481">
        <f t="shared" si="51"/>
        <v>1414592515</v>
      </c>
      <c r="BD23" s="481">
        <f t="shared" si="51"/>
        <v>1436013195</v>
      </c>
      <c r="BE23" s="481">
        <f t="shared" si="51"/>
        <v>1414592515</v>
      </c>
      <c r="BF23" s="481">
        <f t="shared" si="51"/>
        <v>1748084321</v>
      </c>
      <c r="BG23" s="481">
        <f t="shared" si="51"/>
        <v>1147747168</v>
      </c>
      <c r="BH23" s="481">
        <f t="shared" si="51"/>
        <v>1095964500</v>
      </c>
      <c r="BI23" s="481">
        <f t="shared" si="51"/>
        <v>57476044</v>
      </c>
      <c r="BJ23" s="481">
        <f t="shared" si="51"/>
        <v>56099709</v>
      </c>
      <c r="BK23" s="481">
        <f t="shared" si="51"/>
        <v>41645194</v>
      </c>
      <c r="BL23" s="481">
        <f t="shared" si="51"/>
        <v>3253200</v>
      </c>
      <c r="BM23" s="481">
        <f t="shared" si="51"/>
        <v>3928451</v>
      </c>
      <c r="BN23" s="481">
        <f t="shared" si="51"/>
        <v>19946296</v>
      </c>
      <c r="BO23" s="481">
        <f t="shared" si="51"/>
        <v>1559850</v>
      </c>
      <c r="BP23" s="481">
        <f t="shared" si="51"/>
        <v>29413405</v>
      </c>
      <c r="BQ23" s="481">
        <f t="shared" si="51"/>
        <v>403753518</v>
      </c>
      <c r="BR23" s="481">
        <f t="shared" si="51"/>
        <v>50000540</v>
      </c>
      <c r="BS23" s="481">
        <f t="shared" si="51"/>
        <v>20421850</v>
      </c>
      <c r="BT23" s="481">
        <f t="shared" si="47"/>
        <v>-39000000</v>
      </c>
      <c r="BU23" s="481">
        <f t="shared" si="47"/>
        <v>1559850</v>
      </c>
      <c r="BV23" s="481">
        <f t="shared" si="47"/>
        <v>12040142</v>
      </c>
      <c r="BW23" s="481">
        <f t="shared" si="47"/>
        <v>1555141</v>
      </c>
      <c r="BX23" s="481">
        <f t="shared" si="47"/>
        <v>387489634</v>
      </c>
      <c r="BY23" s="481">
        <f t="shared" si="47"/>
        <v>21927517</v>
      </c>
      <c r="BZ23" s="481">
        <f t="shared" si="47"/>
        <v>25472632</v>
      </c>
      <c r="CA23" s="481">
        <f t="shared" si="47"/>
        <v>41830183</v>
      </c>
      <c r="CB23" s="481">
        <f t="shared" si="47"/>
        <v>-7813957</v>
      </c>
      <c r="CC23" s="481">
        <f t="shared" si="47"/>
        <v>-12738920</v>
      </c>
      <c r="CD23" s="481">
        <f t="shared" si="47"/>
        <v>87352443</v>
      </c>
      <c r="CE23" s="481">
        <f t="shared" ref="CE23:CM23" si="52">CE18+CE21</f>
        <v>1730665846</v>
      </c>
      <c r="CF23" s="481">
        <f t="shared" si="52"/>
        <v>1730665846</v>
      </c>
      <c r="CG23" s="481">
        <f t="shared" si="52"/>
        <v>1720218544</v>
      </c>
      <c r="CH23" s="481">
        <f t="shared" si="52"/>
        <v>1730665846</v>
      </c>
      <c r="CI23" s="481">
        <f t="shared" si="52"/>
        <v>1720218544</v>
      </c>
      <c r="CJ23" s="481">
        <f t="shared" si="52"/>
        <v>1816248332</v>
      </c>
      <c r="CK23" s="481">
        <f t="shared" si="52"/>
        <v>609107100</v>
      </c>
      <c r="CL23" s="481">
        <f t="shared" si="52"/>
        <v>609107100</v>
      </c>
      <c r="CM23" s="481">
        <f t="shared" si="52"/>
        <v>863587298</v>
      </c>
      <c r="CN23" s="481">
        <f t="shared" si="48"/>
        <v>547123536</v>
      </c>
      <c r="CO23" s="481">
        <f t="shared" si="48"/>
        <v>72580334</v>
      </c>
      <c r="CP23" s="481">
        <f t="shared" si="48"/>
        <v>85128667</v>
      </c>
      <c r="CQ23" s="481">
        <f t="shared" si="48"/>
        <v>19771000</v>
      </c>
      <c r="CR23" s="481">
        <f t="shared" si="48"/>
        <v>23513792</v>
      </c>
      <c r="CS23" s="481">
        <f t="shared" si="48"/>
        <v>6020000</v>
      </c>
      <c r="CT23" s="481">
        <f t="shared" si="48"/>
        <v>81184857</v>
      </c>
      <c r="CU23" s="482">
        <f t="shared" si="48"/>
        <v>245128000</v>
      </c>
      <c r="CV23" s="482">
        <f t="shared" si="48"/>
        <v>21070000</v>
      </c>
      <c r="CW23" s="482">
        <f t="shared" si="48"/>
        <v>0</v>
      </c>
      <c r="CX23" s="482">
        <f t="shared" si="48"/>
        <v>15050000</v>
      </c>
      <c r="CY23" s="482">
        <f t="shared" si="48"/>
        <v>0</v>
      </c>
      <c r="CZ23" s="482">
        <f t="shared" si="48"/>
        <v>30258604</v>
      </c>
      <c r="DA23" s="482">
        <f t="shared" si="48"/>
        <v>0</v>
      </c>
      <c r="DB23" s="481">
        <f t="shared" si="48"/>
        <v>54391100</v>
      </c>
      <c r="DC23" s="482">
        <f t="shared" si="48"/>
        <v>0</v>
      </c>
      <c r="DD23" s="482">
        <f t="shared" ref="DD23:DN23" si="53">DD18+DD21</f>
        <v>12570620</v>
      </c>
      <c r="DE23" s="507">
        <f t="shared" si="53"/>
        <v>-212492429</v>
      </c>
      <c r="DF23" s="507">
        <f t="shared" si="53"/>
        <v>27334433</v>
      </c>
      <c r="DG23" s="507">
        <f t="shared" si="53"/>
        <v>33742806</v>
      </c>
      <c r="DH23" s="507">
        <f t="shared" si="53"/>
        <v>130711400</v>
      </c>
      <c r="DI23" s="481">
        <f t="shared" si="53"/>
        <v>1637444109</v>
      </c>
      <c r="DJ23" s="576">
        <f t="shared" si="11"/>
        <v>1637444109</v>
      </c>
      <c r="DK23" s="576">
        <f t="shared" si="12"/>
        <v>1637444109</v>
      </c>
      <c r="DL23" s="507">
        <f t="shared" si="53"/>
        <v>1637444109</v>
      </c>
      <c r="DM23" s="507">
        <f t="shared" si="53"/>
        <v>1637444109</v>
      </c>
      <c r="DN23" s="507">
        <f t="shared" si="53"/>
        <v>2122975648</v>
      </c>
      <c r="DO23" s="507">
        <f t="shared" ref="DO23:DQ23" si="54">DO18+DO21</f>
        <v>450011086</v>
      </c>
      <c r="DP23" s="507">
        <f t="shared" si="54"/>
        <v>450011086</v>
      </c>
      <c r="DQ23" s="482">
        <f t="shared" si="54"/>
        <v>214618932</v>
      </c>
      <c r="DR23" s="670">
        <f>DR18+DR21</f>
        <v>144231065</v>
      </c>
      <c r="DS23" s="507">
        <f t="shared" ref="DS23" si="55">DS18+DS21</f>
        <v>317613583</v>
      </c>
      <c r="DT23" s="769">
        <f>DT18+DT21</f>
        <v>59970732</v>
      </c>
      <c r="DU23" s="507">
        <f t="shared" ref="DU23" si="56">DU18+DU21</f>
        <v>113216002</v>
      </c>
      <c r="DV23" s="483"/>
      <c r="DW23" s="507">
        <f t="shared" ref="DW23" si="57">DW18+DW21</f>
        <v>169885000</v>
      </c>
      <c r="DX23" s="483"/>
      <c r="DY23" s="507">
        <f t="shared" ref="DY23" si="58">DY18+DY21</f>
        <v>857631045</v>
      </c>
      <c r="DZ23" s="483"/>
      <c r="EA23" s="483"/>
      <c r="EB23" s="483"/>
      <c r="EC23" s="483"/>
      <c r="ED23" s="483"/>
      <c r="EE23" s="483"/>
      <c r="EF23" s="483"/>
      <c r="EG23" s="483"/>
      <c r="EH23" s="483"/>
      <c r="EI23" s="483"/>
      <c r="EJ23" s="483"/>
      <c r="EK23" s="483"/>
      <c r="EL23" s="483"/>
      <c r="EM23" s="507">
        <f t="shared" ref="EM23" si="59">EM18+EM21</f>
        <v>2122975648</v>
      </c>
      <c r="EN23" s="768">
        <f t="shared" si="21"/>
        <v>982243601</v>
      </c>
      <c r="EO23" s="768">
        <f t="shared" si="14"/>
        <v>654212883</v>
      </c>
      <c r="EP23" s="507">
        <f t="shared" ref="EP23:EQ23" si="60">EP18+EP21</f>
        <v>2122975648</v>
      </c>
      <c r="EQ23" s="507">
        <f t="shared" si="60"/>
        <v>654212883</v>
      </c>
      <c r="ER23" s="199">
        <f t="shared" si="23"/>
        <v>0.18881664768096521</v>
      </c>
      <c r="ES23" s="199">
        <f>EO23/EN23</f>
        <v>0.66603934332986303</v>
      </c>
      <c r="ET23" s="199">
        <f t="shared" si="18"/>
        <v>0.30815844902239781</v>
      </c>
      <c r="EU23" s="199">
        <f t="shared" si="19"/>
        <v>0.94564256678301184</v>
      </c>
      <c r="EV23" s="227">
        <f t="shared" si="20"/>
        <v>0.80998769537064996</v>
      </c>
      <c r="EW23" s="864"/>
      <c r="EX23" s="846"/>
      <c r="EY23" s="846"/>
      <c r="EZ23" s="846"/>
      <c r="FA23" s="849"/>
      <c r="FB23" s="866"/>
    </row>
    <row r="24" spans="1:164" s="18" customFormat="1" ht="45.75" customHeight="1" x14ac:dyDescent="0.25">
      <c r="A24" s="851"/>
      <c r="B24" s="853">
        <v>3</v>
      </c>
      <c r="C24" s="875" t="s">
        <v>318</v>
      </c>
      <c r="D24" s="859" t="s">
        <v>280</v>
      </c>
      <c r="E24" s="860">
        <v>531</v>
      </c>
      <c r="F24" s="179" t="s">
        <v>41</v>
      </c>
      <c r="G24" s="586">
        <f>AA24+BE24+CI24+DM24+EP24</f>
        <v>148</v>
      </c>
      <c r="H24" s="494">
        <v>28</v>
      </c>
      <c r="I24" s="494"/>
      <c r="J24" s="494"/>
      <c r="K24" s="494">
        <v>0</v>
      </c>
      <c r="L24" s="749">
        <v>0</v>
      </c>
      <c r="M24" s="494">
        <v>1</v>
      </c>
      <c r="N24" s="749">
        <v>1</v>
      </c>
      <c r="O24" s="494">
        <v>8</v>
      </c>
      <c r="P24" s="749">
        <v>8</v>
      </c>
      <c r="Q24" s="495">
        <v>7.5</v>
      </c>
      <c r="R24" s="752">
        <v>7.5</v>
      </c>
      <c r="S24" s="496">
        <v>5.5</v>
      </c>
      <c r="T24" s="752">
        <v>5.5</v>
      </c>
      <c r="U24" s="494">
        <v>5</v>
      </c>
      <c r="V24" s="494">
        <v>5</v>
      </c>
      <c r="W24" s="752">
        <f t="shared" si="0"/>
        <v>27</v>
      </c>
      <c r="X24" s="752">
        <f t="shared" si="1"/>
        <v>27</v>
      </c>
      <c r="Y24" s="752">
        <f t="shared" si="1"/>
        <v>27</v>
      </c>
      <c r="Z24" s="752">
        <f t="shared" si="9"/>
        <v>27</v>
      </c>
      <c r="AA24" s="751">
        <f t="shared" si="9"/>
        <v>27</v>
      </c>
      <c r="AB24" s="749">
        <v>37</v>
      </c>
      <c r="AC24" s="494">
        <v>0</v>
      </c>
      <c r="AD24" s="494">
        <v>0</v>
      </c>
      <c r="AE24" s="497">
        <v>1.34</v>
      </c>
      <c r="AF24" s="497">
        <v>0.34</v>
      </c>
      <c r="AG24" s="497">
        <v>1.34</v>
      </c>
      <c r="AH24" s="497">
        <v>1.34</v>
      </c>
      <c r="AI24" s="497">
        <v>3.73</v>
      </c>
      <c r="AJ24" s="497">
        <v>4.7300000000000004</v>
      </c>
      <c r="AK24" s="497">
        <v>7.63</v>
      </c>
      <c r="AL24" s="497">
        <v>7.63</v>
      </c>
      <c r="AM24" s="497">
        <v>4.16</v>
      </c>
      <c r="AN24" s="497">
        <v>4.16</v>
      </c>
      <c r="AO24" s="497">
        <v>4.28</v>
      </c>
      <c r="AP24" s="497">
        <v>4.32</v>
      </c>
      <c r="AQ24" s="497">
        <v>0.16</v>
      </c>
      <c r="AR24" s="497">
        <v>0.16</v>
      </c>
      <c r="AS24" s="497">
        <v>5.77</v>
      </c>
      <c r="AT24" s="497">
        <v>5.77</v>
      </c>
      <c r="AU24" s="497">
        <v>0.78</v>
      </c>
      <c r="AV24" s="497">
        <v>0.82</v>
      </c>
      <c r="AW24" s="497">
        <v>5.39</v>
      </c>
      <c r="AX24" s="497">
        <v>4.05</v>
      </c>
      <c r="AY24" s="497">
        <v>2.42</v>
      </c>
      <c r="AZ24" s="497">
        <v>3.93</v>
      </c>
      <c r="BA24" s="751">
        <f t="shared" ref="BA24:BA29" si="61">AY24+AW24+AU24+AS24+AO24+AM24+AK24+AI24+AG24+AE24+AQ24+AC24</f>
        <v>37</v>
      </c>
      <c r="BB24" s="751">
        <f t="shared" si="10"/>
        <v>37</v>
      </c>
      <c r="BC24" s="751">
        <f t="shared" si="3"/>
        <v>37.25</v>
      </c>
      <c r="BD24" s="751">
        <f t="shared" ref="BD24:BD29" si="62">AY24+AW24+AU24+AS24+AO24+AM24+AK24+AI24+AG24+AE24+AQ24+AC24</f>
        <v>37</v>
      </c>
      <c r="BE24" s="751">
        <f t="shared" si="5"/>
        <v>37.25</v>
      </c>
      <c r="BF24" s="752">
        <v>35</v>
      </c>
      <c r="BG24" s="751">
        <v>0.42</v>
      </c>
      <c r="BH24" s="751">
        <v>0.42</v>
      </c>
      <c r="BI24" s="751">
        <v>2.6</v>
      </c>
      <c r="BJ24" s="751">
        <v>2.6</v>
      </c>
      <c r="BK24" s="751">
        <v>4.28</v>
      </c>
      <c r="BL24" s="751">
        <v>4.28</v>
      </c>
      <c r="BM24" s="751">
        <v>1.35</v>
      </c>
      <c r="BN24" s="751">
        <v>1.35</v>
      </c>
      <c r="BO24" s="751">
        <v>3.75</v>
      </c>
      <c r="BP24" s="751">
        <v>3.14</v>
      </c>
      <c r="BQ24" s="751">
        <v>5.77</v>
      </c>
      <c r="BR24" s="751">
        <v>5.77</v>
      </c>
      <c r="BS24" s="751">
        <v>4.03</v>
      </c>
      <c r="BT24" s="751">
        <v>4.03</v>
      </c>
      <c r="BU24" s="751">
        <v>1.77</v>
      </c>
      <c r="BV24" s="751">
        <v>1.77</v>
      </c>
      <c r="BW24" s="751">
        <v>3.82</v>
      </c>
      <c r="BX24" s="751">
        <v>4.4800000000000004</v>
      </c>
      <c r="BY24" s="751">
        <v>1.52</v>
      </c>
      <c r="BZ24" s="751">
        <v>1.52</v>
      </c>
      <c r="CA24" s="751">
        <v>1.77</v>
      </c>
      <c r="CB24" s="751">
        <v>1.77</v>
      </c>
      <c r="CC24" s="751">
        <v>3.92</v>
      </c>
      <c r="CD24" s="751">
        <v>3.87</v>
      </c>
      <c r="CE24" s="498">
        <f t="shared" ref="CE24:CE29" si="63">+BG24+BI24+BK24+BM24+BO24+BQ24+BS24+BU24+BW24+BY24+CA24+CC24</f>
        <v>35</v>
      </c>
      <c r="CF24" s="498">
        <f t="shared" si="7"/>
        <v>35</v>
      </c>
      <c r="CG24" s="498">
        <f t="shared" si="7"/>
        <v>35</v>
      </c>
      <c r="CH24" s="498">
        <f t="shared" ref="CH24:CI29" si="64">BG24+BI24+BK24+BM24+BO24+BQ24+BS24+BU24+BW24+BY24+CA24+CC24</f>
        <v>35</v>
      </c>
      <c r="CI24" s="498">
        <f t="shared" si="64"/>
        <v>35</v>
      </c>
      <c r="CJ24" s="751">
        <v>35.700000000000003</v>
      </c>
      <c r="CK24" s="751">
        <v>0.17</v>
      </c>
      <c r="CL24" s="751">
        <v>0.17</v>
      </c>
      <c r="CM24" s="751">
        <v>2.1</v>
      </c>
      <c r="CN24" s="751">
        <v>2.1</v>
      </c>
      <c r="CO24" s="751">
        <v>1.61</v>
      </c>
      <c r="CP24" s="751">
        <v>1.61</v>
      </c>
      <c r="CQ24" s="751">
        <v>0.77</v>
      </c>
      <c r="CR24" s="751">
        <v>0.23</v>
      </c>
      <c r="CS24" s="751">
        <v>4.1500000000000004</v>
      </c>
      <c r="CT24" s="754">
        <v>4.6900000000000004</v>
      </c>
      <c r="CU24" s="751">
        <v>3.59</v>
      </c>
      <c r="CV24" s="751">
        <v>2.61</v>
      </c>
      <c r="CW24" s="751">
        <v>2.93</v>
      </c>
      <c r="CX24" s="751">
        <v>3.7</v>
      </c>
      <c r="CY24" s="751">
        <v>1.5</v>
      </c>
      <c r="CZ24" s="751">
        <v>2</v>
      </c>
      <c r="DA24" s="751">
        <v>12.78</v>
      </c>
      <c r="DB24" s="754">
        <v>6.78</v>
      </c>
      <c r="DC24" s="751">
        <v>0.92</v>
      </c>
      <c r="DD24" s="751">
        <v>0.92</v>
      </c>
      <c r="DE24" s="754">
        <v>2.4700000000000002</v>
      </c>
      <c r="DF24" s="754">
        <v>8.4700000000000006</v>
      </c>
      <c r="DG24" s="754">
        <v>2.71</v>
      </c>
      <c r="DH24" s="754">
        <v>2.42</v>
      </c>
      <c r="DI24" s="751">
        <f>DG24+DE24+DC24+DA24+CW24+CU24+CS24+CQ24+CO24+CM24+CK24+CY24</f>
        <v>35.699999999999996</v>
      </c>
      <c r="DJ24" s="754">
        <f t="shared" si="11"/>
        <v>35.700000000000003</v>
      </c>
      <c r="DK24" s="754">
        <f t="shared" si="12"/>
        <v>35.700000000000003</v>
      </c>
      <c r="DL24" s="754">
        <f t="shared" ref="DL24:DM29" si="65">CK24+CM24+CO24+CQ24+CS24+CU24+CW24+CY24+DA24+DC24+DE24+DG24</f>
        <v>35.700000000000003</v>
      </c>
      <c r="DM24" s="754">
        <f t="shared" si="65"/>
        <v>35.700000000000003</v>
      </c>
      <c r="DN24" s="754">
        <v>13.05</v>
      </c>
      <c r="DO24" s="754">
        <v>2.2999999999999998</v>
      </c>
      <c r="DP24" s="754">
        <v>2.2999999999999998</v>
      </c>
      <c r="DQ24" s="751">
        <v>2.2000000000000002</v>
      </c>
      <c r="DR24" s="751">
        <v>2.2000000000000002</v>
      </c>
      <c r="DS24" s="754">
        <v>2.6</v>
      </c>
      <c r="DT24" s="754">
        <v>2.6</v>
      </c>
      <c r="DU24" s="754">
        <v>1.1499999999999999</v>
      </c>
      <c r="DV24" s="754"/>
      <c r="DW24" s="754">
        <v>4.8</v>
      </c>
      <c r="DX24" s="754"/>
      <c r="DY24" s="754">
        <v>0</v>
      </c>
      <c r="DZ24" s="754"/>
      <c r="EA24" s="749"/>
      <c r="EB24" s="749"/>
      <c r="EC24" s="749"/>
      <c r="ED24" s="749"/>
      <c r="EE24" s="749"/>
      <c r="EF24" s="749"/>
      <c r="EG24" s="749"/>
      <c r="EH24" s="749"/>
      <c r="EI24" s="749"/>
      <c r="EJ24" s="749"/>
      <c r="EK24" s="749"/>
      <c r="EL24" s="749"/>
      <c r="EM24" s="754">
        <f>EK24+EI24+EG24+EE24+EA24+DY24+DW24+DU24+DS24+DQ24+DO24+EC24</f>
        <v>13.05</v>
      </c>
      <c r="EN24" s="754">
        <f t="shared" si="21"/>
        <v>7.1</v>
      </c>
      <c r="EO24" s="754">
        <f t="shared" si="14"/>
        <v>7.1</v>
      </c>
      <c r="EP24" s="754">
        <f t="shared" ref="EP24:EP29" si="66">DO24+DQ24+DS24+DU24+DW24+DY24+EA24+EC24+EE24+EG24+EI24+EK24</f>
        <v>13.05</v>
      </c>
      <c r="EQ24" s="754">
        <f t="shared" ref="EQ24:EQ29" si="67">DP24+DR24+DT24+DV24+DX24+DZ24+EB24+ED24+EF24+EH24+EJ24+EL24</f>
        <v>7.1</v>
      </c>
      <c r="ER24" s="226">
        <f t="shared" si="23"/>
        <v>1</v>
      </c>
      <c r="ES24" s="226">
        <f t="shared" si="17"/>
        <v>1</v>
      </c>
      <c r="ET24" s="226">
        <f t="shared" si="18"/>
        <v>0.54406130268199226</v>
      </c>
      <c r="EU24" s="226">
        <f t="shared" si="19"/>
        <v>1.0017630465444287</v>
      </c>
      <c r="EV24" s="226">
        <f t="shared" si="20"/>
        <v>0.95979729729729724</v>
      </c>
      <c r="EW24" s="877" t="s">
        <v>640</v>
      </c>
      <c r="EX24" s="846" t="s">
        <v>281</v>
      </c>
      <c r="EY24" s="846" t="s">
        <v>320</v>
      </c>
      <c r="EZ24" s="846" t="s">
        <v>390</v>
      </c>
      <c r="FA24" s="847" t="s">
        <v>623</v>
      </c>
      <c r="FB24" s="866"/>
      <c r="FC24" s="510"/>
      <c r="FD24" s="510"/>
      <c r="FE24" s="510"/>
      <c r="FF24" s="510"/>
      <c r="FG24" s="510"/>
      <c r="FH24" s="510"/>
    </row>
    <row r="25" spans="1:164" s="18" customFormat="1" ht="39.950000000000003" customHeight="1" x14ac:dyDescent="0.25">
      <c r="A25" s="851"/>
      <c r="B25" s="854"/>
      <c r="C25" s="875"/>
      <c r="D25" s="859"/>
      <c r="E25" s="861"/>
      <c r="F25" s="175" t="s">
        <v>3</v>
      </c>
      <c r="G25" s="454">
        <f>AA25+BE25+CI25+DM25+EP25</f>
        <v>2948374560</v>
      </c>
      <c r="H25" s="454">
        <v>302855000</v>
      </c>
      <c r="I25" s="499"/>
      <c r="J25" s="225"/>
      <c r="K25" s="499">
        <v>0</v>
      </c>
      <c r="L25" s="225">
        <v>0</v>
      </c>
      <c r="M25" s="454">
        <v>176784000</v>
      </c>
      <c r="N25" s="458">
        <v>176784000</v>
      </c>
      <c r="O25" s="499">
        <v>0</v>
      </c>
      <c r="P25" s="225">
        <v>0</v>
      </c>
      <c r="Q25" s="499">
        <v>0</v>
      </c>
      <c r="R25" s="225">
        <v>0</v>
      </c>
      <c r="S25" s="454">
        <v>13739500</v>
      </c>
      <c r="T25" s="458">
        <v>13739500</v>
      </c>
      <c r="U25" s="500">
        <v>87165000</v>
      </c>
      <c r="V25" s="500">
        <v>87165000</v>
      </c>
      <c r="W25" s="454">
        <f t="shared" si="0"/>
        <v>277688500</v>
      </c>
      <c r="X25" s="457">
        <f t="shared" si="1"/>
        <v>277688500</v>
      </c>
      <c r="Y25" s="454">
        <f t="shared" si="1"/>
        <v>277688500</v>
      </c>
      <c r="Z25" s="457">
        <f t="shared" si="9"/>
        <v>277688500</v>
      </c>
      <c r="AA25" s="454">
        <f t="shared" si="9"/>
        <v>277688500</v>
      </c>
      <c r="AB25" s="488">
        <v>522269000</v>
      </c>
      <c r="AC25" s="501">
        <v>0</v>
      </c>
      <c r="AD25" s="225"/>
      <c r="AE25" s="458">
        <v>23608000</v>
      </c>
      <c r="AF25" s="500">
        <v>23608000</v>
      </c>
      <c r="AG25" s="458">
        <v>302360000</v>
      </c>
      <c r="AH25" s="458">
        <v>271391000</v>
      </c>
      <c r="AI25" s="458">
        <v>66923000</v>
      </c>
      <c r="AJ25" s="458">
        <v>55520000</v>
      </c>
      <c r="AK25" s="225">
        <v>0</v>
      </c>
      <c r="AL25" s="458">
        <v>11403000</v>
      </c>
      <c r="AM25" s="225">
        <v>0</v>
      </c>
      <c r="AN25" s="225">
        <v>0</v>
      </c>
      <c r="AO25" s="225">
        <v>0</v>
      </c>
      <c r="AP25" s="225">
        <v>0</v>
      </c>
      <c r="AQ25" s="225">
        <v>0</v>
      </c>
      <c r="AR25" s="225">
        <v>3836000</v>
      </c>
      <c r="AS25" s="458">
        <f>244343767-39124025</f>
        <v>205219742</v>
      </c>
      <c r="AT25" s="225">
        <v>25405456</v>
      </c>
      <c r="AU25" s="225">
        <v>0</v>
      </c>
      <c r="AV25" s="225">
        <v>0</v>
      </c>
      <c r="AW25" s="458">
        <v>41504833</v>
      </c>
      <c r="AX25" s="225">
        <v>69098900</v>
      </c>
      <c r="AY25" s="225">
        <v>-131597785</v>
      </c>
      <c r="AZ25" s="225">
        <v>22554000</v>
      </c>
      <c r="BA25" s="459">
        <f t="shared" si="61"/>
        <v>508017790</v>
      </c>
      <c r="BB25" s="459">
        <f t="shared" si="10"/>
        <v>508017790</v>
      </c>
      <c r="BC25" s="459">
        <f t="shared" si="3"/>
        <v>482816356</v>
      </c>
      <c r="BD25" s="459">
        <f t="shared" si="62"/>
        <v>508017790</v>
      </c>
      <c r="BE25" s="459">
        <f t="shared" si="5"/>
        <v>482816356</v>
      </c>
      <c r="BF25" s="458">
        <v>805910325</v>
      </c>
      <c r="BG25" s="457">
        <v>542736000</v>
      </c>
      <c r="BH25" s="457">
        <v>507279425</v>
      </c>
      <c r="BI25" s="457">
        <v>0</v>
      </c>
      <c r="BJ25" s="457">
        <v>0</v>
      </c>
      <c r="BK25" s="457">
        <v>0</v>
      </c>
      <c r="BL25" s="457">
        <v>0</v>
      </c>
      <c r="BM25" s="457"/>
      <c r="BN25" s="457">
        <v>0</v>
      </c>
      <c r="BO25" s="457"/>
      <c r="BP25" s="457">
        <v>0</v>
      </c>
      <c r="BQ25" s="457">
        <f>166980000-12671675</f>
        <v>154308325</v>
      </c>
      <c r="BR25" s="457">
        <v>0</v>
      </c>
      <c r="BS25" s="457"/>
      <c r="BT25" s="457">
        <v>71651933</v>
      </c>
      <c r="BU25" s="457"/>
      <c r="BV25" s="457">
        <v>5026700</v>
      </c>
      <c r="BW25" s="457"/>
      <c r="BX25" s="457">
        <v>83929267</v>
      </c>
      <c r="BY25" s="457">
        <v>13690000</v>
      </c>
      <c r="BZ25" s="457">
        <v>-3782567</v>
      </c>
      <c r="CA25" s="457">
        <v>95176000</v>
      </c>
      <c r="CB25" s="457">
        <v>29490500</v>
      </c>
      <c r="CC25" s="457">
        <v>-45624500</v>
      </c>
      <c r="CD25" s="457">
        <v>30236567</v>
      </c>
      <c r="CE25" s="460">
        <f t="shared" si="63"/>
        <v>760285825</v>
      </c>
      <c r="CF25" s="460">
        <f t="shared" si="7"/>
        <v>760285825</v>
      </c>
      <c r="CG25" s="460">
        <f t="shared" si="7"/>
        <v>723831825</v>
      </c>
      <c r="CH25" s="460">
        <f t="shared" si="64"/>
        <v>760285825</v>
      </c>
      <c r="CI25" s="460">
        <f t="shared" si="64"/>
        <v>723831825</v>
      </c>
      <c r="CJ25" s="461">
        <v>700685000</v>
      </c>
      <c r="CK25" s="225">
        <v>248600000</v>
      </c>
      <c r="CL25" s="225">
        <v>248600000</v>
      </c>
      <c r="CM25" s="225">
        <v>452085000</v>
      </c>
      <c r="CN25" s="225">
        <v>215523000</v>
      </c>
      <c r="CO25" s="225">
        <v>0</v>
      </c>
      <c r="CP25" s="225">
        <v>44090000</v>
      </c>
      <c r="CQ25" s="225">
        <v>0</v>
      </c>
      <c r="CR25" s="458">
        <v>53130000</v>
      </c>
      <c r="CS25" s="225">
        <v>0</v>
      </c>
      <c r="CT25" s="462">
        <v>57122499</v>
      </c>
      <c r="CU25" s="463">
        <v>0</v>
      </c>
      <c r="CV25" s="502">
        <v>27391000</v>
      </c>
      <c r="CW25" s="463">
        <v>0</v>
      </c>
      <c r="CX25" s="463">
        <v>0</v>
      </c>
      <c r="CY25" s="463">
        <v>0</v>
      </c>
      <c r="CZ25" s="463">
        <v>0</v>
      </c>
      <c r="DA25" s="463">
        <v>0</v>
      </c>
      <c r="DB25" s="464">
        <f>663492499-645856499</f>
        <v>17636000</v>
      </c>
      <c r="DC25" s="463">
        <v>0</v>
      </c>
      <c r="DD25" s="463">
        <v>0</v>
      </c>
      <c r="DE25" s="464">
        <v>0</v>
      </c>
      <c r="DF25" s="464">
        <v>0</v>
      </c>
      <c r="DG25" s="464">
        <v>-25552121</v>
      </c>
      <c r="DH25" s="464">
        <v>11640380</v>
      </c>
      <c r="DI25" s="458">
        <f>DG25+DE25+DC25+DA25+CY25+CW25+CU25+CS25+CQ25+CO25+CM25+CK25</f>
        <v>675132879</v>
      </c>
      <c r="DJ25" s="726">
        <f t="shared" si="11"/>
        <v>675132879</v>
      </c>
      <c r="DK25" s="726">
        <f t="shared" si="12"/>
        <v>675132879</v>
      </c>
      <c r="DL25" s="462">
        <f t="shared" si="65"/>
        <v>675132879</v>
      </c>
      <c r="DM25" s="462">
        <f t="shared" si="65"/>
        <v>675132879</v>
      </c>
      <c r="DN25" s="462">
        <v>788905000</v>
      </c>
      <c r="DO25" s="462">
        <v>159094600</v>
      </c>
      <c r="DP25" s="462">
        <v>159094600</v>
      </c>
      <c r="DQ25" s="463">
        <v>234195000</v>
      </c>
      <c r="DR25" s="463">
        <v>56132000</v>
      </c>
      <c r="DS25" s="464">
        <v>0</v>
      </c>
      <c r="DT25" s="464">
        <v>62164000</v>
      </c>
      <c r="DU25" s="225">
        <v>48417000</v>
      </c>
      <c r="DV25" s="225"/>
      <c r="DW25" s="225">
        <v>46169200</v>
      </c>
      <c r="DX25" s="225"/>
      <c r="DY25" s="225">
        <v>301029200</v>
      </c>
      <c r="DZ25" s="225"/>
      <c r="EA25" s="225"/>
      <c r="EB25" s="225"/>
      <c r="EC25" s="225"/>
      <c r="ED25" s="225"/>
      <c r="EE25" s="225"/>
      <c r="EF25" s="225"/>
      <c r="EG25" s="225"/>
      <c r="EH25" s="225"/>
      <c r="EI25" s="225"/>
      <c r="EJ25" s="225"/>
      <c r="EK25" s="225"/>
      <c r="EL25" s="225"/>
      <c r="EM25" s="462">
        <f>EK25+EI25+EG25+EE25+EC25+EA25+DY25+DW25+DU25+DS25+DQ25+DO25</f>
        <v>788905000</v>
      </c>
      <c r="EN25" s="462">
        <f t="shared" si="21"/>
        <v>393289600</v>
      </c>
      <c r="EO25" s="462">
        <f t="shared" si="14"/>
        <v>277390600</v>
      </c>
      <c r="EP25" s="462">
        <f t="shared" si="66"/>
        <v>788905000</v>
      </c>
      <c r="EQ25" s="462">
        <f t="shared" si="67"/>
        <v>277390600</v>
      </c>
      <c r="ER25" s="197">
        <f t="shared" si="23"/>
        <v>0</v>
      </c>
      <c r="ES25" s="197">
        <f t="shared" si="17"/>
        <v>0.70530875975362683</v>
      </c>
      <c r="ET25" s="197">
        <f t="shared" si="18"/>
        <v>0.35161470646022019</v>
      </c>
      <c r="EU25" s="197">
        <f t="shared" si="19"/>
        <v>0.93208635141209739</v>
      </c>
      <c r="EV25" s="197">
        <f t="shared" si="20"/>
        <v>0.82650969556595277</v>
      </c>
      <c r="EW25" s="863"/>
      <c r="EX25" s="846"/>
      <c r="EY25" s="846"/>
      <c r="EZ25" s="846"/>
      <c r="FA25" s="848"/>
      <c r="FB25" s="866"/>
      <c r="FC25" s="510"/>
      <c r="FD25" s="56"/>
      <c r="FE25" s="56"/>
      <c r="FF25" s="56"/>
      <c r="FG25" s="56"/>
      <c r="FH25" s="56"/>
    </row>
    <row r="26" spans="1:164" s="18" customFormat="1" ht="39.950000000000003" customHeight="1" x14ac:dyDescent="0.25">
      <c r="A26" s="851"/>
      <c r="B26" s="854"/>
      <c r="C26" s="875"/>
      <c r="D26" s="859"/>
      <c r="E26" s="861"/>
      <c r="F26" s="176" t="s">
        <v>224</v>
      </c>
      <c r="G26" s="724"/>
      <c r="H26" s="499"/>
      <c r="I26" s="499"/>
      <c r="J26" s="225"/>
      <c r="K26" s="499"/>
      <c r="L26" s="225"/>
      <c r="M26" s="499"/>
      <c r="N26" s="225"/>
      <c r="O26" s="499"/>
      <c r="P26" s="225"/>
      <c r="Q26" s="499"/>
      <c r="R26" s="225"/>
      <c r="S26" s="499"/>
      <c r="T26" s="225"/>
      <c r="U26" s="500">
        <f>W25-AB28</f>
        <v>156692133</v>
      </c>
      <c r="V26" s="500">
        <v>156692133</v>
      </c>
      <c r="W26" s="454">
        <f t="shared" si="0"/>
        <v>156692133</v>
      </c>
      <c r="X26" s="457">
        <f t="shared" si="1"/>
        <v>156692133</v>
      </c>
      <c r="Y26" s="454">
        <f t="shared" si="1"/>
        <v>156692133</v>
      </c>
      <c r="Z26" s="457">
        <f t="shared" si="9"/>
        <v>156692133</v>
      </c>
      <c r="AA26" s="454">
        <f t="shared" si="9"/>
        <v>156692133</v>
      </c>
      <c r="AB26" s="488">
        <f>AB25</f>
        <v>522269000</v>
      </c>
      <c r="AC26" s="501">
        <v>0</v>
      </c>
      <c r="AD26" s="225">
        <v>0</v>
      </c>
      <c r="AE26" s="501">
        <v>0</v>
      </c>
      <c r="AF26" s="225">
        <v>0</v>
      </c>
      <c r="AG26" s="225">
        <v>0</v>
      </c>
      <c r="AH26" s="225">
        <v>0</v>
      </c>
      <c r="AI26" s="458">
        <v>18776134</v>
      </c>
      <c r="AJ26" s="458">
        <v>16572267</v>
      </c>
      <c r="AK26" s="458">
        <v>39069150</v>
      </c>
      <c r="AL26" s="458">
        <v>40656283</v>
      </c>
      <c r="AM26" s="458">
        <v>47107167</v>
      </c>
      <c r="AN26" s="458">
        <v>46835667</v>
      </c>
      <c r="AO26" s="458">
        <v>46784750</v>
      </c>
      <c r="AP26" s="458">
        <v>47056250</v>
      </c>
      <c r="AQ26" s="458">
        <v>43645000</v>
      </c>
      <c r="AR26" s="458">
        <v>43144000</v>
      </c>
      <c r="AS26" s="458">
        <v>47285750</v>
      </c>
      <c r="AT26" s="458">
        <v>46784750</v>
      </c>
      <c r="AU26" s="458">
        <v>43645000</v>
      </c>
      <c r="AV26" s="458">
        <v>43144000</v>
      </c>
      <c r="AW26" s="458">
        <v>47285750</v>
      </c>
      <c r="AX26" s="458">
        <v>38204133</v>
      </c>
      <c r="AY26" s="458">
        <v>47285750</v>
      </c>
      <c r="AZ26" s="458">
        <v>66623328</v>
      </c>
      <c r="BA26" s="459">
        <f t="shared" si="61"/>
        <v>380884451</v>
      </c>
      <c r="BB26" s="459">
        <f t="shared" si="10"/>
        <v>380884451</v>
      </c>
      <c r="BC26" s="459">
        <f t="shared" si="3"/>
        <v>389020678</v>
      </c>
      <c r="BD26" s="459">
        <f t="shared" si="62"/>
        <v>380884451</v>
      </c>
      <c r="BE26" s="459">
        <f t="shared" si="5"/>
        <v>389020678</v>
      </c>
      <c r="BF26" s="466">
        <f>BG26+BI26+BK26+BM26+BO26+BQ26+BS26+BU26+BW26+BY26+CA26+CC26</f>
        <v>709220000</v>
      </c>
      <c r="BG26" s="457">
        <v>0</v>
      </c>
      <c r="BH26" s="732">
        <v>0</v>
      </c>
      <c r="BI26" s="457">
        <v>32172500</v>
      </c>
      <c r="BJ26" s="457">
        <v>4853200</v>
      </c>
      <c r="BK26" s="457">
        <v>64345000</v>
      </c>
      <c r="BL26" s="457">
        <v>47506400</v>
      </c>
      <c r="BM26" s="457">
        <v>69345000</v>
      </c>
      <c r="BN26" s="457">
        <v>40947000</v>
      </c>
      <c r="BO26" s="457">
        <v>64345000</v>
      </c>
      <c r="BP26" s="457">
        <v>49256000</v>
      </c>
      <c r="BQ26" s="457">
        <v>68845000</v>
      </c>
      <c r="BR26" s="457">
        <v>48226731</v>
      </c>
      <c r="BS26" s="457">
        <v>79525000</v>
      </c>
      <c r="BT26" s="457">
        <v>68869700</v>
      </c>
      <c r="BU26" s="457">
        <v>99705000</v>
      </c>
      <c r="BV26" s="457">
        <v>89347200</v>
      </c>
      <c r="BW26" s="457">
        <v>94705000</v>
      </c>
      <c r="BX26" s="457">
        <v>71485000</v>
      </c>
      <c r="BY26" s="457">
        <v>67032500</v>
      </c>
      <c r="BZ26" s="457">
        <v>65216831</v>
      </c>
      <c r="CA26" s="457">
        <v>26565000</v>
      </c>
      <c r="CB26" s="457">
        <v>46822000</v>
      </c>
      <c r="CC26" s="457">
        <f>62635000-20000000</f>
        <v>42635000</v>
      </c>
      <c r="CD26" s="457">
        <v>125833367</v>
      </c>
      <c r="CE26" s="460">
        <f t="shared" si="63"/>
        <v>709220000</v>
      </c>
      <c r="CF26" s="460">
        <f t="shared" si="7"/>
        <v>709220000</v>
      </c>
      <c r="CG26" s="460">
        <f t="shared" si="7"/>
        <v>658363429</v>
      </c>
      <c r="CH26" s="460">
        <f t="shared" si="64"/>
        <v>709220000</v>
      </c>
      <c r="CI26" s="460">
        <f t="shared" si="64"/>
        <v>658363429</v>
      </c>
      <c r="CJ26" s="461">
        <v>700685000</v>
      </c>
      <c r="CK26" s="225">
        <v>0</v>
      </c>
      <c r="CL26" s="225">
        <v>0</v>
      </c>
      <c r="CM26" s="225">
        <v>18400500</v>
      </c>
      <c r="CN26" s="225">
        <v>2004433</v>
      </c>
      <c r="CO26" s="225">
        <v>42934500</v>
      </c>
      <c r="CP26" s="742">
        <v>31380799</v>
      </c>
      <c r="CQ26" s="225">
        <v>69135000</v>
      </c>
      <c r="CR26" s="458">
        <v>48023033</v>
      </c>
      <c r="CS26" s="225">
        <v>61335000</v>
      </c>
      <c r="CT26" s="462">
        <v>2356301</v>
      </c>
      <c r="CU26" s="463">
        <v>61335000</v>
      </c>
      <c r="CV26" s="502">
        <v>102695832</v>
      </c>
      <c r="CW26" s="463">
        <v>69135000</v>
      </c>
      <c r="CX26" s="463">
        <v>70523833</v>
      </c>
      <c r="CY26" s="463">
        <v>61335000</v>
      </c>
      <c r="CZ26" s="463">
        <v>68044067</v>
      </c>
      <c r="DA26" s="463">
        <v>61335000</v>
      </c>
      <c r="DB26" s="464">
        <f>388198484-325028298</f>
        <v>63170186</v>
      </c>
      <c r="DC26" s="463">
        <v>69135000</v>
      </c>
      <c r="DD26" s="463">
        <v>59817133</v>
      </c>
      <c r="DE26" s="464">
        <v>61335000</v>
      </c>
      <c r="DF26" s="736">
        <v>60405000</v>
      </c>
      <c r="DG26" s="464">
        <f>675132879-575415000</f>
        <v>99717879</v>
      </c>
      <c r="DH26" s="736">
        <f>599936383-508420617</f>
        <v>91515766</v>
      </c>
      <c r="DI26" s="458">
        <f>DE26+DC26+DA26+CY26+CW26+CU26+CS26+CQ26+CO26+CM26+CK26+DG26</f>
        <v>675132879</v>
      </c>
      <c r="DJ26" s="726">
        <f t="shared" si="11"/>
        <v>675132879</v>
      </c>
      <c r="DK26" s="726">
        <f t="shared" si="12"/>
        <v>599936383</v>
      </c>
      <c r="DL26" s="462">
        <f t="shared" si="65"/>
        <v>675132879</v>
      </c>
      <c r="DM26" s="462">
        <f t="shared" si="65"/>
        <v>599936383</v>
      </c>
      <c r="DN26" s="731">
        <f>DN25</f>
        <v>788905000</v>
      </c>
      <c r="DO26" s="464">
        <v>0</v>
      </c>
      <c r="DP26" s="464">
        <v>0</v>
      </c>
      <c r="DQ26" s="463">
        <v>9474200</v>
      </c>
      <c r="DR26" s="463">
        <v>11119133.1</v>
      </c>
      <c r="DS26" s="464">
        <v>51049566.666666664</v>
      </c>
      <c r="DT26" s="464">
        <v>46171200</v>
      </c>
      <c r="DU26" s="225">
        <v>86696400</v>
      </c>
      <c r="DV26" s="225"/>
      <c r="DW26" s="225">
        <v>87631066.666666672</v>
      </c>
      <c r="DX26" s="225"/>
      <c r="DY26" s="225">
        <v>89786133.333333343</v>
      </c>
      <c r="DZ26" s="225"/>
      <c r="EA26" s="225"/>
      <c r="EB26" s="225"/>
      <c r="EC26" s="225"/>
      <c r="ED26" s="225"/>
      <c r="EE26" s="225"/>
      <c r="EF26" s="225"/>
      <c r="EG26" s="225"/>
      <c r="EH26" s="225"/>
      <c r="EI26" s="225"/>
      <c r="EJ26" s="225"/>
      <c r="EK26" s="225"/>
      <c r="EL26" s="225"/>
      <c r="EM26" s="462">
        <f>EI26+EG26+EE26+EC26+EA26+DY26+DW26+DU26+DS26+DQ26+DO26+EK26</f>
        <v>324637366.66666669</v>
      </c>
      <c r="EN26" s="462">
        <f t="shared" si="21"/>
        <v>60523766.666666664</v>
      </c>
      <c r="EO26" s="462">
        <f t="shared" si="14"/>
        <v>57290333.100000001</v>
      </c>
      <c r="EP26" s="462">
        <f t="shared" si="66"/>
        <v>324637366.66666663</v>
      </c>
      <c r="EQ26" s="462">
        <f t="shared" si="67"/>
        <v>57290333.100000001</v>
      </c>
      <c r="ER26" s="197">
        <f t="shared" si="23"/>
        <v>0.9044386272949102</v>
      </c>
      <c r="ES26" s="197">
        <f>IFERROR(EO26/EN26,0)</f>
        <v>0.94657580410560482</v>
      </c>
      <c r="ET26" s="197">
        <f t="shared" si="18"/>
        <v>0.17647485774126848</v>
      </c>
      <c r="EU26" s="197">
        <f t="shared" si="19"/>
        <v>0.93888871033439847</v>
      </c>
      <c r="EV26" s="197">
        <f>IFERROR((AA26+BE26+CI26+DM26+EQ26)/G26,0)</f>
        <v>0</v>
      </c>
      <c r="EW26" s="863"/>
      <c r="EX26" s="846"/>
      <c r="EY26" s="846"/>
      <c r="EZ26" s="846"/>
      <c r="FA26" s="848"/>
      <c r="FB26" s="866"/>
      <c r="FC26" s="182"/>
      <c r="FE26" s="56"/>
      <c r="FF26" s="56"/>
      <c r="FG26" s="56"/>
      <c r="FH26" s="56"/>
    </row>
    <row r="27" spans="1:164" s="18" customFormat="1" ht="39.950000000000003" customHeight="1" x14ac:dyDescent="0.25">
      <c r="A27" s="851"/>
      <c r="B27" s="854"/>
      <c r="C27" s="875"/>
      <c r="D27" s="859"/>
      <c r="E27" s="861"/>
      <c r="F27" s="177" t="s">
        <v>42</v>
      </c>
      <c r="G27" s="585">
        <f>AA27+BE27+CI27+DM27+EP27</f>
        <v>1</v>
      </c>
      <c r="H27" s="450"/>
      <c r="I27" s="450"/>
      <c r="J27" s="450"/>
      <c r="K27" s="450"/>
      <c r="L27" s="450"/>
      <c r="M27" s="450"/>
      <c r="N27" s="450"/>
      <c r="O27" s="450"/>
      <c r="P27" s="450"/>
      <c r="Q27" s="450"/>
      <c r="R27" s="450"/>
      <c r="S27" s="455"/>
      <c r="T27" s="450"/>
      <c r="U27" s="450"/>
      <c r="V27" s="722"/>
      <c r="W27" s="732">
        <f t="shared" si="0"/>
        <v>0</v>
      </c>
      <c r="X27" s="452">
        <f t="shared" si="1"/>
        <v>0</v>
      </c>
      <c r="Y27" s="732">
        <f t="shared" si="1"/>
        <v>0</v>
      </c>
      <c r="Z27" s="452">
        <f t="shared" si="9"/>
        <v>0</v>
      </c>
      <c r="AA27" s="732">
        <f t="shared" si="9"/>
        <v>0</v>
      </c>
      <c r="AB27" s="721">
        <v>1</v>
      </c>
      <c r="AC27" s="722">
        <v>1</v>
      </c>
      <c r="AD27" s="450">
        <v>1</v>
      </c>
      <c r="AE27" s="722">
        <v>0</v>
      </c>
      <c r="AF27" s="450"/>
      <c r="AG27" s="450">
        <v>0</v>
      </c>
      <c r="AH27" s="450"/>
      <c r="AI27" s="450">
        <v>0</v>
      </c>
      <c r="AJ27" s="450"/>
      <c r="AK27" s="450">
        <v>0</v>
      </c>
      <c r="AL27" s="450"/>
      <c r="AM27" s="450">
        <v>0</v>
      </c>
      <c r="AN27" s="450">
        <v>0</v>
      </c>
      <c r="AO27" s="450">
        <v>0</v>
      </c>
      <c r="AP27" s="450">
        <v>0</v>
      </c>
      <c r="AQ27" s="450">
        <v>0</v>
      </c>
      <c r="AR27" s="450">
        <v>0</v>
      </c>
      <c r="AS27" s="450">
        <v>0</v>
      </c>
      <c r="AT27" s="450">
        <v>0</v>
      </c>
      <c r="AU27" s="450">
        <v>0</v>
      </c>
      <c r="AV27" s="450">
        <v>0</v>
      </c>
      <c r="AW27" s="450">
        <v>0</v>
      </c>
      <c r="AX27" s="450">
        <v>0</v>
      </c>
      <c r="AY27" s="450">
        <v>0</v>
      </c>
      <c r="AZ27" s="450">
        <v>0</v>
      </c>
      <c r="BA27" s="467">
        <f t="shared" si="61"/>
        <v>1</v>
      </c>
      <c r="BB27" s="468">
        <f t="shared" si="10"/>
        <v>1</v>
      </c>
      <c r="BC27" s="468">
        <f t="shared" si="3"/>
        <v>1</v>
      </c>
      <c r="BD27" s="468">
        <f t="shared" si="62"/>
        <v>1</v>
      </c>
      <c r="BE27" s="468">
        <f t="shared" si="5"/>
        <v>1</v>
      </c>
      <c r="BF27" s="734">
        <v>0</v>
      </c>
      <c r="BG27" s="722">
        <v>0</v>
      </c>
      <c r="BH27" s="732">
        <v>0</v>
      </c>
      <c r="BI27" s="722">
        <v>0</v>
      </c>
      <c r="BJ27" s="732">
        <v>0</v>
      </c>
      <c r="BK27" s="722">
        <v>0</v>
      </c>
      <c r="BL27" s="732"/>
      <c r="BM27" s="722">
        <v>0</v>
      </c>
      <c r="BN27" s="732">
        <v>0</v>
      </c>
      <c r="BO27" s="722">
        <v>0</v>
      </c>
      <c r="BP27" s="732">
        <v>0</v>
      </c>
      <c r="BQ27" s="722">
        <v>0</v>
      </c>
      <c r="BR27" s="732">
        <v>0</v>
      </c>
      <c r="BS27" s="722">
        <v>0</v>
      </c>
      <c r="BT27" s="732">
        <v>0</v>
      </c>
      <c r="BU27" s="722">
        <v>0</v>
      </c>
      <c r="BV27" s="732">
        <v>0</v>
      </c>
      <c r="BW27" s="722">
        <v>0</v>
      </c>
      <c r="BX27" s="732">
        <v>0</v>
      </c>
      <c r="BY27" s="722">
        <v>0</v>
      </c>
      <c r="BZ27" s="732">
        <v>0</v>
      </c>
      <c r="CA27" s="722">
        <v>0</v>
      </c>
      <c r="CB27" s="732">
        <v>0</v>
      </c>
      <c r="CC27" s="722">
        <v>0</v>
      </c>
      <c r="CD27" s="732">
        <v>0</v>
      </c>
      <c r="CE27" s="453">
        <f t="shared" si="63"/>
        <v>0</v>
      </c>
      <c r="CF27" s="453">
        <f t="shared" si="7"/>
        <v>0</v>
      </c>
      <c r="CG27" s="453">
        <f t="shared" si="7"/>
        <v>0</v>
      </c>
      <c r="CH27" s="453">
        <f t="shared" si="64"/>
        <v>0</v>
      </c>
      <c r="CI27" s="453">
        <f t="shared" si="64"/>
        <v>0</v>
      </c>
      <c r="CJ27" s="453">
        <v>0</v>
      </c>
      <c r="CK27" s="453">
        <v>0</v>
      </c>
      <c r="CL27" s="453">
        <v>0</v>
      </c>
      <c r="CM27" s="453">
        <v>0</v>
      </c>
      <c r="CN27" s="722">
        <v>0</v>
      </c>
      <c r="CO27" s="453">
        <v>0</v>
      </c>
      <c r="CP27" s="453">
        <v>0</v>
      </c>
      <c r="CQ27" s="453">
        <v>0</v>
      </c>
      <c r="CR27" s="722">
        <v>0</v>
      </c>
      <c r="CS27" s="453">
        <v>0</v>
      </c>
      <c r="CT27" s="489"/>
      <c r="CU27" s="469">
        <v>0</v>
      </c>
      <c r="CV27" s="722">
        <v>0</v>
      </c>
      <c r="CW27" s="469">
        <v>0</v>
      </c>
      <c r="CX27" s="469">
        <v>0</v>
      </c>
      <c r="CY27" s="469">
        <v>0</v>
      </c>
      <c r="CZ27" s="737">
        <v>0</v>
      </c>
      <c r="DA27" s="469">
        <v>0</v>
      </c>
      <c r="DB27" s="736">
        <v>0</v>
      </c>
      <c r="DC27" s="469">
        <v>0</v>
      </c>
      <c r="DD27" s="722">
        <v>0</v>
      </c>
      <c r="DE27" s="506">
        <v>0</v>
      </c>
      <c r="DF27" s="736">
        <v>0</v>
      </c>
      <c r="DG27" s="506">
        <v>0</v>
      </c>
      <c r="DH27" s="755">
        <v>0</v>
      </c>
      <c r="DI27" s="721">
        <f>DE27+DC27+DA27+CY27+CW27+CU27+CS27+CQ27+CO27+CM27+CK27+DG27</f>
        <v>0</v>
      </c>
      <c r="DJ27" s="726">
        <f t="shared" si="11"/>
        <v>0</v>
      </c>
      <c r="DK27" s="726">
        <f t="shared" si="12"/>
        <v>0</v>
      </c>
      <c r="DL27" s="738">
        <f t="shared" si="65"/>
        <v>0</v>
      </c>
      <c r="DM27" s="738">
        <f t="shared" si="65"/>
        <v>0</v>
      </c>
      <c r="DN27" s="756">
        <v>0</v>
      </c>
      <c r="DO27" s="754">
        <v>0</v>
      </c>
      <c r="DP27" s="754">
        <v>0</v>
      </c>
      <c r="DQ27" s="751">
        <v>0</v>
      </c>
      <c r="DR27" s="671"/>
      <c r="DS27" s="754">
        <v>0</v>
      </c>
      <c r="DT27" s="754">
        <v>0</v>
      </c>
      <c r="DU27" s="754">
        <v>0</v>
      </c>
      <c r="DV27" s="754"/>
      <c r="DW27" s="754">
        <v>0</v>
      </c>
      <c r="DX27" s="754"/>
      <c r="DY27" s="754">
        <v>0</v>
      </c>
      <c r="DZ27" s="754"/>
      <c r="EA27" s="732"/>
      <c r="EB27" s="732"/>
      <c r="EC27" s="732"/>
      <c r="ED27" s="732"/>
      <c r="EE27" s="732"/>
      <c r="EF27" s="732"/>
      <c r="EG27" s="722"/>
      <c r="EH27" s="732"/>
      <c r="EI27" s="722"/>
      <c r="EJ27" s="732"/>
      <c r="EK27" s="722"/>
      <c r="EL27" s="732"/>
      <c r="EM27" s="740">
        <f>EI27+EG27+EE27+EC27+EA27+DY27+DW27+DU27+DS27+DQ27+DO27+EK27</f>
        <v>0</v>
      </c>
      <c r="EN27" s="726">
        <f t="shared" si="21"/>
        <v>0</v>
      </c>
      <c r="EO27" s="726">
        <f t="shared" si="14"/>
        <v>0</v>
      </c>
      <c r="EP27" s="738">
        <f t="shared" si="66"/>
        <v>0</v>
      </c>
      <c r="EQ27" s="738">
        <f t="shared" si="67"/>
        <v>0</v>
      </c>
      <c r="ER27" s="197">
        <f t="shared" si="23"/>
        <v>0</v>
      </c>
      <c r="ES27" s="197">
        <f>IFERROR(EO27/EN27,0)</f>
        <v>0</v>
      </c>
      <c r="ET27" s="197">
        <f>IFERROR(EQ27/EP27,0)</f>
        <v>0</v>
      </c>
      <c r="EU27" s="197">
        <f t="shared" si="19"/>
        <v>1</v>
      </c>
      <c r="EV27" s="197">
        <f t="shared" si="20"/>
        <v>1</v>
      </c>
      <c r="EW27" s="863"/>
      <c r="EX27" s="846"/>
      <c r="EY27" s="846"/>
      <c r="EZ27" s="846"/>
      <c r="FA27" s="848"/>
      <c r="FB27" s="866"/>
      <c r="FC27" s="510"/>
      <c r="FD27" s="510"/>
      <c r="FE27" s="510"/>
      <c r="FF27" s="510"/>
      <c r="FG27" s="510"/>
      <c r="FH27" s="510"/>
    </row>
    <row r="28" spans="1:164" s="18" customFormat="1" ht="39.950000000000003" customHeight="1" x14ac:dyDescent="0.25">
      <c r="A28" s="851"/>
      <c r="B28" s="854"/>
      <c r="C28" s="875"/>
      <c r="D28" s="859"/>
      <c r="E28" s="861"/>
      <c r="F28" s="177" t="s">
        <v>4</v>
      </c>
      <c r="G28" s="454">
        <f>AA28+BE28+CI28+DM28+EP28</f>
        <v>350692135</v>
      </c>
      <c r="H28" s="225"/>
      <c r="I28" s="225"/>
      <c r="J28" s="225"/>
      <c r="K28" s="225"/>
      <c r="L28" s="225"/>
      <c r="M28" s="225"/>
      <c r="N28" s="225"/>
      <c r="O28" s="225"/>
      <c r="P28" s="225"/>
      <c r="Q28" s="225"/>
      <c r="R28" s="225"/>
      <c r="S28" s="499"/>
      <c r="T28" s="225"/>
      <c r="U28" s="225"/>
      <c r="V28" s="225"/>
      <c r="W28" s="454">
        <f t="shared" si="0"/>
        <v>0</v>
      </c>
      <c r="X28" s="452">
        <f t="shared" si="1"/>
        <v>0</v>
      </c>
      <c r="Y28" s="454">
        <f t="shared" si="1"/>
        <v>0</v>
      </c>
      <c r="Z28" s="452">
        <f t="shared" si="9"/>
        <v>0</v>
      </c>
      <c r="AA28" s="454">
        <f t="shared" si="9"/>
        <v>0</v>
      </c>
      <c r="AB28" s="743">
        <f>AA25-AA26</f>
        <v>120996367</v>
      </c>
      <c r="AC28" s="743">
        <v>24279467</v>
      </c>
      <c r="AD28" s="458">
        <v>24279467</v>
      </c>
      <c r="AE28" s="458">
        <v>45874433</v>
      </c>
      <c r="AF28" s="458">
        <v>45874433</v>
      </c>
      <c r="AG28" s="458">
        <v>32123100</v>
      </c>
      <c r="AH28" s="458">
        <v>32123100</v>
      </c>
      <c r="AI28" s="458">
        <v>14359167</v>
      </c>
      <c r="AJ28" s="458">
        <v>14359167</v>
      </c>
      <c r="AK28" s="225">
        <v>0</v>
      </c>
      <c r="AL28" s="225">
        <v>0</v>
      </c>
      <c r="AM28" s="458">
        <v>0</v>
      </c>
      <c r="AN28" s="225">
        <v>0</v>
      </c>
      <c r="AO28" s="225">
        <v>0</v>
      </c>
      <c r="AP28" s="225">
        <v>0</v>
      </c>
      <c r="AQ28" s="225">
        <v>0</v>
      </c>
      <c r="AR28" s="225">
        <v>0</v>
      </c>
      <c r="AS28" s="225">
        <v>0</v>
      </c>
      <c r="AT28" s="225">
        <v>0</v>
      </c>
      <c r="AU28" s="225">
        <v>0</v>
      </c>
      <c r="AV28" s="225">
        <v>0</v>
      </c>
      <c r="AW28" s="225">
        <v>0</v>
      </c>
      <c r="AX28" s="225">
        <v>0</v>
      </c>
      <c r="AY28" s="225">
        <v>0</v>
      </c>
      <c r="AZ28" s="225">
        <v>0</v>
      </c>
      <c r="BA28" s="459">
        <f t="shared" si="61"/>
        <v>116636167</v>
      </c>
      <c r="BB28" s="459">
        <f t="shared" si="10"/>
        <v>116636167</v>
      </c>
      <c r="BC28" s="459">
        <f t="shared" si="3"/>
        <v>116636167</v>
      </c>
      <c r="BD28" s="459">
        <f t="shared" si="62"/>
        <v>116636167</v>
      </c>
      <c r="BE28" s="459">
        <f t="shared" si="5"/>
        <v>116636167</v>
      </c>
      <c r="BF28" s="466">
        <v>93795678</v>
      </c>
      <c r="BG28" s="457">
        <v>65203945</v>
      </c>
      <c r="BH28" s="457">
        <v>41037200</v>
      </c>
      <c r="BI28" s="457">
        <v>28591733</v>
      </c>
      <c r="BJ28" s="457">
        <v>32564899</v>
      </c>
      <c r="BK28" s="459">
        <v>0</v>
      </c>
      <c r="BL28" s="457">
        <v>11218178</v>
      </c>
      <c r="BM28" s="459">
        <v>0</v>
      </c>
      <c r="BN28" s="457">
        <v>0</v>
      </c>
      <c r="BO28" s="459">
        <v>0</v>
      </c>
      <c r="BP28" s="457">
        <v>1534400</v>
      </c>
      <c r="BQ28" s="459">
        <v>0</v>
      </c>
      <c r="BR28" s="457">
        <v>7441000</v>
      </c>
      <c r="BS28" s="459">
        <v>0</v>
      </c>
      <c r="BT28" s="457">
        <v>0</v>
      </c>
      <c r="BU28" s="459">
        <v>0</v>
      </c>
      <c r="BV28" s="457">
        <v>0</v>
      </c>
      <c r="BW28" s="459">
        <v>0</v>
      </c>
      <c r="BX28" s="457">
        <v>0</v>
      </c>
      <c r="BY28" s="459">
        <v>0</v>
      </c>
      <c r="BZ28" s="457">
        <v>0</v>
      </c>
      <c r="CA28" s="459">
        <v>0</v>
      </c>
      <c r="CB28" s="457">
        <v>0</v>
      </c>
      <c r="CC28" s="459">
        <v>-1</v>
      </c>
      <c r="CD28" s="457">
        <v>0</v>
      </c>
      <c r="CE28" s="460">
        <f t="shared" si="63"/>
        <v>93795677</v>
      </c>
      <c r="CF28" s="460">
        <f t="shared" si="7"/>
        <v>93795677</v>
      </c>
      <c r="CG28" s="460">
        <f t="shared" si="7"/>
        <v>93795677</v>
      </c>
      <c r="CH28" s="460">
        <f t="shared" si="64"/>
        <v>93795677</v>
      </c>
      <c r="CI28" s="460">
        <f t="shared" si="64"/>
        <v>93795677</v>
      </c>
      <c r="CJ28" s="461">
        <v>65468396</v>
      </c>
      <c r="CK28" s="742">
        <v>19381466</v>
      </c>
      <c r="CL28" s="742">
        <v>19381466</v>
      </c>
      <c r="CM28" s="742">
        <v>16481467</v>
      </c>
      <c r="CN28" s="742">
        <v>14361831</v>
      </c>
      <c r="CO28" s="742">
        <f>11969463+8818000</f>
        <v>20787463</v>
      </c>
      <c r="CP28" s="742">
        <v>15340267</v>
      </c>
      <c r="CQ28" s="742">
        <v>8818000</v>
      </c>
      <c r="CR28" s="743">
        <v>8377100</v>
      </c>
      <c r="CS28" s="225">
        <v>0</v>
      </c>
      <c r="CT28" s="744">
        <v>7603131</v>
      </c>
      <c r="CU28" s="463">
        <v>0</v>
      </c>
      <c r="CV28" s="742">
        <v>0</v>
      </c>
      <c r="CW28" s="463">
        <v>0</v>
      </c>
      <c r="CX28" s="463">
        <v>0</v>
      </c>
      <c r="CY28" s="463">
        <v>0</v>
      </c>
      <c r="CZ28" s="742">
        <v>0</v>
      </c>
      <c r="DA28" s="463">
        <v>0</v>
      </c>
      <c r="DB28" s="744">
        <v>0</v>
      </c>
      <c r="DC28" s="463">
        <v>-404601</v>
      </c>
      <c r="DD28" s="742">
        <v>0</v>
      </c>
      <c r="DE28" s="464">
        <v>0</v>
      </c>
      <c r="DF28" s="744">
        <v>0</v>
      </c>
      <c r="DG28" s="464">
        <v>0</v>
      </c>
      <c r="DH28" s="744">
        <v>0</v>
      </c>
      <c r="DI28" s="458">
        <f>DE28+DC28+DA28+CY28+CW28+CU28+CS28+CQ28+CO28+CM28+CK28+DG28</f>
        <v>65063795</v>
      </c>
      <c r="DJ28" s="726">
        <f t="shared" si="11"/>
        <v>65063795</v>
      </c>
      <c r="DK28" s="726">
        <f t="shared" si="12"/>
        <v>65063795</v>
      </c>
      <c r="DL28" s="462">
        <f t="shared" si="65"/>
        <v>65063795</v>
      </c>
      <c r="DM28" s="462">
        <f t="shared" si="65"/>
        <v>65063795</v>
      </c>
      <c r="DN28" s="462">
        <f>DM25-DM26</f>
        <v>75196496</v>
      </c>
      <c r="DO28" s="462">
        <v>38621601</v>
      </c>
      <c r="DP28" s="462">
        <v>38621601</v>
      </c>
      <c r="DQ28" s="502">
        <v>24687468</v>
      </c>
      <c r="DR28" s="502">
        <v>24687468</v>
      </c>
      <c r="DS28" s="462">
        <v>0</v>
      </c>
      <c r="DT28" s="462">
        <v>7174186</v>
      </c>
      <c r="DU28" s="462">
        <v>11887427</v>
      </c>
      <c r="DV28" s="462"/>
      <c r="DW28" s="462">
        <v>0</v>
      </c>
      <c r="DX28" s="462"/>
      <c r="DY28" s="462">
        <v>0</v>
      </c>
      <c r="DZ28" s="462"/>
      <c r="EA28" s="462"/>
      <c r="EB28" s="462"/>
      <c r="EC28" s="462"/>
      <c r="ED28" s="462"/>
      <c r="EE28" s="462"/>
      <c r="EF28" s="462"/>
      <c r="EG28" s="462"/>
      <c r="EH28" s="462"/>
      <c r="EI28" s="462"/>
      <c r="EJ28" s="462"/>
      <c r="EK28" s="462"/>
      <c r="EL28" s="462"/>
      <c r="EM28" s="462">
        <f>EI28+EG28+EE28+EC28+EA28+DY28+DW28+DU28+DS28+DQ28+DO28+EK28</f>
        <v>75196496</v>
      </c>
      <c r="EN28" s="462">
        <f t="shared" si="21"/>
        <v>63309069</v>
      </c>
      <c r="EO28" s="462">
        <f t="shared" si="14"/>
        <v>70483255</v>
      </c>
      <c r="EP28" s="462">
        <f t="shared" si="66"/>
        <v>75196496</v>
      </c>
      <c r="EQ28" s="462">
        <f t="shared" si="67"/>
        <v>70483255</v>
      </c>
      <c r="ER28" s="197">
        <f t="shared" si="23"/>
        <v>0</v>
      </c>
      <c r="ES28" s="197">
        <f t="shared" si="17"/>
        <v>1.1133200363442399</v>
      </c>
      <c r="ET28" s="197">
        <f t="shared" si="18"/>
        <v>0.9373210022977666</v>
      </c>
      <c r="EU28" s="197">
        <f t="shared" si="19"/>
        <v>1.0211749891031621</v>
      </c>
      <c r="EV28" s="197">
        <f t="shared" si="20"/>
        <v>0.98656017478122227</v>
      </c>
      <c r="EW28" s="863"/>
      <c r="EX28" s="846"/>
      <c r="EY28" s="846"/>
      <c r="EZ28" s="846"/>
      <c r="FA28" s="848"/>
      <c r="FB28" s="866"/>
      <c r="FC28" s="56"/>
      <c r="FD28" s="56"/>
      <c r="FE28" s="56"/>
      <c r="FF28" s="56"/>
      <c r="FG28" s="56"/>
      <c r="FH28" s="56"/>
    </row>
    <row r="29" spans="1:164" s="18" customFormat="1" ht="39.950000000000003" customHeight="1" thickBot="1" x14ac:dyDescent="0.3">
      <c r="A29" s="851"/>
      <c r="B29" s="854"/>
      <c r="C29" s="875"/>
      <c r="D29" s="859"/>
      <c r="E29" s="861"/>
      <c r="F29" s="177" t="s">
        <v>43</v>
      </c>
      <c r="G29" s="745">
        <f>AA29+BE29+CH29+CJ29+DN29</f>
        <v>149</v>
      </c>
      <c r="H29" s="471">
        <f>H24+H27</f>
        <v>28</v>
      </c>
      <c r="I29" s="503"/>
      <c r="J29" s="503"/>
      <c r="K29" s="471">
        <f t="shared" ref="K29:V29" si="68">K24+K27</f>
        <v>0</v>
      </c>
      <c r="L29" s="471">
        <f t="shared" si="68"/>
        <v>0</v>
      </c>
      <c r="M29" s="471">
        <f t="shared" si="68"/>
        <v>1</v>
      </c>
      <c r="N29" s="471">
        <f t="shared" si="68"/>
        <v>1</v>
      </c>
      <c r="O29" s="471">
        <f t="shared" si="68"/>
        <v>8</v>
      </c>
      <c r="P29" s="471">
        <f t="shared" si="68"/>
        <v>8</v>
      </c>
      <c r="Q29" s="471">
        <f t="shared" si="68"/>
        <v>7.5</v>
      </c>
      <c r="R29" s="471">
        <f t="shared" si="68"/>
        <v>7.5</v>
      </c>
      <c r="S29" s="471">
        <f t="shared" si="68"/>
        <v>5.5</v>
      </c>
      <c r="T29" s="471">
        <f t="shared" si="68"/>
        <v>5.5</v>
      </c>
      <c r="U29" s="471">
        <f t="shared" si="68"/>
        <v>5</v>
      </c>
      <c r="V29" s="471">
        <f t="shared" si="68"/>
        <v>5</v>
      </c>
      <c r="W29" s="474">
        <f t="shared" si="0"/>
        <v>27</v>
      </c>
      <c r="X29" s="745">
        <f t="shared" si="1"/>
        <v>27</v>
      </c>
      <c r="Y29" s="474">
        <f t="shared" si="1"/>
        <v>27</v>
      </c>
      <c r="Z29" s="745">
        <f t="shared" si="9"/>
        <v>27</v>
      </c>
      <c r="AA29" s="474">
        <f t="shared" si="9"/>
        <v>27</v>
      </c>
      <c r="AB29" s="472">
        <f t="shared" ref="AB29:AZ29" si="69">AB24+AB27</f>
        <v>38</v>
      </c>
      <c r="AC29" s="474">
        <f t="shared" si="69"/>
        <v>1</v>
      </c>
      <c r="AD29" s="474">
        <f t="shared" si="69"/>
        <v>1</v>
      </c>
      <c r="AE29" s="474">
        <f t="shared" si="69"/>
        <v>1.34</v>
      </c>
      <c r="AF29" s="474">
        <f t="shared" si="69"/>
        <v>0.34</v>
      </c>
      <c r="AG29" s="474">
        <f t="shared" si="69"/>
        <v>1.34</v>
      </c>
      <c r="AH29" s="474">
        <f t="shared" si="69"/>
        <v>1.34</v>
      </c>
      <c r="AI29" s="474">
        <f t="shared" si="69"/>
        <v>3.73</v>
      </c>
      <c r="AJ29" s="474">
        <f t="shared" si="69"/>
        <v>4.7300000000000004</v>
      </c>
      <c r="AK29" s="474">
        <f t="shared" si="69"/>
        <v>7.63</v>
      </c>
      <c r="AL29" s="474">
        <f t="shared" si="69"/>
        <v>7.63</v>
      </c>
      <c r="AM29" s="474">
        <f t="shared" si="69"/>
        <v>4.16</v>
      </c>
      <c r="AN29" s="474">
        <f t="shared" si="69"/>
        <v>4.16</v>
      </c>
      <c r="AO29" s="474">
        <f t="shared" si="69"/>
        <v>4.28</v>
      </c>
      <c r="AP29" s="474">
        <f t="shared" si="69"/>
        <v>4.32</v>
      </c>
      <c r="AQ29" s="474">
        <f t="shared" si="69"/>
        <v>0.16</v>
      </c>
      <c r="AR29" s="474">
        <f t="shared" si="69"/>
        <v>0.16</v>
      </c>
      <c r="AS29" s="474">
        <f t="shared" si="69"/>
        <v>5.77</v>
      </c>
      <c r="AT29" s="474">
        <f t="shared" si="69"/>
        <v>5.77</v>
      </c>
      <c r="AU29" s="474">
        <f t="shared" si="69"/>
        <v>0.78</v>
      </c>
      <c r="AV29" s="474">
        <f t="shared" si="69"/>
        <v>0.82</v>
      </c>
      <c r="AW29" s="474">
        <f t="shared" si="69"/>
        <v>5.39</v>
      </c>
      <c r="AX29" s="474">
        <f t="shared" si="69"/>
        <v>4.05</v>
      </c>
      <c r="AY29" s="474">
        <f t="shared" si="69"/>
        <v>2.42</v>
      </c>
      <c r="AZ29" s="474">
        <f t="shared" si="69"/>
        <v>3.93</v>
      </c>
      <c r="BA29" s="475">
        <f t="shared" si="61"/>
        <v>38</v>
      </c>
      <c r="BB29" s="474">
        <f t="shared" si="10"/>
        <v>38</v>
      </c>
      <c r="BC29" s="474">
        <f t="shared" si="3"/>
        <v>38.25</v>
      </c>
      <c r="BD29" s="475">
        <f t="shared" si="62"/>
        <v>38</v>
      </c>
      <c r="BE29" s="475">
        <f t="shared" si="5"/>
        <v>38.25</v>
      </c>
      <c r="BF29" s="476">
        <f>BF24+BF27</f>
        <v>35</v>
      </c>
      <c r="BG29" s="746">
        <f>BG24+BG27</f>
        <v>0.42</v>
      </c>
      <c r="BH29" s="746">
        <f t="shared" ref="BH29:CD30" si="70">BH24+BH27</f>
        <v>0.42</v>
      </c>
      <c r="BI29" s="746">
        <f t="shared" si="70"/>
        <v>2.6</v>
      </c>
      <c r="BJ29" s="746">
        <f t="shared" si="70"/>
        <v>2.6</v>
      </c>
      <c r="BK29" s="746">
        <f t="shared" si="70"/>
        <v>4.28</v>
      </c>
      <c r="BL29" s="746">
        <f t="shared" si="70"/>
        <v>4.28</v>
      </c>
      <c r="BM29" s="746">
        <f t="shared" si="70"/>
        <v>1.35</v>
      </c>
      <c r="BN29" s="746">
        <f t="shared" si="70"/>
        <v>1.35</v>
      </c>
      <c r="BO29" s="746">
        <f t="shared" si="70"/>
        <v>3.75</v>
      </c>
      <c r="BP29" s="746">
        <f t="shared" si="70"/>
        <v>3.14</v>
      </c>
      <c r="BQ29" s="746">
        <f t="shared" si="70"/>
        <v>5.77</v>
      </c>
      <c r="BR29" s="746">
        <f t="shared" si="70"/>
        <v>5.77</v>
      </c>
      <c r="BS29" s="746">
        <f t="shared" si="70"/>
        <v>4.03</v>
      </c>
      <c r="BT29" s="746">
        <f t="shared" si="70"/>
        <v>4.03</v>
      </c>
      <c r="BU29" s="746">
        <f t="shared" si="70"/>
        <v>1.77</v>
      </c>
      <c r="BV29" s="746">
        <f t="shared" si="70"/>
        <v>1.77</v>
      </c>
      <c r="BW29" s="746">
        <f t="shared" si="70"/>
        <v>3.82</v>
      </c>
      <c r="BX29" s="746">
        <f t="shared" si="70"/>
        <v>4.4800000000000004</v>
      </c>
      <c r="BY29" s="746">
        <f t="shared" si="70"/>
        <v>1.52</v>
      </c>
      <c r="BZ29" s="746">
        <f t="shared" si="70"/>
        <v>1.52</v>
      </c>
      <c r="CA29" s="746">
        <f t="shared" si="70"/>
        <v>1.77</v>
      </c>
      <c r="CB29" s="746">
        <f t="shared" si="70"/>
        <v>1.77</v>
      </c>
      <c r="CC29" s="746">
        <f t="shared" si="70"/>
        <v>3.92</v>
      </c>
      <c r="CD29" s="746">
        <f t="shared" si="70"/>
        <v>3.87</v>
      </c>
      <c r="CE29" s="477">
        <f t="shared" si="63"/>
        <v>35</v>
      </c>
      <c r="CF29" s="477">
        <f t="shared" si="7"/>
        <v>35</v>
      </c>
      <c r="CG29" s="477">
        <f t="shared" si="7"/>
        <v>35</v>
      </c>
      <c r="CH29" s="477">
        <f t="shared" si="64"/>
        <v>35</v>
      </c>
      <c r="CI29" s="477">
        <f t="shared" si="64"/>
        <v>35</v>
      </c>
      <c r="CJ29" s="476">
        <f>CJ24+CJ27</f>
        <v>35.700000000000003</v>
      </c>
      <c r="CK29" s="474">
        <f>CK24+CK27</f>
        <v>0.17</v>
      </c>
      <c r="CL29" s="474">
        <f>CL24+CL27</f>
        <v>0.17</v>
      </c>
      <c r="CM29" s="474">
        <f>CM24+CM27</f>
        <v>2.1</v>
      </c>
      <c r="CN29" s="474">
        <f t="shared" ref="CN29:DC30" si="71">CN24+CN27</f>
        <v>2.1</v>
      </c>
      <c r="CO29" s="474">
        <f t="shared" si="71"/>
        <v>1.61</v>
      </c>
      <c r="CP29" s="474">
        <f t="shared" si="71"/>
        <v>1.61</v>
      </c>
      <c r="CQ29" s="474">
        <f t="shared" si="71"/>
        <v>0.77</v>
      </c>
      <c r="CR29" s="474">
        <f t="shared" si="71"/>
        <v>0.23</v>
      </c>
      <c r="CS29" s="474">
        <f t="shared" si="71"/>
        <v>4.1500000000000004</v>
      </c>
      <c r="CT29" s="474">
        <f t="shared" si="71"/>
        <v>4.6900000000000004</v>
      </c>
      <c r="CU29" s="478">
        <f t="shared" si="71"/>
        <v>3.59</v>
      </c>
      <c r="CV29" s="478">
        <f t="shared" si="71"/>
        <v>2.61</v>
      </c>
      <c r="CW29" s="478">
        <f t="shared" si="71"/>
        <v>2.93</v>
      </c>
      <c r="CX29" s="478">
        <f>+CX24+CX27</f>
        <v>3.7</v>
      </c>
      <c r="CY29" s="478">
        <f t="shared" ref="CY29:DN30" si="72">CY24+CY27</f>
        <v>1.5</v>
      </c>
      <c r="CZ29" s="478">
        <f t="shared" si="72"/>
        <v>2</v>
      </c>
      <c r="DA29" s="478">
        <f t="shared" si="72"/>
        <v>12.78</v>
      </c>
      <c r="DB29" s="479">
        <f t="shared" si="72"/>
        <v>6.78</v>
      </c>
      <c r="DC29" s="478">
        <f t="shared" si="72"/>
        <v>0.92</v>
      </c>
      <c r="DD29" s="478">
        <f t="shared" si="72"/>
        <v>0.92</v>
      </c>
      <c r="DE29" s="479">
        <f t="shared" si="72"/>
        <v>2.4700000000000002</v>
      </c>
      <c r="DF29" s="479">
        <f t="shared" si="72"/>
        <v>8.4700000000000006</v>
      </c>
      <c r="DG29" s="479">
        <f>DG24+DG27</f>
        <v>2.71</v>
      </c>
      <c r="DH29" s="479">
        <f>DH24+DH27</f>
        <v>2.42</v>
      </c>
      <c r="DI29" s="746">
        <f>DG29+DE29+DC29+DA29+CW29+CU29+CS29+CQ29+CO29+CM29+CK29+CY29</f>
        <v>35.699999999999996</v>
      </c>
      <c r="DJ29" s="747">
        <f t="shared" si="11"/>
        <v>35.700000000000003</v>
      </c>
      <c r="DK29" s="747">
        <f t="shared" si="12"/>
        <v>35.700000000000003</v>
      </c>
      <c r="DL29" s="748">
        <f t="shared" si="65"/>
        <v>35.700000000000003</v>
      </c>
      <c r="DM29" s="747">
        <f t="shared" si="65"/>
        <v>35.700000000000003</v>
      </c>
      <c r="DN29" s="479">
        <f t="shared" ref="DN29:DS29" si="73">DN24+DN27</f>
        <v>13.05</v>
      </c>
      <c r="DO29" s="479">
        <f t="shared" si="73"/>
        <v>2.2999999999999998</v>
      </c>
      <c r="DP29" s="479">
        <f t="shared" si="73"/>
        <v>2.2999999999999998</v>
      </c>
      <c r="DQ29" s="478">
        <f t="shared" si="73"/>
        <v>2.2000000000000002</v>
      </c>
      <c r="DR29" s="760">
        <f t="shared" si="73"/>
        <v>2.2000000000000002</v>
      </c>
      <c r="DS29" s="479">
        <f t="shared" si="73"/>
        <v>2.6</v>
      </c>
      <c r="DT29" s="761">
        <v>2.6</v>
      </c>
      <c r="DU29" s="479">
        <f>DU24+DU27</f>
        <v>1.1499999999999999</v>
      </c>
      <c r="DV29" s="761"/>
      <c r="DW29" s="479">
        <f>DW24+DW27</f>
        <v>4.8</v>
      </c>
      <c r="DX29" s="761"/>
      <c r="DY29" s="479">
        <f>DY24+DY27</f>
        <v>0</v>
      </c>
      <c r="DZ29" s="761"/>
      <c r="EA29" s="472"/>
      <c r="EB29" s="472"/>
      <c r="EC29" s="472"/>
      <c r="ED29" s="472"/>
      <c r="EE29" s="472"/>
      <c r="EF29" s="472"/>
      <c r="EG29" s="472"/>
      <c r="EH29" s="472"/>
      <c r="EI29" s="472"/>
      <c r="EJ29" s="472"/>
      <c r="EK29" s="472"/>
      <c r="EL29" s="472"/>
      <c r="EM29" s="747">
        <f>EK29+EI29+EG29+EE29+EA29+DY29+DW29+DU29+DS29+DQ29+DO29+EC29</f>
        <v>13.05</v>
      </c>
      <c r="EN29" s="747">
        <f t="shared" si="21"/>
        <v>7.1</v>
      </c>
      <c r="EO29" s="747">
        <f t="shared" si="14"/>
        <v>7.1</v>
      </c>
      <c r="EP29" s="747">
        <f t="shared" si="66"/>
        <v>13.05</v>
      </c>
      <c r="EQ29" s="747">
        <f t="shared" si="67"/>
        <v>7.1</v>
      </c>
      <c r="ER29" s="198">
        <f t="shared" si="23"/>
        <v>1</v>
      </c>
      <c r="ES29" s="198">
        <f t="shared" si="17"/>
        <v>1</v>
      </c>
      <c r="ET29" s="198">
        <f t="shared" si="18"/>
        <v>0.54406130268199226</v>
      </c>
      <c r="EU29" s="198">
        <f t="shared" si="19"/>
        <v>1.001750700280112</v>
      </c>
      <c r="EV29" s="198">
        <f t="shared" si="20"/>
        <v>0.96006711409395962</v>
      </c>
      <c r="EW29" s="863"/>
      <c r="EX29" s="846"/>
      <c r="EY29" s="846"/>
      <c r="EZ29" s="846"/>
      <c r="FA29" s="848"/>
      <c r="FB29" s="866"/>
      <c r="FC29" s="510"/>
      <c r="FD29" s="510"/>
      <c r="FE29" s="510"/>
      <c r="FF29" s="510"/>
      <c r="FG29" s="510"/>
      <c r="FH29" s="510"/>
    </row>
    <row r="30" spans="1:164" s="18" customFormat="1" ht="39.950000000000003" customHeight="1" thickBot="1" x14ac:dyDescent="0.3">
      <c r="A30" s="851"/>
      <c r="B30" s="867"/>
      <c r="C30" s="876"/>
      <c r="D30" s="872"/>
      <c r="E30" s="873"/>
      <c r="F30" s="178" t="s">
        <v>45</v>
      </c>
      <c r="G30" s="480">
        <f>G25+G28</f>
        <v>3299066695</v>
      </c>
      <c r="H30" s="481">
        <f t="shared" ref="H30:BS30" si="74">H25+H28</f>
        <v>302855000</v>
      </c>
      <c r="I30" s="481">
        <f t="shared" si="74"/>
        <v>0</v>
      </c>
      <c r="J30" s="481">
        <f t="shared" si="74"/>
        <v>0</v>
      </c>
      <c r="K30" s="481">
        <f t="shared" si="74"/>
        <v>0</v>
      </c>
      <c r="L30" s="481">
        <f t="shared" si="74"/>
        <v>0</v>
      </c>
      <c r="M30" s="481">
        <f t="shared" si="74"/>
        <v>176784000</v>
      </c>
      <c r="N30" s="481">
        <f t="shared" si="74"/>
        <v>176784000</v>
      </c>
      <c r="O30" s="481">
        <f t="shared" si="74"/>
        <v>0</v>
      </c>
      <c r="P30" s="481">
        <f t="shared" si="74"/>
        <v>0</v>
      </c>
      <c r="Q30" s="481">
        <f t="shared" si="74"/>
        <v>0</v>
      </c>
      <c r="R30" s="481">
        <f t="shared" si="74"/>
        <v>0</v>
      </c>
      <c r="S30" s="481">
        <f t="shared" si="74"/>
        <v>13739500</v>
      </c>
      <c r="T30" s="481">
        <f t="shared" si="74"/>
        <v>13739500</v>
      </c>
      <c r="U30" s="481">
        <f t="shared" si="74"/>
        <v>87165000</v>
      </c>
      <c r="V30" s="481">
        <f t="shared" si="74"/>
        <v>87165000</v>
      </c>
      <c r="W30" s="481">
        <f t="shared" si="74"/>
        <v>277688500</v>
      </c>
      <c r="X30" s="481">
        <f t="shared" si="74"/>
        <v>277688500</v>
      </c>
      <c r="Y30" s="481">
        <f t="shared" si="74"/>
        <v>277688500</v>
      </c>
      <c r="Z30" s="481">
        <f t="shared" si="74"/>
        <v>277688500</v>
      </c>
      <c r="AA30" s="481">
        <f t="shared" si="74"/>
        <v>277688500</v>
      </c>
      <c r="AB30" s="481">
        <f t="shared" si="74"/>
        <v>643265367</v>
      </c>
      <c r="AC30" s="481">
        <f t="shared" si="74"/>
        <v>24279467</v>
      </c>
      <c r="AD30" s="481">
        <f t="shared" si="74"/>
        <v>24279467</v>
      </c>
      <c r="AE30" s="481">
        <f t="shared" si="74"/>
        <v>69482433</v>
      </c>
      <c r="AF30" s="481">
        <f t="shared" si="74"/>
        <v>69482433</v>
      </c>
      <c r="AG30" s="481">
        <f t="shared" si="74"/>
        <v>334483100</v>
      </c>
      <c r="AH30" s="481">
        <f t="shared" si="74"/>
        <v>303514100</v>
      </c>
      <c r="AI30" s="481">
        <f t="shared" si="74"/>
        <v>81282167</v>
      </c>
      <c r="AJ30" s="481">
        <f t="shared" si="74"/>
        <v>69879167</v>
      </c>
      <c r="AK30" s="481">
        <f t="shared" si="74"/>
        <v>0</v>
      </c>
      <c r="AL30" s="481">
        <f t="shared" si="74"/>
        <v>11403000</v>
      </c>
      <c r="AM30" s="481">
        <f t="shared" si="74"/>
        <v>0</v>
      </c>
      <c r="AN30" s="481">
        <f t="shared" si="74"/>
        <v>0</v>
      </c>
      <c r="AO30" s="481">
        <f t="shared" si="74"/>
        <v>0</v>
      </c>
      <c r="AP30" s="481">
        <f t="shared" si="74"/>
        <v>0</v>
      </c>
      <c r="AQ30" s="481">
        <f t="shared" si="74"/>
        <v>0</v>
      </c>
      <c r="AR30" s="481">
        <f t="shared" si="74"/>
        <v>3836000</v>
      </c>
      <c r="AS30" s="481">
        <f t="shared" si="74"/>
        <v>205219742</v>
      </c>
      <c r="AT30" s="481">
        <f t="shared" si="74"/>
        <v>25405456</v>
      </c>
      <c r="AU30" s="481">
        <f t="shared" si="74"/>
        <v>0</v>
      </c>
      <c r="AV30" s="481">
        <f t="shared" si="74"/>
        <v>0</v>
      </c>
      <c r="AW30" s="481">
        <f t="shared" si="74"/>
        <v>41504833</v>
      </c>
      <c r="AX30" s="481">
        <f t="shared" si="74"/>
        <v>69098900</v>
      </c>
      <c r="AY30" s="481">
        <f t="shared" si="74"/>
        <v>-131597785</v>
      </c>
      <c r="AZ30" s="481">
        <f t="shared" si="74"/>
        <v>22554000</v>
      </c>
      <c r="BA30" s="481">
        <f t="shared" si="74"/>
        <v>624653957</v>
      </c>
      <c r="BB30" s="481">
        <f t="shared" si="74"/>
        <v>624653957</v>
      </c>
      <c r="BC30" s="481">
        <f t="shared" si="74"/>
        <v>599452523</v>
      </c>
      <c r="BD30" s="481">
        <f t="shared" si="74"/>
        <v>624653957</v>
      </c>
      <c r="BE30" s="481">
        <f t="shared" si="74"/>
        <v>599452523</v>
      </c>
      <c r="BF30" s="481">
        <f t="shared" si="74"/>
        <v>899706003</v>
      </c>
      <c r="BG30" s="481">
        <f t="shared" si="74"/>
        <v>607939945</v>
      </c>
      <c r="BH30" s="481">
        <f t="shared" si="74"/>
        <v>548316625</v>
      </c>
      <c r="BI30" s="481">
        <f t="shared" si="74"/>
        <v>28591733</v>
      </c>
      <c r="BJ30" s="481">
        <f t="shared" si="74"/>
        <v>32564899</v>
      </c>
      <c r="BK30" s="481">
        <f t="shared" si="74"/>
        <v>0</v>
      </c>
      <c r="BL30" s="481">
        <f t="shared" si="74"/>
        <v>11218178</v>
      </c>
      <c r="BM30" s="481">
        <f t="shared" si="74"/>
        <v>0</v>
      </c>
      <c r="BN30" s="481">
        <f t="shared" si="74"/>
        <v>0</v>
      </c>
      <c r="BO30" s="481">
        <f t="shared" si="74"/>
        <v>0</v>
      </c>
      <c r="BP30" s="481">
        <f t="shared" si="74"/>
        <v>1534400</v>
      </c>
      <c r="BQ30" s="481">
        <f t="shared" si="74"/>
        <v>154308325</v>
      </c>
      <c r="BR30" s="481">
        <f t="shared" si="74"/>
        <v>7441000</v>
      </c>
      <c r="BS30" s="481">
        <f t="shared" si="74"/>
        <v>0</v>
      </c>
      <c r="BT30" s="481">
        <f t="shared" si="70"/>
        <v>71651933</v>
      </c>
      <c r="BU30" s="481">
        <f t="shared" si="70"/>
        <v>0</v>
      </c>
      <c r="BV30" s="481">
        <f t="shared" si="70"/>
        <v>5026700</v>
      </c>
      <c r="BW30" s="481">
        <f t="shared" si="70"/>
        <v>0</v>
      </c>
      <c r="BX30" s="481">
        <f t="shared" si="70"/>
        <v>83929267</v>
      </c>
      <c r="BY30" s="481">
        <f t="shared" si="70"/>
        <v>13690000</v>
      </c>
      <c r="BZ30" s="481">
        <f t="shared" si="70"/>
        <v>-3782567</v>
      </c>
      <c r="CA30" s="481">
        <f t="shared" si="70"/>
        <v>95176000</v>
      </c>
      <c r="CB30" s="481">
        <f t="shared" si="70"/>
        <v>29490500</v>
      </c>
      <c r="CC30" s="481">
        <f t="shared" si="70"/>
        <v>-45624501</v>
      </c>
      <c r="CD30" s="481">
        <f t="shared" si="70"/>
        <v>30236567</v>
      </c>
      <c r="CE30" s="481">
        <f t="shared" ref="CE30:CM30" si="75">CE25+CE28</f>
        <v>854081502</v>
      </c>
      <c r="CF30" s="481">
        <f t="shared" si="75"/>
        <v>854081502</v>
      </c>
      <c r="CG30" s="481">
        <f t="shared" si="75"/>
        <v>817627502</v>
      </c>
      <c r="CH30" s="481">
        <f t="shared" si="75"/>
        <v>854081502</v>
      </c>
      <c r="CI30" s="481">
        <f t="shared" si="75"/>
        <v>817627502</v>
      </c>
      <c r="CJ30" s="481">
        <f t="shared" si="75"/>
        <v>766153396</v>
      </c>
      <c r="CK30" s="481">
        <f t="shared" si="75"/>
        <v>267981466</v>
      </c>
      <c r="CL30" s="481">
        <f t="shared" si="75"/>
        <v>267981466</v>
      </c>
      <c r="CM30" s="481">
        <f t="shared" si="75"/>
        <v>468566467</v>
      </c>
      <c r="CN30" s="481">
        <f t="shared" si="71"/>
        <v>229884831</v>
      </c>
      <c r="CO30" s="481">
        <f t="shared" si="71"/>
        <v>20787463</v>
      </c>
      <c r="CP30" s="481">
        <f t="shared" si="71"/>
        <v>59430267</v>
      </c>
      <c r="CQ30" s="481">
        <f t="shared" si="71"/>
        <v>8818000</v>
      </c>
      <c r="CR30" s="481">
        <f t="shared" si="71"/>
        <v>61507100</v>
      </c>
      <c r="CS30" s="481">
        <f t="shared" si="71"/>
        <v>0</v>
      </c>
      <c r="CT30" s="481">
        <f t="shared" si="71"/>
        <v>64725630</v>
      </c>
      <c r="CU30" s="482">
        <f t="shared" si="71"/>
        <v>0</v>
      </c>
      <c r="CV30" s="482">
        <f t="shared" si="71"/>
        <v>27391000</v>
      </c>
      <c r="CW30" s="482">
        <f t="shared" si="71"/>
        <v>0</v>
      </c>
      <c r="CX30" s="482">
        <f t="shared" si="71"/>
        <v>0</v>
      </c>
      <c r="CY30" s="482">
        <f t="shared" si="71"/>
        <v>0</v>
      </c>
      <c r="CZ30" s="482">
        <f t="shared" si="71"/>
        <v>0</v>
      </c>
      <c r="DA30" s="482">
        <f t="shared" si="71"/>
        <v>0</v>
      </c>
      <c r="DB30" s="481">
        <f t="shared" si="71"/>
        <v>17636000</v>
      </c>
      <c r="DC30" s="482">
        <f t="shared" si="71"/>
        <v>-404601</v>
      </c>
      <c r="DD30" s="482">
        <f t="shared" si="72"/>
        <v>0</v>
      </c>
      <c r="DE30" s="507">
        <f t="shared" si="72"/>
        <v>0</v>
      </c>
      <c r="DF30" s="507">
        <f t="shared" si="72"/>
        <v>0</v>
      </c>
      <c r="DG30" s="507">
        <f t="shared" si="72"/>
        <v>-25552121</v>
      </c>
      <c r="DH30" s="507">
        <f t="shared" si="72"/>
        <v>11640380</v>
      </c>
      <c r="DI30" s="481">
        <f t="shared" si="72"/>
        <v>740196674</v>
      </c>
      <c r="DJ30" s="576">
        <f t="shared" si="11"/>
        <v>740196674</v>
      </c>
      <c r="DK30" s="576">
        <f t="shared" si="12"/>
        <v>740196674</v>
      </c>
      <c r="DL30" s="507">
        <f>DL25+DL28</f>
        <v>740196674</v>
      </c>
      <c r="DM30" s="507">
        <f t="shared" si="72"/>
        <v>740196674</v>
      </c>
      <c r="DN30" s="507">
        <f t="shared" si="72"/>
        <v>864101496</v>
      </c>
      <c r="DO30" s="507">
        <f t="shared" ref="DO30:DQ30" si="76">DO25+DO28</f>
        <v>197716201</v>
      </c>
      <c r="DP30" s="507">
        <f t="shared" si="76"/>
        <v>197716201</v>
      </c>
      <c r="DQ30" s="482">
        <f t="shared" si="76"/>
        <v>258882468</v>
      </c>
      <c r="DR30" s="670">
        <f>DR25+DR28</f>
        <v>80819468</v>
      </c>
      <c r="DS30" s="507">
        <f t="shared" ref="DS30" si="77">DS25+DS28</f>
        <v>0</v>
      </c>
      <c r="DT30" s="769">
        <v>69338186</v>
      </c>
      <c r="DU30" s="507">
        <f t="shared" ref="DU30" si="78">DU25+DU28</f>
        <v>60304427</v>
      </c>
      <c r="DV30" s="483"/>
      <c r="DW30" s="507">
        <f t="shared" ref="DW30" si="79">DW25+DW28</f>
        <v>46169200</v>
      </c>
      <c r="DX30" s="483"/>
      <c r="DY30" s="507">
        <f t="shared" ref="DY30" si="80">DY25+DY28</f>
        <v>301029200</v>
      </c>
      <c r="DZ30" s="483"/>
      <c r="EA30" s="483"/>
      <c r="EB30" s="483"/>
      <c r="EC30" s="483"/>
      <c r="ED30" s="483"/>
      <c r="EE30" s="483"/>
      <c r="EF30" s="483"/>
      <c r="EG30" s="483"/>
      <c r="EH30" s="483"/>
      <c r="EI30" s="483"/>
      <c r="EJ30" s="483"/>
      <c r="EK30" s="483"/>
      <c r="EL30" s="483"/>
      <c r="EM30" s="507">
        <f t="shared" ref="EM30" si="81">EM25+EM28</f>
        <v>864101496</v>
      </c>
      <c r="EN30" s="768">
        <f t="shared" si="21"/>
        <v>456598669</v>
      </c>
      <c r="EO30" s="768">
        <f t="shared" si="14"/>
        <v>347873855</v>
      </c>
      <c r="EP30" s="507">
        <f>EP25+EP28</f>
        <v>864101496</v>
      </c>
      <c r="EQ30" s="507">
        <f t="shared" ref="EQ30" si="82">EQ25+EQ28</f>
        <v>347873855</v>
      </c>
      <c r="ER30" s="199">
        <f t="shared" si="23"/>
        <v>0</v>
      </c>
      <c r="ES30" s="199">
        <f t="shared" si="17"/>
        <v>0.76188100977578632</v>
      </c>
      <c r="ET30" s="199">
        <f>EQ30/EP30</f>
        <v>0.40258448412638786</v>
      </c>
      <c r="EU30" s="199">
        <f t="shared" si="19"/>
        <v>0.94230694351597466</v>
      </c>
      <c r="EV30" s="227">
        <f t="shared" si="20"/>
        <v>0.84352312677328278</v>
      </c>
      <c r="EW30" s="864"/>
      <c r="EX30" s="846"/>
      <c r="EY30" s="846"/>
      <c r="EZ30" s="846"/>
      <c r="FA30" s="849"/>
      <c r="FB30" s="866"/>
      <c r="FC30" s="57"/>
      <c r="FD30" s="57"/>
      <c r="FE30" s="57"/>
      <c r="FF30" s="57"/>
      <c r="FG30" s="57"/>
      <c r="FH30" s="57"/>
    </row>
    <row r="31" spans="1:164" s="510" customFormat="1" ht="39.950000000000003" customHeight="1" x14ac:dyDescent="0.2">
      <c r="A31" s="851"/>
      <c r="B31" s="854">
        <v>4</v>
      </c>
      <c r="C31" s="868" t="s">
        <v>326</v>
      </c>
      <c r="D31" s="871" t="s">
        <v>280</v>
      </c>
      <c r="E31" s="860">
        <v>540</v>
      </c>
      <c r="F31" s="179" t="s">
        <v>41</v>
      </c>
      <c r="G31" s="586">
        <f>AA31+BE31+CI31+DM31+EP31</f>
        <v>94.12</v>
      </c>
      <c r="H31" s="494">
        <v>12</v>
      </c>
      <c r="I31" s="494"/>
      <c r="J31" s="494"/>
      <c r="K31" s="497">
        <v>1</v>
      </c>
      <c r="L31" s="762">
        <v>1</v>
      </c>
      <c r="M31" s="497">
        <v>1.4</v>
      </c>
      <c r="N31" s="497">
        <v>1.4</v>
      </c>
      <c r="O31" s="497">
        <v>2</v>
      </c>
      <c r="P31" s="497">
        <v>2</v>
      </c>
      <c r="Q31" s="497">
        <v>2.2000000000000002</v>
      </c>
      <c r="R31" s="497">
        <v>2.2000000000000002</v>
      </c>
      <c r="S31" s="504">
        <v>3.2</v>
      </c>
      <c r="T31" s="762">
        <v>3.2</v>
      </c>
      <c r="U31" s="497">
        <v>1.2</v>
      </c>
      <c r="V31" s="497">
        <v>1.2</v>
      </c>
      <c r="W31" s="752">
        <f t="shared" si="0"/>
        <v>11.000000000000002</v>
      </c>
      <c r="X31" s="752">
        <f t="shared" si="1"/>
        <v>11.000000000000002</v>
      </c>
      <c r="Y31" s="752">
        <f t="shared" si="1"/>
        <v>11.000000000000002</v>
      </c>
      <c r="Z31" s="752">
        <f t="shared" si="9"/>
        <v>11.000000000000002</v>
      </c>
      <c r="AA31" s="752">
        <f t="shared" si="9"/>
        <v>11.000000000000002</v>
      </c>
      <c r="AB31" s="749">
        <v>24</v>
      </c>
      <c r="AC31" s="494">
        <v>0</v>
      </c>
      <c r="AD31" s="497">
        <v>0</v>
      </c>
      <c r="AE31" s="497">
        <v>0.57999999999999996</v>
      </c>
      <c r="AF31" s="497">
        <v>0.57999999999999996</v>
      </c>
      <c r="AG31" s="497">
        <v>1.78</v>
      </c>
      <c r="AH31" s="497">
        <v>1.78</v>
      </c>
      <c r="AI31" s="497">
        <v>2.58</v>
      </c>
      <c r="AJ31" s="497">
        <v>2.58</v>
      </c>
      <c r="AK31" s="497">
        <v>1.7</v>
      </c>
      <c r="AL31" s="497">
        <v>1.7</v>
      </c>
      <c r="AM31" s="497">
        <v>3.5</v>
      </c>
      <c r="AN31" s="497">
        <v>0.7</v>
      </c>
      <c r="AO31" s="497">
        <v>0.78</v>
      </c>
      <c r="AP31" s="497">
        <v>0.78</v>
      </c>
      <c r="AQ31" s="497">
        <v>2.5</v>
      </c>
      <c r="AR31" s="497">
        <v>0.5</v>
      </c>
      <c r="AS31" s="497">
        <v>1.7</v>
      </c>
      <c r="AT31" s="497">
        <v>1.25</v>
      </c>
      <c r="AU31" s="497">
        <v>3.09</v>
      </c>
      <c r="AV31" s="497">
        <v>1.25</v>
      </c>
      <c r="AW31" s="497">
        <v>3.2</v>
      </c>
      <c r="AX31" s="497">
        <v>5.75</v>
      </c>
      <c r="AY31" s="497">
        <v>0.59</v>
      </c>
      <c r="AZ31" s="497">
        <v>4.25</v>
      </c>
      <c r="BA31" s="751">
        <f t="shared" ref="BA31:BA36" si="83">AY31+AW31+AU31+AS31+AO31+AM31+AK31+AI31+AG31+AE31+AQ31+AC31</f>
        <v>22</v>
      </c>
      <c r="BB31" s="751">
        <f t="shared" si="10"/>
        <v>22</v>
      </c>
      <c r="BC31" s="751">
        <f t="shared" si="3"/>
        <v>21.119999999999997</v>
      </c>
      <c r="BD31" s="751">
        <f t="shared" ref="BD31:BD36" si="84">AY31+AW31+AU31+AS31+AO31+AM31+AK31+AI31+AG31+AE31+AQ31+AC31</f>
        <v>22</v>
      </c>
      <c r="BE31" s="751">
        <f t="shared" si="5"/>
        <v>21.119999999999997</v>
      </c>
      <c r="BF31" s="752">
        <v>24</v>
      </c>
      <c r="BG31" s="763">
        <v>0.38</v>
      </c>
      <c r="BH31" s="763">
        <v>0.38</v>
      </c>
      <c r="BI31" s="763">
        <v>1.56</v>
      </c>
      <c r="BJ31" s="763">
        <v>1.56</v>
      </c>
      <c r="BK31" s="763">
        <v>1.56</v>
      </c>
      <c r="BL31" s="751">
        <v>1.56</v>
      </c>
      <c r="BM31" s="763">
        <v>1.96</v>
      </c>
      <c r="BN31" s="751">
        <v>1.96</v>
      </c>
      <c r="BO31" s="763">
        <v>1.44</v>
      </c>
      <c r="BP31" s="751">
        <v>1.44</v>
      </c>
      <c r="BQ31" s="763">
        <v>2.6799999999999997</v>
      </c>
      <c r="BR31" s="751">
        <v>2.68</v>
      </c>
      <c r="BS31" s="764">
        <v>1.7600000000000007</v>
      </c>
      <c r="BT31" s="751">
        <v>1.76</v>
      </c>
      <c r="BU31" s="751">
        <v>2.0099999999999998</v>
      </c>
      <c r="BV31" s="751">
        <v>2.0099999999999998</v>
      </c>
      <c r="BW31" s="764">
        <v>3.7600000000000007</v>
      </c>
      <c r="BX31" s="751">
        <v>3.76</v>
      </c>
      <c r="BY31" s="763">
        <v>2.68</v>
      </c>
      <c r="BZ31" s="751">
        <v>2.68</v>
      </c>
      <c r="CA31" s="763">
        <v>2.1900000000000004</v>
      </c>
      <c r="CB31" s="751">
        <v>2.19</v>
      </c>
      <c r="CC31" s="763">
        <v>2.02</v>
      </c>
      <c r="CD31" s="751">
        <v>2.02</v>
      </c>
      <c r="CE31" s="498">
        <f t="shared" ref="CE31:CE36" si="85">+BG31+BI31+BK31+BM31+BO31+BQ31+BS31+BU31+BW31+BY31+CA31+CC31</f>
        <v>24</v>
      </c>
      <c r="CF31" s="498">
        <f t="shared" si="7"/>
        <v>24</v>
      </c>
      <c r="CG31" s="498">
        <f t="shared" si="7"/>
        <v>24</v>
      </c>
      <c r="CH31" s="498">
        <f>BG31+BI31+BK31+BM31+BO31+BQ31+BS31+BU31+BW31+BY31+CA31+CC31</f>
        <v>24</v>
      </c>
      <c r="CI31" s="498">
        <f>BH31+BJ31+BL31+BN31+BP31+BR31+BT31+BV31+BX31+BZ31+CB31+CD31</f>
        <v>24</v>
      </c>
      <c r="CJ31" s="752">
        <v>25</v>
      </c>
      <c r="CK31" s="498">
        <v>1.08</v>
      </c>
      <c r="CL31" s="498">
        <v>1.08</v>
      </c>
      <c r="CM31" s="498">
        <v>1.35</v>
      </c>
      <c r="CN31" s="498">
        <v>1.35</v>
      </c>
      <c r="CO31" s="498">
        <v>1.63</v>
      </c>
      <c r="CP31" s="498">
        <v>1.63</v>
      </c>
      <c r="CQ31" s="498">
        <v>2.95</v>
      </c>
      <c r="CR31" s="498">
        <v>2.95</v>
      </c>
      <c r="CS31" s="498">
        <v>1.86</v>
      </c>
      <c r="CT31" s="574">
        <v>1.86</v>
      </c>
      <c r="CU31" s="575">
        <v>1.37</v>
      </c>
      <c r="CV31" s="575">
        <v>1.37</v>
      </c>
      <c r="CW31" s="575">
        <v>1.86</v>
      </c>
      <c r="CX31" s="575">
        <v>1.86</v>
      </c>
      <c r="CY31" s="575">
        <v>2.74</v>
      </c>
      <c r="CZ31" s="575">
        <v>2.74</v>
      </c>
      <c r="DA31" s="575">
        <v>2.54</v>
      </c>
      <c r="DB31" s="574">
        <v>4.4400000000000004</v>
      </c>
      <c r="DC31" s="575">
        <v>3.26</v>
      </c>
      <c r="DD31" s="575">
        <v>2.39</v>
      </c>
      <c r="DE31" s="574">
        <v>1.63</v>
      </c>
      <c r="DF31" s="574">
        <v>1.4</v>
      </c>
      <c r="DG31" s="574">
        <v>2.73</v>
      </c>
      <c r="DH31" s="574">
        <v>1.93</v>
      </c>
      <c r="DI31" s="751">
        <f>DG31+DE31+DC31+DA31+CW31+CU31+CS31+CQ31+CO31+CM31+CK31+CY31</f>
        <v>25</v>
      </c>
      <c r="DJ31" s="754">
        <f t="shared" si="11"/>
        <v>25</v>
      </c>
      <c r="DK31" s="754">
        <f t="shared" si="12"/>
        <v>25</v>
      </c>
      <c r="DL31" s="754">
        <f t="shared" ref="DL31:DM36" si="86">CK31+CM31+CO31+CQ31+CS31+CU31+CW31+CY31+DA31+DC31+DE31+DG31</f>
        <v>25</v>
      </c>
      <c r="DM31" s="754">
        <f t="shared" si="86"/>
        <v>25</v>
      </c>
      <c r="DN31" s="765">
        <v>13</v>
      </c>
      <c r="DO31" s="754">
        <v>1.8</v>
      </c>
      <c r="DP31" s="754">
        <v>1.8</v>
      </c>
      <c r="DQ31" s="751">
        <v>2.4</v>
      </c>
      <c r="DR31" s="751">
        <v>2.4</v>
      </c>
      <c r="DS31" s="754">
        <v>3.2</v>
      </c>
      <c r="DT31" s="754">
        <v>3.2</v>
      </c>
      <c r="DU31" s="754">
        <v>3.9</v>
      </c>
      <c r="DV31" s="754"/>
      <c r="DW31" s="754">
        <v>1.7</v>
      </c>
      <c r="DX31" s="754"/>
      <c r="DY31" s="754">
        <v>0</v>
      </c>
      <c r="DZ31" s="754"/>
      <c r="EA31" s="749"/>
      <c r="EB31" s="749"/>
      <c r="EC31" s="749"/>
      <c r="ED31" s="749"/>
      <c r="EE31" s="749"/>
      <c r="EF31" s="749"/>
      <c r="EG31" s="749"/>
      <c r="EH31" s="749"/>
      <c r="EI31" s="749"/>
      <c r="EJ31" s="749"/>
      <c r="EK31" s="749"/>
      <c r="EL31" s="749"/>
      <c r="EM31" s="754">
        <f>EK31+EI31+EG31+EE31+EA31+DY31+DW31+DU31+DS31+DQ31+DO31+EC31</f>
        <v>13.000000000000002</v>
      </c>
      <c r="EN31" s="754">
        <f t="shared" si="21"/>
        <v>7.4</v>
      </c>
      <c r="EO31" s="754">
        <f t="shared" si="14"/>
        <v>7.4</v>
      </c>
      <c r="EP31" s="754">
        <f t="shared" ref="EP31:EP35" si="87">DO31+DQ31+DS31+DU31+DW31+DY31+EA31+EC31+EE31+EG31+EI31+EK31</f>
        <v>13</v>
      </c>
      <c r="EQ31" s="754">
        <f t="shared" ref="EQ31:EQ35" si="88">DP31+DR31+DT31+DV31+DX31+DZ31+EB31+ED31+EF31+EH31+EJ31+EL31</f>
        <v>7.4</v>
      </c>
      <c r="ER31" s="226">
        <f t="shared" si="23"/>
        <v>1</v>
      </c>
      <c r="ES31" s="226">
        <f t="shared" si="17"/>
        <v>1</v>
      </c>
      <c r="ET31" s="226">
        <f t="shared" si="18"/>
        <v>0.56923076923076921</v>
      </c>
      <c r="EU31" s="226">
        <f t="shared" si="19"/>
        <v>0.99015659955257274</v>
      </c>
      <c r="EV31" s="226">
        <f t="shared" si="20"/>
        <v>0.94050148746281348</v>
      </c>
      <c r="EW31" s="863" t="s">
        <v>630</v>
      </c>
      <c r="EX31" s="846" t="s">
        <v>281</v>
      </c>
      <c r="EY31" s="846" t="s">
        <v>320</v>
      </c>
      <c r="EZ31" s="846" t="s">
        <v>391</v>
      </c>
      <c r="FA31" s="846" t="s">
        <v>533</v>
      </c>
      <c r="FB31" s="866"/>
    </row>
    <row r="32" spans="1:164" s="56" customFormat="1" ht="39.950000000000003" customHeight="1" x14ac:dyDescent="0.25">
      <c r="A32" s="851"/>
      <c r="B32" s="854"/>
      <c r="C32" s="869"/>
      <c r="D32" s="859"/>
      <c r="E32" s="861"/>
      <c r="F32" s="175" t="s">
        <v>3</v>
      </c>
      <c r="G32" s="454">
        <f>AA32+BE32+CI32+DM32+EP32</f>
        <v>2211969386</v>
      </c>
      <c r="H32" s="454">
        <v>275768000</v>
      </c>
      <c r="I32" s="499"/>
      <c r="J32" s="225"/>
      <c r="K32" s="454">
        <v>105470000</v>
      </c>
      <c r="L32" s="458">
        <v>105470000</v>
      </c>
      <c r="M32" s="454">
        <v>68004000</v>
      </c>
      <c r="N32" s="458">
        <v>68004000</v>
      </c>
      <c r="O32" s="499">
        <v>0</v>
      </c>
      <c r="P32" s="225">
        <v>0</v>
      </c>
      <c r="Q32" s="499">
        <v>0</v>
      </c>
      <c r="R32" s="225">
        <v>0</v>
      </c>
      <c r="S32" s="499">
        <v>0</v>
      </c>
      <c r="T32" s="505">
        <v>0</v>
      </c>
      <c r="U32" s="500">
        <v>82521000</v>
      </c>
      <c r="V32" s="500">
        <v>82521000</v>
      </c>
      <c r="W32" s="454">
        <f t="shared" si="0"/>
        <v>255995000</v>
      </c>
      <c r="X32" s="457">
        <f t="shared" si="1"/>
        <v>255995000</v>
      </c>
      <c r="Y32" s="454">
        <f t="shared" si="1"/>
        <v>255995000</v>
      </c>
      <c r="Z32" s="457">
        <f t="shared" si="9"/>
        <v>255995000</v>
      </c>
      <c r="AA32" s="454">
        <f t="shared" si="9"/>
        <v>255995000</v>
      </c>
      <c r="AB32" s="488">
        <v>375215000</v>
      </c>
      <c r="AC32" s="501">
        <v>0</v>
      </c>
      <c r="AD32" s="225">
        <v>0</v>
      </c>
      <c r="AE32" s="501">
        <v>0</v>
      </c>
      <c r="AF32" s="225">
        <v>0</v>
      </c>
      <c r="AG32" s="458">
        <v>62278000</v>
      </c>
      <c r="AH32" s="458">
        <v>62278000</v>
      </c>
      <c r="AI32" s="458">
        <v>181578000</v>
      </c>
      <c r="AJ32" s="458">
        <v>104174000</v>
      </c>
      <c r="AK32" s="458">
        <v>35208000</v>
      </c>
      <c r="AL32" s="458">
        <v>0</v>
      </c>
      <c r="AM32" s="225">
        <v>0</v>
      </c>
      <c r="AN32" s="225">
        <v>24890000</v>
      </c>
      <c r="AO32" s="225">
        <v>0</v>
      </c>
      <c r="AP32" s="225">
        <v>0</v>
      </c>
      <c r="AQ32" s="225">
        <v>0</v>
      </c>
      <c r="AR32" s="225">
        <v>15000000</v>
      </c>
      <c r="AS32" s="458">
        <f>54108500-7000000</f>
        <v>47108500</v>
      </c>
      <c r="AT32" s="225">
        <v>0</v>
      </c>
      <c r="AU32" s="225">
        <v>0</v>
      </c>
      <c r="AV32" s="458">
        <v>31500233</v>
      </c>
      <c r="AW32" s="458">
        <v>28936000</v>
      </c>
      <c r="AX32" s="225">
        <v>22733000</v>
      </c>
      <c r="AY32" s="225">
        <v>-71727267</v>
      </c>
      <c r="AZ32" s="225">
        <v>7441000</v>
      </c>
      <c r="BA32" s="459">
        <f t="shared" si="83"/>
        <v>283381233</v>
      </c>
      <c r="BB32" s="459">
        <f t="shared" si="10"/>
        <v>283381233</v>
      </c>
      <c r="BC32" s="459">
        <f t="shared" si="3"/>
        <v>268016233</v>
      </c>
      <c r="BD32" s="459">
        <f t="shared" si="84"/>
        <v>283381233</v>
      </c>
      <c r="BE32" s="459">
        <f t="shared" si="5"/>
        <v>268016233</v>
      </c>
      <c r="BF32" s="458">
        <v>563700740</v>
      </c>
      <c r="BG32" s="457">
        <v>388296000</v>
      </c>
      <c r="BH32" s="457">
        <v>388296000</v>
      </c>
      <c r="BI32" s="457">
        <v>0</v>
      </c>
      <c r="BJ32" s="457">
        <v>0</v>
      </c>
      <c r="BK32" s="457">
        <v>50000000</v>
      </c>
      <c r="BL32" s="457">
        <v>0</v>
      </c>
      <c r="BM32" s="457"/>
      <c r="BN32" s="457">
        <v>0</v>
      </c>
      <c r="BO32" s="457"/>
      <c r="BP32" s="457">
        <v>0</v>
      </c>
      <c r="BQ32" s="457">
        <f>132444000-7039260</f>
        <v>125404740</v>
      </c>
      <c r="BR32" s="457">
        <v>50000000</v>
      </c>
      <c r="BS32" s="457"/>
      <c r="BT32" s="457">
        <v>-11000000</v>
      </c>
      <c r="BU32" s="457"/>
      <c r="BV32" s="457">
        <v>-23023000</v>
      </c>
      <c r="BW32" s="457"/>
      <c r="BX32" s="457">
        <v>88484666</v>
      </c>
      <c r="BY32" s="457"/>
      <c r="BZ32" s="457">
        <v>24541000</v>
      </c>
      <c r="CA32" s="457"/>
      <c r="CB32" s="457">
        <v>2702000</v>
      </c>
      <c r="CC32" s="457">
        <v>-43700074</v>
      </c>
      <c r="CD32" s="457">
        <v>0</v>
      </c>
      <c r="CE32" s="460">
        <f t="shared" si="85"/>
        <v>520000666</v>
      </c>
      <c r="CF32" s="460">
        <f t="shared" si="7"/>
        <v>520000666</v>
      </c>
      <c r="CG32" s="460">
        <f t="shared" si="7"/>
        <v>520000666</v>
      </c>
      <c r="CH32" s="460">
        <f t="shared" ref="CH32:CI36" si="89">BG32+BI32+BK32+BM32+BO32+BQ32+BS32+BU32+BW32+BY32+CA32+CC32</f>
        <v>520000666</v>
      </c>
      <c r="CI32" s="460">
        <f t="shared" si="89"/>
        <v>520000666</v>
      </c>
      <c r="CJ32" s="461">
        <v>583907000</v>
      </c>
      <c r="CK32" s="225">
        <v>244431000</v>
      </c>
      <c r="CL32" s="225">
        <v>244431000</v>
      </c>
      <c r="CM32" s="225">
        <v>236270000</v>
      </c>
      <c r="CN32" s="225">
        <v>146310000</v>
      </c>
      <c r="CO32" s="225">
        <v>0</v>
      </c>
      <c r="CP32" s="225">
        <v>24549000</v>
      </c>
      <c r="CQ32" s="225">
        <v>0</v>
      </c>
      <c r="CR32" s="458">
        <v>0</v>
      </c>
      <c r="CS32" s="225">
        <v>50000000</v>
      </c>
      <c r="CT32" s="462">
        <v>0</v>
      </c>
      <c r="CU32" s="463">
        <v>0</v>
      </c>
      <c r="CV32" s="463">
        <v>0</v>
      </c>
      <c r="CW32" s="463">
        <v>0</v>
      </c>
      <c r="CX32" s="463">
        <v>0</v>
      </c>
      <c r="CY32" s="463">
        <v>0</v>
      </c>
      <c r="CZ32" s="469">
        <v>0</v>
      </c>
      <c r="DA32" s="463">
        <v>0</v>
      </c>
      <c r="DB32" s="506">
        <v>50000000</v>
      </c>
      <c r="DC32" s="463">
        <v>0</v>
      </c>
      <c r="DD32" s="463">
        <f>475694100-465290000</f>
        <v>10404100</v>
      </c>
      <c r="DE32" s="464">
        <v>11038300</v>
      </c>
      <c r="DF32" s="506">
        <v>0</v>
      </c>
      <c r="DG32" s="464">
        <f>513143487-541739300</f>
        <v>-28595813</v>
      </c>
      <c r="DH32" s="506">
        <f>513143487-475694100</f>
        <v>37449387</v>
      </c>
      <c r="DI32" s="458">
        <f>DG32+DE32+DC32+DA32+CY32+CW32+CU32+CS32+CQ32+CO32+CM32+CK32</f>
        <v>513143487</v>
      </c>
      <c r="DJ32" s="726">
        <f t="shared" si="11"/>
        <v>513143487</v>
      </c>
      <c r="DK32" s="726">
        <f t="shared" si="12"/>
        <v>513143487</v>
      </c>
      <c r="DL32" s="462">
        <f t="shared" si="86"/>
        <v>513143487</v>
      </c>
      <c r="DM32" s="462">
        <f t="shared" si="86"/>
        <v>513143487</v>
      </c>
      <c r="DN32" s="462">
        <v>654814000</v>
      </c>
      <c r="DO32" s="462">
        <v>167374400</v>
      </c>
      <c r="DP32" s="462">
        <v>167374400</v>
      </c>
      <c r="DQ32" s="502">
        <v>21565000</v>
      </c>
      <c r="DR32" s="502">
        <v>17252000</v>
      </c>
      <c r="DS32" s="462">
        <v>0</v>
      </c>
      <c r="DT32" s="462">
        <v>0</v>
      </c>
      <c r="DU32" s="462">
        <v>18996000</v>
      </c>
      <c r="DV32" s="462"/>
      <c r="DW32" s="462">
        <v>53842800</v>
      </c>
      <c r="DX32" s="462"/>
      <c r="DY32" s="462">
        <v>393035800</v>
      </c>
      <c r="DZ32" s="462"/>
      <c r="EA32" s="462"/>
      <c r="EB32" s="462"/>
      <c r="EC32" s="462"/>
      <c r="ED32" s="462"/>
      <c r="EE32" s="462"/>
      <c r="EF32" s="462"/>
      <c r="EG32" s="462"/>
      <c r="EH32" s="462"/>
      <c r="EI32" s="462"/>
      <c r="EJ32" s="462"/>
      <c r="EK32" s="462"/>
      <c r="EL32" s="462"/>
      <c r="EM32" s="462">
        <f>EK32+EI32+EG32+EE32+EC32+EA32+DY32+DW32+DU32+DS32+DQ32+DO32</f>
        <v>654814000</v>
      </c>
      <c r="EN32" s="462">
        <f t="shared" si="21"/>
        <v>188939400</v>
      </c>
      <c r="EO32" s="462">
        <f t="shared" si="14"/>
        <v>184626400</v>
      </c>
      <c r="EP32" s="462">
        <f t="shared" si="87"/>
        <v>654814000</v>
      </c>
      <c r="EQ32" s="462">
        <f t="shared" si="88"/>
        <v>184626400</v>
      </c>
      <c r="ER32" s="197">
        <f t="shared" si="23"/>
        <v>0</v>
      </c>
      <c r="ES32" s="197">
        <f t="shared" si="17"/>
        <v>0.97717257491026221</v>
      </c>
      <c r="ET32" s="197">
        <f t="shared" si="18"/>
        <v>0.28195243229375061</v>
      </c>
      <c r="EU32" s="197">
        <f t="shared" si="19"/>
        <v>0.98882858402082197</v>
      </c>
      <c r="EV32" s="197">
        <f t="shared" si="20"/>
        <v>0.78743485195775675</v>
      </c>
      <c r="EW32" s="863"/>
      <c r="EX32" s="846"/>
      <c r="EY32" s="846"/>
      <c r="EZ32" s="846"/>
      <c r="FA32" s="846"/>
      <c r="FB32" s="866"/>
    </row>
    <row r="33" spans="1:158" s="56" customFormat="1" ht="39.950000000000003" customHeight="1" x14ac:dyDescent="0.25">
      <c r="A33" s="851"/>
      <c r="B33" s="854"/>
      <c r="C33" s="869"/>
      <c r="D33" s="859"/>
      <c r="E33" s="861"/>
      <c r="F33" s="176" t="s">
        <v>224</v>
      </c>
      <c r="G33" s="724"/>
      <c r="H33" s="499"/>
      <c r="I33" s="499"/>
      <c r="J33" s="225"/>
      <c r="K33" s="499"/>
      <c r="L33" s="225"/>
      <c r="M33" s="499"/>
      <c r="N33" s="225"/>
      <c r="O33" s="499"/>
      <c r="P33" s="225"/>
      <c r="Q33" s="499"/>
      <c r="R33" s="225"/>
      <c r="S33" s="499"/>
      <c r="T33" s="505"/>
      <c r="U33" s="500">
        <f>166746093-2584</f>
        <v>166743509</v>
      </c>
      <c r="V33" s="500">
        <f>166746093-2584</f>
        <v>166743509</v>
      </c>
      <c r="W33" s="454">
        <f t="shared" si="0"/>
        <v>166743509</v>
      </c>
      <c r="X33" s="457">
        <f t="shared" si="1"/>
        <v>166743509</v>
      </c>
      <c r="Y33" s="454">
        <f t="shared" si="1"/>
        <v>166743509</v>
      </c>
      <c r="Z33" s="457">
        <f t="shared" si="9"/>
        <v>166743509</v>
      </c>
      <c r="AA33" s="454">
        <f t="shared" si="9"/>
        <v>166743509</v>
      </c>
      <c r="AB33" s="488">
        <f>AB32</f>
        <v>375215000</v>
      </c>
      <c r="AC33" s="501">
        <v>0</v>
      </c>
      <c r="AD33" s="225">
        <v>0</v>
      </c>
      <c r="AE33" s="501">
        <v>0</v>
      </c>
      <c r="AF33" s="225">
        <v>0</v>
      </c>
      <c r="AG33" s="225">
        <v>0</v>
      </c>
      <c r="AH33" s="225">
        <v>0</v>
      </c>
      <c r="AI33" s="458">
        <v>6718534</v>
      </c>
      <c r="AJ33" s="458">
        <v>6470500</v>
      </c>
      <c r="AK33" s="458">
        <v>18829667</v>
      </c>
      <c r="AL33" s="458">
        <v>16122167</v>
      </c>
      <c r="AM33" s="458">
        <v>22592667</v>
      </c>
      <c r="AN33" s="458">
        <v>14882000</v>
      </c>
      <c r="AO33" s="458">
        <v>2232300</v>
      </c>
      <c r="AP33" s="458">
        <v>22323000</v>
      </c>
      <c r="AQ33" s="458">
        <v>27301000</v>
      </c>
      <c r="AR33" s="458">
        <v>27301000</v>
      </c>
      <c r="AS33" s="458">
        <v>18705000</v>
      </c>
      <c r="AT33" s="458">
        <v>27301000</v>
      </c>
      <c r="AU33" s="458">
        <v>18705000</v>
      </c>
      <c r="AV33" s="458">
        <v>27301000</v>
      </c>
      <c r="AW33" s="458">
        <v>33705000</v>
      </c>
      <c r="AX33" s="458">
        <v>34742000</v>
      </c>
      <c r="AY33" s="458">
        <v>26146000</v>
      </c>
      <c r="AZ33" s="458">
        <v>57372211</v>
      </c>
      <c r="BA33" s="459">
        <f t="shared" si="83"/>
        <v>174935168</v>
      </c>
      <c r="BB33" s="459">
        <f t="shared" si="10"/>
        <v>174935168</v>
      </c>
      <c r="BC33" s="459">
        <f t="shared" si="3"/>
        <v>233814878</v>
      </c>
      <c r="BD33" s="459">
        <f t="shared" si="84"/>
        <v>174935168</v>
      </c>
      <c r="BE33" s="459">
        <f t="shared" si="5"/>
        <v>233814878</v>
      </c>
      <c r="BF33" s="466">
        <f>BG33+BI33+BK33+BM33+BO33+BQ33+BS33+BU33+BW33+BY33+CA33+CC33</f>
        <v>550565000</v>
      </c>
      <c r="BG33" s="457">
        <v>0</v>
      </c>
      <c r="BH33" s="457"/>
      <c r="BI33" s="457">
        <v>24268500</v>
      </c>
      <c r="BJ33" s="457">
        <v>5963000</v>
      </c>
      <c r="BK33" s="457">
        <v>48537000</v>
      </c>
      <c r="BL33" s="457">
        <v>47019000</v>
      </c>
      <c r="BM33" s="457">
        <v>48537000</v>
      </c>
      <c r="BN33" s="457">
        <v>58687000</v>
      </c>
      <c r="BO33" s="457">
        <v>48537000</v>
      </c>
      <c r="BP33" s="457">
        <v>56127000</v>
      </c>
      <c r="BQ33" s="457">
        <v>48537000</v>
      </c>
      <c r="BR33" s="457">
        <v>48537000</v>
      </c>
      <c r="BS33" s="457">
        <v>61694500</v>
      </c>
      <c r="BT33" s="457">
        <v>47019000</v>
      </c>
      <c r="BU33" s="457">
        <v>74852000</v>
      </c>
      <c r="BV33" s="457">
        <v>40947000</v>
      </c>
      <c r="BW33" s="457">
        <v>74852000</v>
      </c>
      <c r="BX33" s="457">
        <v>18129000</v>
      </c>
      <c r="BY33" s="457">
        <v>74852000</v>
      </c>
      <c r="BZ33" s="457">
        <v>35869000</v>
      </c>
      <c r="CA33" s="457">
        <v>19236000</v>
      </c>
      <c r="CB33" s="457">
        <v>81529500</v>
      </c>
      <c r="CC33" s="457">
        <v>26662000</v>
      </c>
      <c r="CD33" s="457">
        <v>57580000</v>
      </c>
      <c r="CE33" s="460">
        <f t="shared" si="85"/>
        <v>550565000</v>
      </c>
      <c r="CF33" s="460">
        <f t="shared" si="7"/>
        <v>550565000</v>
      </c>
      <c r="CG33" s="460">
        <f t="shared" si="7"/>
        <v>497406500</v>
      </c>
      <c r="CH33" s="460">
        <f>BG33+BI33+BK33+BM33+BO33+BQ33+BS33+BU33+BW33+BY33+CA33+CC33</f>
        <v>550565000</v>
      </c>
      <c r="CI33" s="460">
        <f t="shared" si="89"/>
        <v>497406500</v>
      </c>
      <c r="CJ33" s="461">
        <v>583907000</v>
      </c>
      <c r="CK33" s="225">
        <v>0</v>
      </c>
      <c r="CL33" s="225">
        <v>0</v>
      </c>
      <c r="CM33" s="225">
        <v>13631100</v>
      </c>
      <c r="CN33" s="225">
        <v>2730800</v>
      </c>
      <c r="CO33" s="225">
        <v>31805899.999999996</v>
      </c>
      <c r="CP33" s="742">
        <v>30661067</v>
      </c>
      <c r="CQ33" s="225">
        <v>45437000</v>
      </c>
      <c r="CR33" s="458">
        <v>37904100</v>
      </c>
      <c r="CS33" s="225">
        <v>45437000</v>
      </c>
      <c r="CT33" s="462">
        <v>29050200</v>
      </c>
      <c r="CU33" s="463">
        <v>45437000</v>
      </c>
      <c r="CV33" s="502">
        <v>42114800</v>
      </c>
      <c r="CW33" s="463">
        <v>45437000</v>
      </c>
      <c r="CX33" s="463">
        <v>40359000</v>
      </c>
      <c r="CY33" s="463">
        <v>45437000</v>
      </c>
      <c r="CZ33" s="463">
        <v>49912000</v>
      </c>
      <c r="DA33" s="463">
        <v>45437000</v>
      </c>
      <c r="DB33" s="736">
        <f>263537967-232731967</f>
        <v>30806000</v>
      </c>
      <c r="DC33" s="463">
        <v>45437000</v>
      </c>
      <c r="DD33" s="463">
        <f>356105886-263537967</f>
        <v>92567919</v>
      </c>
      <c r="DE33" s="464">
        <v>45437000</v>
      </c>
      <c r="DF33" s="736">
        <v>35645828</v>
      </c>
      <c r="DG33" s="744">
        <f>513143487-408933000</f>
        <v>104210487</v>
      </c>
      <c r="DH33" s="736">
        <v>74338292</v>
      </c>
      <c r="DI33" s="458">
        <f>DG33+DE33+DC33+DA33+CY33+CW33+CU33+CS33+CQ33+CO33+CM33+CK33</f>
        <v>513143487</v>
      </c>
      <c r="DJ33" s="726">
        <f t="shared" si="11"/>
        <v>513143487</v>
      </c>
      <c r="DK33" s="726">
        <f t="shared" si="12"/>
        <v>466090006</v>
      </c>
      <c r="DL33" s="462">
        <f t="shared" si="86"/>
        <v>513143487</v>
      </c>
      <c r="DM33" s="462">
        <f t="shared" si="86"/>
        <v>466090006</v>
      </c>
      <c r="DN33" s="731">
        <f>DN32</f>
        <v>654814000</v>
      </c>
      <c r="DO33" s="464">
        <v>0</v>
      </c>
      <c r="DP33" s="464">
        <v>0</v>
      </c>
      <c r="DQ33" s="502">
        <v>12422067</v>
      </c>
      <c r="DR33" s="502">
        <v>10572566.9</v>
      </c>
      <c r="DS33" s="464">
        <v>41959800</v>
      </c>
      <c r="DT33" s="464">
        <v>40580167</v>
      </c>
      <c r="DU33" s="225">
        <v>43685000</v>
      </c>
      <c r="DV33" s="225"/>
      <c r="DW33" s="225">
        <v>43685000</v>
      </c>
      <c r="DX33" s="225"/>
      <c r="DY33" s="225">
        <v>46624333.333333328</v>
      </c>
      <c r="DZ33" s="225"/>
      <c r="EA33" s="225"/>
      <c r="EB33" s="225"/>
      <c r="EC33" s="225"/>
      <c r="ED33" s="225"/>
      <c r="EE33" s="225"/>
      <c r="EF33" s="225"/>
      <c r="EG33" s="225"/>
      <c r="EH33" s="225"/>
      <c r="EI33" s="225"/>
      <c r="EJ33" s="225"/>
      <c r="EK33" s="225"/>
      <c r="EL33" s="225"/>
      <c r="EM33" s="462">
        <f>EK33+EI33+EG33+EE33+EC33+EA33+DY33+DW33+DU33+DS33+DQ33+DO33</f>
        <v>188376200.33333331</v>
      </c>
      <c r="EN33" s="462">
        <f t="shared" si="21"/>
        <v>54381867</v>
      </c>
      <c r="EO33" s="462">
        <f t="shared" si="14"/>
        <v>51152733.899999999</v>
      </c>
      <c r="EP33" s="462">
        <f t="shared" si="87"/>
        <v>188376200.33333331</v>
      </c>
      <c r="EQ33" s="462">
        <f t="shared" si="88"/>
        <v>51152733.899999999</v>
      </c>
      <c r="ER33" s="197">
        <f t="shared" si="23"/>
        <v>0.96712012450011675</v>
      </c>
      <c r="ES33" s="197">
        <f>IFERROR(EO33/EN33,0)</f>
        <v>0.94062114307329681</v>
      </c>
      <c r="ET33" s="197">
        <f t="shared" si="18"/>
        <v>0.27154562948761463</v>
      </c>
      <c r="EU33" s="197">
        <f t="shared" si="19"/>
        <v>0.96947366113838329</v>
      </c>
      <c r="EV33" s="197">
        <f>IFERROR((AA33+BE33+CI33+DM33+EQ33)/G33,0)</f>
        <v>0</v>
      </c>
      <c r="EW33" s="863"/>
      <c r="EX33" s="846"/>
      <c r="EY33" s="846"/>
      <c r="EZ33" s="846"/>
      <c r="FA33" s="846"/>
      <c r="FB33" s="866"/>
    </row>
    <row r="34" spans="1:158" s="510" customFormat="1" ht="39.950000000000003" customHeight="1" x14ac:dyDescent="0.25">
      <c r="A34" s="851"/>
      <c r="B34" s="854"/>
      <c r="C34" s="869"/>
      <c r="D34" s="859"/>
      <c r="E34" s="861"/>
      <c r="F34" s="177" t="s">
        <v>42</v>
      </c>
      <c r="G34" s="586">
        <f>AA34+BE34+CI34+DM34+EP34</f>
        <v>1.88</v>
      </c>
      <c r="H34" s="450"/>
      <c r="I34" s="450"/>
      <c r="J34" s="450"/>
      <c r="K34" s="450"/>
      <c r="L34" s="450"/>
      <c r="M34" s="450"/>
      <c r="N34" s="450"/>
      <c r="O34" s="450"/>
      <c r="P34" s="450"/>
      <c r="Q34" s="450"/>
      <c r="R34" s="450"/>
      <c r="S34" s="455"/>
      <c r="T34" s="722"/>
      <c r="U34" s="450"/>
      <c r="V34" s="722"/>
      <c r="W34" s="732">
        <f t="shared" si="0"/>
        <v>0</v>
      </c>
      <c r="X34" s="452">
        <f t="shared" si="1"/>
        <v>0</v>
      </c>
      <c r="Y34" s="732">
        <f t="shared" si="1"/>
        <v>0</v>
      </c>
      <c r="Z34" s="452">
        <f t="shared" si="9"/>
        <v>0</v>
      </c>
      <c r="AA34" s="732">
        <f t="shared" si="9"/>
        <v>0</v>
      </c>
      <c r="AB34" s="721">
        <v>1</v>
      </c>
      <c r="AC34" s="722">
        <v>1</v>
      </c>
      <c r="AD34" s="450">
        <v>1</v>
      </c>
      <c r="AE34" s="722">
        <v>0</v>
      </c>
      <c r="AF34" s="450">
        <v>0</v>
      </c>
      <c r="AG34" s="450">
        <v>0</v>
      </c>
      <c r="AH34" s="450">
        <v>0</v>
      </c>
      <c r="AI34" s="450">
        <v>0</v>
      </c>
      <c r="AJ34" s="450">
        <v>0</v>
      </c>
      <c r="AK34" s="450">
        <v>0</v>
      </c>
      <c r="AL34" s="450">
        <v>0</v>
      </c>
      <c r="AM34" s="450">
        <v>0</v>
      </c>
      <c r="AN34" s="450">
        <v>0</v>
      </c>
      <c r="AO34" s="450">
        <v>0</v>
      </c>
      <c r="AP34" s="450">
        <v>0</v>
      </c>
      <c r="AQ34" s="450">
        <v>0</v>
      </c>
      <c r="AR34" s="450">
        <v>0</v>
      </c>
      <c r="AS34" s="450">
        <v>0</v>
      </c>
      <c r="AT34" s="450">
        <v>0</v>
      </c>
      <c r="AU34" s="450">
        <v>0</v>
      </c>
      <c r="AV34" s="450">
        <v>0</v>
      </c>
      <c r="AW34" s="450">
        <v>0</v>
      </c>
      <c r="AX34" s="450">
        <v>0</v>
      </c>
      <c r="AY34" s="450">
        <v>0</v>
      </c>
      <c r="AZ34" s="450">
        <v>0</v>
      </c>
      <c r="BA34" s="467">
        <f t="shared" si="83"/>
        <v>1</v>
      </c>
      <c r="BB34" s="468">
        <f t="shared" si="10"/>
        <v>1</v>
      </c>
      <c r="BC34" s="468">
        <f t="shared" si="3"/>
        <v>1</v>
      </c>
      <c r="BD34" s="468">
        <f t="shared" si="84"/>
        <v>1</v>
      </c>
      <c r="BE34" s="468">
        <f t="shared" si="5"/>
        <v>1</v>
      </c>
      <c r="BF34" s="766">
        <f>BA31-BE31</f>
        <v>0.88000000000000256</v>
      </c>
      <c r="BG34" s="767">
        <v>0.25</v>
      </c>
      <c r="BH34" s="737">
        <v>0.25</v>
      </c>
      <c r="BI34" s="722">
        <v>0.63</v>
      </c>
      <c r="BJ34" s="737">
        <v>0.63</v>
      </c>
      <c r="BK34" s="722"/>
      <c r="BL34" s="732">
        <v>0</v>
      </c>
      <c r="BM34" s="722"/>
      <c r="BN34" s="732">
        <v>0</v>
      </c>
      <c r="BO34" s="722"/>
      <c r="BP34" s="732">
        <v>0</v>
      </c>
      <c r="BQ34" s="722">
        <v>0</v>
      </c>
      <c r="BR34" s="732">
        <v>0</v>
      </c>
      <c r="BS34" s="722"/>
      <c r="BT34" s="732">
        <v>0</v>
      </c>
      <c r="BU34" s="722"/>
      <c r="BV34" s="732">
        <v>0</v>
      </c>
      <c r="BW34" s="722"/>
      <c r="BX34" s="732"/>
      <c r="BY34" s="722"/>
      <c r="BZ34" s="732">
        <v>0</v>
      </c>
      <c r="CA34" s="722"/>
      <c r="CB34" s="732">
        <v>0</v>
      </c>
      <c r="CC34" s="735"/>
      <c r="CD34" s="732">
        <v>0</v>
      </c>
      <c r="CE34" s="453">
        <f t="shared" si="85"/>
        <v>0.88</v>
      </c>
      <c r="CF34" s="453">
        <f t="shared" si="7"/>
        <v>0.88</v>
      </c>
      <c r="CG34" s="453">
        <f t="shared" si="7"/>
        <v>0.88</v>
      </c>
      <c r="CH34" s="453">
        <f>BG34+BI34+BK34+BM34+BO34+BQ34+BS34+BU34+BW34+BY34+CA34+CC34</f>
        <v>0.88</v>
      </c>
      <c r="CI34" s="453">
        <f t="shared" si="89"/>
        <v>0.88</v>
      </c>
      <c r="CJ34" s="453">
        <v>0</v>
      </c>
      <c r="CK34" s="453">
        <v>0</v>
      </c>
      <c r="CL34" s="453">
        <v>0</v>
      </c>
      <c r="CM34" s="453">
        <v>0</v>
      </c>
      <c r="CN34" s="737">
        <v>0</v>
      </c>
      <c r="CO34" s="453">
        <v>0</v>
      </c>
      <c r="CP34" s="453">
        <v>0</v>
      </c>
      <c r="CQ34" s="453">
        <v>0</v>
      </c>
      <c r="CR34" s="722">
        <v>0</v>
      </c>
      <c r="CS34" s="453">
        <v>0</v>
      </c>
      <c r="CT34" s="506">
        <v>0</v>
      </c>
      <c r="CU34" s="469">
        <v>0</v>
      </c>
      <c r="CV34" s="737">
        <v>0</v>
      </c>
      <c r="CW34" s="469">
        <v>0</v>
      </c>
      <c r="CX34" s="469">
        <v>0</v>
      </c>
      <c r="CY34" s="469">
        <v>0</v>
      </c>
      <c r="CZ34" s="722">
        <v>0</v>
      </c>
      <c r="DA34" s="469">
        <v>0</v>
      </c>
      <c r="DB34" s="736">
        <v>0</v>
      </c>
      <c r="DC34" s="469">
        <v>0</v>
      </c>
      <c r="DD34" s="722">
        <v>0</v>
      </c>
      <c r="DE34" s="506">
        <v>0</v>
      </c>
      <c r="DF34" s="736">
        <v>0</v>
      </c>
      <c r="DG34" s="506">
        <v>0</v>
      </c>
      <c r="DH34" s="755">
        <v>0</v>
      </c>
      <c r="DI34" s="721">
        <f>DE34+DC34+DA34+CY34+CW34+CU34+CS34+CQ34+CO34+CM34+CK34+DG34</f>
        <v>0</v>
      </c>
      <c r="DJ34" s="726">
        <f t="shared" si="11"/>
        <v>0</v>
      </c>
      <c r="DK34" s="726">
        <f t="shared" si="12"/>
        <v>0</v>
      </c>
      <c r="DL34" s="738">
        <f t="shared" si="86"/>
        <v>0</v>
      </c>
      <c r="DM34" s="738">
        <f t="shared" si="86"/>
        <v>0</v>
      </c>
      <c r="DN34" s="756">
        <v>0</v>
      </c>
      <c r="DO34" s="738">
        <v>0</v>
      </c>
      <c r="DP34" s="738">
        <v>0</v>
      </c>
      <c r="DQ34" s="732">
        <v>0</v>
      </c>
      <c r="DR34" s="668">
        <v>0</v>
      </c>
      <c r="DS34" s="738">
        <v>0</v>
      </c>
      <c r="DT34" s="738">
        <v>0</v>
      </c>
      <c r="DU34" s="732">
        <v>0</v>
      </c>
      <c r="DV34" s="732"/>
      <c r="DW34" s="732">
        <v>0</v>
      </c>
      <c r="DX34" s="732"/>
      <c r="DY34" s="732">
        <v>0</v>
      </c>
      <c r="DZ34" s="732"/>
      <c r="EA34" s="732"/>
      <c r="EB34" s="732"/>
      <c r="EC34" s="732"/>
      <c r="ED34" s="732"/>
      <c r="EE34" s="732"/>
      <c r="EF34" s="732"/>
      <c r="EG34" s="722"/>
      <c r="EH34" s="732"/>
      <c r="EI34" s="722"/>
      <c r="EJ34" s="732"/>
      <c r="EK34" s="722"/>
      <c r="EL34" s="732"/>
      <c r="EM34" s="740">
        <f>EI34+EG34+EE34+EC34+EA34+DY34+DW34+DU34+DS34+DQ34+DO34+EK34</f>
        <v>0</v>
      </c>
      <c r="EN34" s="726">
        <f t="shared" si="21"/>
        <v>0</v>
      </c>
      <c r="EO34" s="726">
        <f t="shared" si="14"/>
        <v>0</v>
      </c>
      <c r="EP34" s="738">
        <f t="shared" si="87"/>
        <v>0</v>
      </c>
      <c r="EQ34" s="741">
        <f t="shared" si="88"/>
        <v>0</v>
      </c>
      <c r="ER34" s="197">
        <f t="shared" si="23"/>
        <v>0</v>
      </c>
      <c r="ES34" s="197">
        <f>IFERROR(EO34/EN34,0)</f>
        <v>0</v>
      </c>
      <c r="ET34" s="197">
        <f>IFERROR(EQ34/EP34,0)</f>
        <v>0</v>
      </c>
      <c r="EU34" s="197">
        <f t="shared" si="19"/>
        <v>1</v>
      </c>
      <c r="EV34" s="197">
        <f t="shared" si="20"/>
        <v>1</v>
      </c>
      <c r="EW34" s="863"/>
      <c r="EX34" s="846"/>
      <c r="EY34" s="846"/>
      <c r="EZ34" s="846"/>
      <c r="FA34" s="846"/>
      <c r="FB34" s="866"/>
    </row>
    <row r="35" spans="1:158" s="56" customFormat="1" ht="39.950000000000003" customHeight="1" x14ac:dyDescent="0.25">
      <c r="A35" s="851"/>
      <c r="B35" s="854"/>
      <c r="C35" s="869"/>
      <c r="D35" s="859"/>
      <c r="E35" s="861"/>
      <c r="F35" s="177" t="s">
        <v>4</v>
      </c>
      <c r="G35" s="454">
        <f>AA35+BE35+CI35+DM35+EP35</f>
        <v>192750016</v>
      </c>
      <c r="H35" s="225"/>
      <c r="I35" s="225"/>
      <c r="J35" s="225"/>
      <c r="K35" s="225"/>
      <c r="L35" s="225"/>
      <c r="M35" s="225"/>
      <c r="N35" s="225"/>
      <c r="O35" s="225"/>
      <c r="P35" s="225"/>
      <c r="Q35" s="225"/>
      <c r="R35" s="225"/>
      <c r="S35" s="499"/>
      <c r="T35" s="742"/>
      <c r="U35" s="225"/>
      <c r="V35" s="225"/>
      <c r="W35" s="454">
        <f t="shared" si="0"/>
        <v>0</v>
      </c>
      <c r="X35" s="452">
        <f t="shared" si="1"/>
        <v>0</v>
      </c>
      <c r="Y35" s="454">
        <f t="shared" si="1"/>
        <v>0</v>
      </c>
      <c r="Z35" s="452">
        <f t="shared" si="9"/>
        <v>0</v>
      </c>
      <c r="AA35" s="454">
        <f t="shared" si="9"/>
        <v>0</v>
      </c>
      <c r="AB35" s="743">
        <f>AA32-AA33</f>
        <v>89251491</v>
      </c>
      <c r="AC35" s="743">
        <v>13928886</v>
      </c>
      <c r="AD35" s="458">
        <v>13928886</v>
      </c>
      <c r="AE35" s="458">
        <v>28117717</v>
      </c>
      <c r="AF35" s="458">
        <v>28117717</v>
      </c>
      <c r="AG35" s="458">
        <v>27834767</v>
      </c>
      <c r="AH35" s="458">
        <v>27834767</v>
      </c>
      <c r="AI35" s="458">
        <v>11910334</v>
      </c>
      <c r="AJ35" s="458">
        <v>11910334</v>
      </c>
      <c r="AK35" s="225">
        <v>7454700</v>
      </c>
      <c r="AL35" s="458">
        <v>7454700</v>
      </c>
      <c r="AM35" s="225">
        <v>0</v>
      </c>
      <c r="AN35" s="225">
        <v>0</v>
      </c>
      <c r="AO35" s="458">
        <v>0</v>
      </c>
      <c r="AP35" s="225">
        <v>0</v>
      </c>
      <c r="AQ35" s="225">
        <v>0</v>
      </c>
      <c r="AR35" s="225">
        <v>0</v>
      </c>
      <c r="AS35" s="225">
        <v>0</v>
      </c>
      <c r="AT35" s="225">
        <v>0</v>
      </c>
      <c r="AU35" s="225">
        <v>0</v>
      </c>
      <c r="AV35" s="225">
        <v>0</v>
      </c>
      <c r="AW35" s="225">
        <v>0</v>
      </c>
      <c r="AX35" s="225">
        <v>0</v>
      </c>
      <c r="AY35" s="225">
        <v>0</v>
      </c>
      <c r="AZ35" s="225">
        <v>0</v>
      </c>
      <c r="BA35" s="459">
        <f t="shared" si="83"/>
        <v>89246404</v>
      </c>
      <c r="BB35" s="459">
        <f t="shared" si="10"/>
        <v>89246404</v>
      </c>
      <c r="BC35" s="459">
        <f t="shared" si="3"/>
        <v>89246404</v>
      </c>
      <c r="BD35" s="459">
        <f t="shared" si="84"/>
        <v>89246404</v>
      </c>
      <c r="BE35" s="459">
        <f t="shared" si="5"/>
        <v>89246404</v>
      </c>
      <c r="BF35" s="466">
        <v>34199015</v>
      </c>
      <c r="BG35" s="457">
        <v>26750400</v>
      </c>
      <c r="BH35" s="457">
        <v>5705267</v>
      </c>
      <c r="BI35" s="457">
        <v>6372166</v>
      </c>
      <c r="BJ35" s="457">
        <v>19783299</v>
      </c>
      <c r="BK35" s="457">
        <v>1078789</v>
      </c>
      <c r="BL35" s="457">
        <v>7634000</v>
      </c>
      <c r="BM35" s="457"/>
      <c r="BN35" s="457">
        <v>1076449</v>
      </c>
      <c r="BO35" s="457"/>
      <c r="BP35" s="457">
        <v>0</v>
      </c>
      <c r="BQ35" s="457">
        <v>0</v>
      </c>
      <c r="BR35" s="457">
        <v>0</v>
      </c>
      <c r="BS35" s="457"/>
      <c r="BT35" s="457">
        <v>0</v>
      </c>
      <c r="BU35" s="457"/>
      <c r="BV35" s="457">
        <v>0</v>
      </c>
      <c r="BW35" s="457">
        <v>-2340</v>
      </c>
      <c r="BX35" s="457"/>
      <c r="BY35" s="457"/>
      <c r="BZ35" s="457">
        <v>0</v>
      </c>
      <c r="CA35" s="457"/>
      <c r="CB35" s="457">
        <v>0</v>
      </c>
      <c r="CC35" s="457"/>
      <c r="CD35" s="457">
        <v>0</v>
      </c>
      <c r="CE35" s="460">
        <f t="shared" si="85"/>
        <v>34199015</v>
      </c>
      <c r="CF35" s="460">
        <f t="shared" si="7"/>
        <v>34199015</v>
      </c>
      <c r="CG35" s="460">
        <f t="shared" si="7"/>
        <v>34199015</v>
      </c>
      <c r="CH35" s="460">
        <f>BG35+BI35+BK35+BM35+BO35+BQ35+BS35+BU35+BW35+BY35+CA35+CC35</f>
        <v>34199015</v>
      </c>
      <c r="CI35" s="460">
        <f t="shared" si="89"/>
        <v>34199015</v>
      </c>
      <c r="CJ35" s="461">
        <v>22594166</v>
      </c>
      <c r="CK35" s="461">
        <v>4593333</v>
      </c>
      <c r="CL35" s="742">
        <v>4593333</v>
      </c>
      <c r="CM35" s="742">
        <v>18000833</v>
      </c>
      <c r="CN35" s="742">
        <v>14368783</v>
      </c>
      <c r="CO35" s="225">
        <v>0</v>
      </c>
      <c r="CP35" s="742">
        <v>3289000</v>
      </c>
      <c r="CQ35" s="225">
        <v>0</v>
      </c>
      <c r="CR35" s="742">
        <v>-800558</v>
      </c>
      <c r="CS35" s="225">
        <v>0</v>
      </c>
      <c r="CT35" s="744">
        <v>800558</v>
      </c>
      <c r="CU35" s="463">
        <v>0</v>
      </c>
      <c r="CV35" s="742">
        <v>0</v>
      </c>
      <c r="CW35" s="463">
        <v>0</v>
      </c>
      <c r="CX35" s="463">
        <v>0</v>
      </c>
      <c r="CY35" s="463">
        <v>0</v>
      </c>
      <c r="CZ35" s="742">
        <v>0</v>
      </c>
      <c r="DA35" s="463">
        <v>0</v>
      </c>
      <c r="DB35" s="744">
        <v>0</v>
      </c>
      <c r="DC35" s="463">
        <v>0</v>
      </c>
      <c r="DD35" s="742">
        <v>0</v>
      </c>
      <c r="DE35" s="464">
        <v>0</v>
      </c>
      <c r="DF35" s="744">
        <v>0</v>
      </c>
      <c r="DG35" s="464">
        <f>22251116-22594166</f>
        <v>-343050</v>
      </c>
      <c r="DH35" s="744">
        <v>0</v>
      </c>
      <c r="DI35" s="458">
        <f>DE35+DC35+DA35+CY35+CW35+CU35+CS35+CQ35+CO35+CM35+CK35+DG35</f>
        <v>22251116</v>
      </c>
      <c r="DJ35" s="726">
        <f t="shared" si="11"/>
        <v>22251116</v>
      </c>
      <c r="DK35" s="726">
        <f t="shared" si="12"/>
        <v>22251116</v>
      </c>
      <c r="DL35" s="462">
        <f t="shared" si="86"/>
        <v>22251116</v>
      </c>
      <c r="DM35" s="462">
        <f t="shared" si="86"/>
        <v>22251116</v>
      </c>
      <c r="DN35" s="462">
        <f>DM32-DM33</f>
        <v>47053481</v>
      </c>
      <c r="DO35" s="462">
        <v>11097000</v>
      </c>
      <c r="DP35" s="462">
        <v>11097000</v>
      </c>
      <c r="DQ35" s="502">
        <v>28612400</v>
      </c>
      <c r="DR35" s="502">
        <v>22243733</v>
      </c>
      <c r="DS35" s="462">
        <v>0</v>
      </c>
      <c r="DT35" s="462">
        <v>0</v>
      </c>
      <c r="DU35" s="462">
        <v>0</v>
      </c>
      <c r="DV35" s="462"/>
      <c r="DW35" s="462">
        <v>7344081</v>
      </c>
      <c r="DX35" s="462"/>
      <c r="DY35" s="462">
        <v>0</v>
      </c>
      <c r="DZ35" s="462"/>
      <c r="EA35" s="462"/>
      <c r="EB35" s="462"/>
      <c r="EC35" s="462"/>
      <c r="ED35" s="462"/>
      <c r="EE35" s="462"/>
      <c r="EF35" s="462"/>
      <c r="EG35" s="462"/>
      <c r="EH35" s="462"/>
      <c r="EI35" s="462"/>
      <c r="EJ35" s="462"/>
      <c r="EK35" s="462"/>
      <c r="EL35" s="462"/>
      <c r="EM35" s="462">
        <f>EI35+EG35+EE35+EC35+EA35+DY35+DW35+DU35+DS35+DQ35+DO35+EK35</f>
        <v>47053481</v>
      </c>
      <c r="EN35" s="462">
        <f t="shared" si="21"/>
        <v>39709400</v>
      </c>
      <c r="EO35" s="462">
        <f t="shared" si="14"/>
        <v>33340733</v>
      </c>
      <c r="EP35" s="462">
        <f t="shared" si="87"/>
        <v>47053481</v>
      </c>
      <c r="EQ35" s="462">
        <f t="shared" si="88"/>
        <v>33340733</v>
      </c>
      <c r="ER35" s="197">
        <f t="shared" si="23"/>
        <v>0</v>
      </c>
      <c r="ES35" s="197">
        <f t="shared" si="17"/>
        <v>0.83961815086604175</v>
      </c>
      <c r="ET35" s="197">
        <f t="shared" si="18"/>
        <v>0.70857101943212231</v>
      </c>
      <c r="EU35" s="197">
        <f t="shared" si="19"/>
        <v>0.96565014491040968</v>
      </c>
      <c r="EV35" s="197">
        <f t="shared" si="20"/>
        <v>0.92885734442688705</v>
      </c>
      <c r="EW35" s="863"/>
      <c r="EX35" s="846"/>
      <c r="EY35" s="846"/>
      <c r="EZ35" s="846"/>
      <c r="FA35" s="846"/>
      <c r="FB35" s="866"/>
    </row>
    <row r="36" spans="1:158" s="510" customFormat="1" ht="39.950000000000003" customHeight="1" thickBot="1" x14ac:dyDescent="0.3">
      <c r="A36" s="851"/>
      <c r="B36" s="854"/>
      <c r="C36" s="869"/>
      <c r="D36" s="859"/>
      <c r="E36" s="861"/>
      <c r="F36" s="177" t="s">
        <v>43</v>
      </c>
      <c r="G36" s="770">
        <f>AA36+BE36+CI36+DM36+EP36</f>
        <v>96</v>
      </c>
      <c r="H36" s="471">
        <f>H31+H34</f>
        <v>12</v>
      </c>
      <c r="I36" s="503"/>
      <c r="J36" s="503"/>
      <c r="K36" s="471">
        <f t="shared" ref="K36:V36" si="90">K31+K34</f>
        <v>1</v>
      </c>
      <c r="L36" s="471">
        <f t="shared" si="90"/>
        <v>1</v>
      </c>
      <c r="M36" s="471">
        <f t="shared" si="90"/>
        <v>1.4</v>
      </c>
      <c r="N36" s="471">
        <f t="shared" si="90"/>
        <v>1.4</v>
      </c>
      <c r="O36" s="471">
        <f t="shared" si="90"/>
        <v>2</v>
      </c>
      <c r="P36" s="471">
        <f t="shared" si="90"/>
        <v>2</v>
      </c>
      <c r="Q36" s="471">
        <f t="shared" si="90"/>
        <v>2.2000000000000002</v>
      </c>
      <c r="R36" s="471">
        <f t="shared" si="90"/>
        <v>2.2000000000000002</v>
      </c>
      <c r="S36" s="471">
        <f t="shared" si="90"/>
        <v>3.2</v>
      </c>
      <c r="T36" s="471">
        <f t="shared" si="90"/>
        <v>3.2</v>
      </c>
      <c r="U36" s="471">
        <f t="shared" si="90"/>
        <v>1.2</v>
      </c>
      <c r="V36" s="471">
        <f t="shared" si="90"/>
        <v>1.2</v>
      </c>
      <c r="W36" s="474">
        <f t="shared" si="0"/>
        <v>11.000000000000002</v>
      </c>
      <c r="X36" s="745">
        <f t="shared" si="1"/>
        <v>11.000000000000002</v>
      </c>
      <c r="Y36" s="474">
        <f t="shared" si="1"/>
        <v>11.000000000000002</v>
      </c>
      <c r="Z36" s="745">
        <f t="shared" si="9"/>
        <v>11.000000000000002</v>
      </c>
      <c r="AA36" s="474">
        <f t="shared" si="9"/>
        <v>11.000000000000002</v>
      </c>
      <c r="AB36" s="472">
        <f t="shared" ref="AB36:AZ36" si="91">AB31+AB34</f>
        <v>25</v>
      </c>
      <c r="AC36" s="474">
        <f t="shared" si="91"/>
        <v>1</v>
      </c>
      <c r="AD36" s="474">
        <f t="shared" si="91"/>
        <v>1</v>
      </c>
      <c r="AE36" s="474">
        <f t="shared" si="91"/>
        <v>0.57999999999999996</v>
      </c>
      <c r="AF36" s="474">
        <f t="shared" si="91"/>
        <v>0.57999999999999996</v>
      </c>
      <c r="AG36" s="474">
        <f t="shared" si="91"/>
        <v>1.78</v>
      </c>
      <c r="AH36" s="474">
        <f t="shared" si="91"/>
        <v>1.78</v>
      </c>
      <c r="AI36" s="474">
        <f t="shared" si="91"/>
        <v>2.58</v>
      </c>
      <c r="AJ36" s="474">
        <f t="shared" si="91"/>
        <v>2.58</v>
      </c>
      <c r="AK36" s="474">
        <f t="shared" si="91"/>
        <v>1.7</v>
      </c>
      <c r="AL36" s="474">
        <f t="shared" si="91"/>
        <v>1.7</v>
      </c>
      <c r="AM36" s="474">
        <f t="shared" si="91"/>
        <v>3.5</v>
      </c>
      <c r="AN36" s="474">
        <f t="shared" si="91"/>
        <v>0.7</v>
      </c>
      <c r="AO36" s="474">
        <f t="shared" si="91"/>
        <v>0.78</v>
      </c>
      <c r="AP36" s="474">
        <f t="shared" si="91"/>
        <v>0.78</v>
      </c>
      <c r="AQ36" s="474">
        <f t="shared" si="91"/>
        <v>2.5</v>
      </c>
      <c r="AR36" s="474">
        <f t="shared" si="91"/>
        <v>0.5</v>
      </c>
      <c r="AS36" s="474">
        <f t="shared" si="91"/>
        <v>1.7</v>
      </c>
      <c r="AT36" s="474">
        <f t="shared" si="91"/>
        <v>1.25</v>
      </c>
      <c r="AU36" s="474">
        <f t="shared" si="91"/>
        <v>3.09</v>
      </c>
      <c r="AV36" s="474">
        <f t="shared" si="91"/>
        <v>1.25</v>
      </c>
      <c r="AW36" s="474">
        <f t="shared" si="91"/>
        <v>3.2</v>
      </c>
      <c r="AX36" s="474">
        <f t="shared" si="91"/>
        <v>5.75</v>
      </c>
      <c r="AY36" s="474">
        <f t="shared" si="91"/>
        <v>0.59</v>
      </c>
      <c r="AZ36" s="474">
        <f t="shared" si="91"/>
        <v>4.25</v>
      </c>
      <c r="BA36" s="475">
        <f t="shared" si="83"/>
        <v>23</v>
      </c>
      <c r="BB36" s="474">
        <f t="shared" si="10"/>
        <v>23</v>
      </c>
      <c r="BC36" s="474">
        <f t="shared" si="3"/>
        <v>22.119999999999997</v>
      </c>
      <c r="BD36" s="475">
        <f t="shared" si="84"/>
        <v>23</v>
      </c>
      <c r="BE36" s="475">
        <f t="shared" si="5"/>
        <v>22.119999999999997</v>
      </c>
      <c r="BF36" s="474">
        <f>BF31+BF34</f>
        <v>24.880000000000003</v>
      </c>
      <c r="BG36" s="746">
        <f>BG31+BG34</f>
        <v>0.63</v>
      </c>
      <c r="BH36" s="746">
        <f t="shared" ref="BH36:CD37" si="92">BH31+BH34</f>
        <v>0.63</v>
      </c>
      <c r="BI36" s="746">
        <f t="shared" si="92"/>
        <v>2.19</v>
      </c>
      <c r="BJ36" s="746">
        <f t="shared" si="92"/>
        <v>2.19</v>
      </c>
      <c r="BK36" s="746">
        <f t="shared" si="92"/>
        <v>1.56</v>
      </c>
      <c r="BL36" s="746">
        <f t="shared" si="92"/>
        <v>1.56</v>
      </c>
      <c r="BM36" s="746">
        <f t="shared" si="92"/>
        <v>1.96</v>
      </c>
      <c r="BN36" s="746">
        <f t="shared" si="92"/>
        <v>1.96</v>
      </c>
      <c r="BO36" s="746">
        <f t="shared" si="92"/>
        <v>1.44</v>
      </c>
      <c r="BP36" s="746">
        <f t="shared" si="92"/>
        <v>1.44</v>
      </c>
      <c r="BQ36" s="746">
        <f t="shared" si="92"/>
        <v>2.6799999999999997</v>
      </c>
      <c r="BR36" s="746">
        <f t="shared" si="92"/>
        <v>2.68</v>
      </c>
      <c r="BS36" s="746">
        <f t="shared" si="92"/>
        <v>1.7600000000000007</v>
      </c>
      <c r="BT36" s="746">
        <f t="shared" si="92"/>
        <v>1.76</v>
      </c>
      <c r="BU36" s="746">
        <f t="shared" si="92"/>
        <v>2.0099999999999998</v>
      </c>
      <c r="BV36" s="746">
        <f t="shared" si="92"/>
        <v>2.0099999999999998</v>
      </c>
      <c r="BW36" s="746">
        <f t="shared" si="92"/>
        <v>3.7600000000000007</v>
      </c>
      <c r="BX36" s="746">
        <f t="shared" si="92"/>
        <v>3.76</v>
      </c>
      <c r="BY36" s="746">
        <f t="shared" si="92"/>
        <v>2.68</v>
      </c>
      <c r="BZ36" s="746">
        <f t="shared" si="92"/>
        <v>2.68</v>
      </c>
      <c r="CA36" s="746">
        <f t="shared" si="92"/>
        <v>2.1900000000000004</v>
      </c>
      <c r="CB36" s="746">
        <f t="shared" si="92"/>
        <v>2.19</v>
      </c>
      <c r="CC36" s="746">
        <f t="shared" si="92"/>
        <v>2.02</v>
      </c>
      <c r="CD36" s="746">
        <f t="shared" si="92"/>
        <v>2.02</v>
      </c>
      <c r="CE36" s="477">
        <f t="shared" si="85"/>
        <v>24.88</v>
      </c>
      <c r="CF36" s="477">
        <f t="shared" si="7"/>
        <v>24.88</v>
      </c>
      <c r="CG36" s="477">
        <f t="shared" si="7"/>
        <v>24.88</v>
      </c>
      <c r="CH36" s="477">
        <f>BG36+BI36+BK36+BM36+BO36+BQ36+BS36+BU36+BW36+BY36+CA36+CC36</f>
        <v>24.88</v>
      </c>
      <c r="CI36" s="477">
        <f t="shared" si="89"/>
        <v>24.88</v>
      </c>
      <c r="CJ36" s="476">
        <f>CJ31+CJ34</f>
        <v>25</v>
      </c>
      <c r="CK36" s="474">
        <f>CK31+CK34</f>
        <v>1.08</v>
      </c>
      <c r="CL36" s="474">
        <f>CL31+CL34</f>
        <v>1.08</v>
      </c>
      <c r="CM36" s="474">
        <f>CM31+CM34</f>
        <v>1.35</v>
      </c>
      <c r="CN36" s="474">
        <f t="shared" ref="CN36:DC37" si="93">CN31+CN34</f>
        <v>1.35</v>
      </c>
      <c r="CO36" s="474">
        <f t="shared" si="93"/>
        <v>1.63</v>
      </c>
      <c r="CP36" s="474">
        <f t="shared" si="93"/>
        <v>1.63</v>
      </c>
      <c r="CQ36" s="476">
        <f t="shared" si="93"/>
        <v>2.95</v>
      </c>
      <c r="CR36" s="476">
        <f t="shared" si="93"/>
        <v>2.95</v>
      </c>
      <c r="CS36" s="474">
        <f t="shared" si="93"/>
        <v>1.86</v>
      </c>
      <c r="CT36" s="474">
        <f t="shared" si="93"/>
        <v>1.86</v>
      </c>
      <c r="CU36" s="491">
        <f t="shared" si="93"/>
        <v>1.37</v>
      </c>
      <c r="CV36" s="478">
        <f t="shared" si="93"/>
        <v>1.37</v>
      </c>
      <c r="CW36" s="491">
        <f t="shared" si="93"/>
        <v>1.86</v>
      </c>
      <c r="CX36" s="492">
        <f>+CX31+CX34</f>
        <v>1.86</v>
      </c>
      <c r="CY36" s="491">
        <f t="shared" ref="CY36:DN37" si="94">CY31+CY34</f>
        <v>2.74</v>
      </c>
      <c r="CZ36" s="492">
        <f t="shared" si="94"/>
        <v>2.74</v>
      </c>
      <c r="DA36" s="491">
        <f t="shared" si="94"/>
        <v>2.54</v>
      </c>
      <c r="DB36" s="479">
        <f t="shared" si="94"/>
        <v>4.4400000000000004</v>
      </c>
      <c r="DC36" s="491">
        <f t="shared" si="94"/>
        <v>3.26</v>
      </c>
      <c r="DD36" s="478">
        <f t="shared" si="94"/>
        <v>2.39</v>
      </c>
      <c r="DE36" s="558">
        <f t="shared" si="94"/>
        <v>1.63</v>
      </c>
      <c r="DF36" s="558">
        <f t="shared" si="94"/>
        <v>1.4</v>
      </c>
      <c r="DG36" s="558">
        <f>DG31+DG34</f>
        <v>2.73</v>
      </c>
      <c r="DH36" s="493">
        <f>DH31+DH34</f>
        <v>1.93</v>
      </c>
      <c r="DI36" s="746">
        <f>DG36+DE36+DC36+DA36+CW36+CU36+CS36+CQ36+CO36+CM36+CK36+CY36</f>
        <v>25</v>
      </c>
      <c r="DJ36" s="747">
        <f t="shared" si="11"/>
        <v>25</v>
      </c>
      <c r="DK36" s="747">
        <f>CL36+CN36+CP36+CR36+CT36+CV36+CX36+CZ36+DB36+DD36+DF36+DH36</f>
        <v>25</v>
      </c>
      <c r="DL36" s="748">
        <f t="shared" si="86"/>
        <v>25</v>
      </c>
      <c r="DM36" s="747">
        <f t="shared" si="86"/>
        <v>25</v>
      </c>
      <c r="DN36" s="558">
        <f t="shared" ref="DN36:DS36" si="95">DN31+DN34</f>
        <v>13</v>
      </c>
      <c r="DO36" s="479">
        <f t="shared" si="95"/>
        <v>1.8</v>
      </c>
      <c r="DP36" s="479">
        <f t="shared" si="95"/>
        <v>1.8</v>
      </c>
      <c r="DQ36" s="478">
        <f t="shared" si="95"/>
        <v>2.4</v>
      </c>
      <c r="DR36" s="760">
        <f t="shared" si="95"/>
        <v>2.4</v>
      </c>
      <c r="DS36" s="479">
        <f t="shared" si="95"/>
        <v>3.2</v>
      </c>
      <c r="DT36" s="761">
        <f>DT31+DT34</f>
        <v>3.2</v>
      </c>
      <c r="DU36" s="479">
        <f>DU31+DU34</f>
        <v>3.9</v>
      </c>
      <c r="DV36" s="761"/>
      <c r="DW36" s="479">
        <f>DW31+DW34</f>
        <v>1.7</v>
      </c>
      <c r="DX36" s="761"/>
      <c r="DY36" s="479">
        <f>DY31+DY34</f>
        <v>0</v>
      </c>
      <c r="DZ36" s="761"/>
      <c r="EA36" s="472"/>
      <c r="EB36" s="472"/>
      <c r="EC36" s="472"/>
      <c r="ED36" s="472"/>
      <c r="EE36" s="472"/>
      <c r="EF36" s="472"/>
      <c r="EG36" s="472"/>
      <c r="EH36" s="472"/>
      <c r="EI36" s="472"/>
      <c r="EJ36" s="472"/>
      <c r="EK36" s="472"/>
      <c r="EL36" s="472"/>
      <c r="EM36" s="747">
        <f>EK36+EI36+EG36+EE36+EA36+DY36+DW36+DU36+DS36+DQ36+DO36+EC36</f>
        <v>13.000000000000002</v>
      </c>
      <c r="EN36" s="747">
        <f t="shared" si="21"/>
        <v>7.4</v>
      </c>
      <c r="EO36" s="747">
        <f t="shared" si="14"/>
        <v>7.4</v>
      </c>
      <c r="EP36" s="748">
        <f>DO36+DQ36+DS36+DU36+DW36+DY36+EA36+EC36+EE36+EG36+EI36+EK36</f>
        <v>13</v>
      </c>
      <c r="EQ36" s="747">
        <f>DP36+DR36+DT36+DV36+DX36+DZ36+EB36+ED36+EF36+EH36+EJ36+EL36</f>
        <v>7.4</v>
      </c>
      <c r="ER36" s="198">
        <f t="shared" si="23"/>
        <v>1</v>
      </c>
      <c r="ES36" s="198">
        <f t="shared" si="17"/>
        <v>1</v>
      </c>
      <c r="ET36" s="198">
        <f t="shared" si="18"/>
        <v>0.56923076923076921</v>
      </c>
      <c r="EU36" s="198">
        <f t="shared" si="19"/>
        <v>0.99035933391761621</v>
      </c>
      <c r="EV36" s="198">
        <f t="shared" si="20"/>
        <v>0.94166666666666676</v>
      </c>
      <c r="EW36" s="863"/>
      <c r="EX36" s="846"/>
      <c r="EY36" s="846"/>
      <c r="EZ36" s="846"/>
      <c r="FA36" s="846"/>
      <c r="FB36" s="866"/>
    </row>
    <row r="37" spans="1:158" s="57" customFormat="1" ht="39.950000000000003" customHeight="1" thickBot="1" x14ac:dyDescent="0.3">
      <c r="A37" s="852"/>
      <c r="B37" s="867"/>
      <c r="C37" s="870"/>
      <c r="D37" s="872"/>
      <c r="E37" s="873"/>
      <c r="F37" s="178" t="s">
        <v>45</v>
      </c>
      <c r="G37" s="480">
        <f>G32+G35</f>
        <v>2404719402</v>
      </c>
      <c r="H37" s="481">
        <f t="shared" ref="H37:BS37" si="96">H32+H35</f>
        <v>275768000</v>
      </c>
      <c r="I37" s="481">
        <f t="shared" si="96"/>
        <v>0</v>
      </c>
      <c r="J37" s="481">
        <f t="shared" si="96"/>
        <v>0</v>
      </c>
      <c r="K37" s="481">
        <f t="shared" si="96"/>
        <v>105470000</v>
      </c>
      <c r="L37" s="481">
        <f t="shared" si="96"/>
        <v>105470000</v>
      </c>
      <c r="M37" s="481">
        <f t="shared" si="96"/>
        <v>68004000</v>
      </c>
      <c r="N37" s="481">
        <f t="shared" si="96"/>
        <v>68004000</v>
      </c>
      <c r="O37" s="481">
        <f t="shared" si="96"/>
        <v>0</v>
      </c>
      <c r="P37" s="481">
        <f t="shared" si="96"/>
        <v>0</v>
      </c>
      <c r="Q37" s="481">
        <f t="shared" si="96"/>
        <v>0</v>
      </c>
      <c r="R37" s="481">
        <f t="shared" si="96"/>
        <v>0</v>
      </c>
      <c r="S37" s="481">
        <f t="shared" si="96"/>
        <v>0</v>
      </c>
      <c r="T37" s="481">
        <f t="shared" si="96"/>
        <v>0</v>
      </c>
      <c r="U37" s="481">
        <f t="shared" si="96"/>
        <v>82521000</v>
      </c>
      <c r="V37" s="481">
        <f t="shared" si="96"/>
        <v>82521000</v>
      </c>
      <c r="W37" s="481">
        <f t="shared" si="96"/>
        <v>255995000</v>
      </c>
      <c r="X37" s="481">
        <f t="shared" si="96"/>
        <v>255995000</v>
      </c>
      <c r="Y37" s="481">
        <f t="shared" si="96"/>
        <v>255995000</v>
      </c>
      <c r="Z37" s="481">
        <f t="shared" si="96"/>
        <v>255995000</v>
      </c>
      <c r="AA37" s="481">
        <f t="shared" si="96"/>
        <v>255995000</v>
      </c>
      <c r="AB37" s="481">
        <f t="shared" si="96"/>
        <v>464466491</v>
      </c>
      <c r="AC37" s="481">
        <f t="shared" si="96"/>
        <v>13928886</v>
      </c>
      <c r="AD37" s="481">
        <f t="shared" si="96"/>
        <v>13928886</v>
      </c>
      <c r="AE37" s="481">
        <f t="shared" si="96"/>
        <v>28117717</v>
      </c>
      <c r="AF37" s="481">
        <f t="shared" si="96"/>
        <v>28117717</v>
      </c>
      <c r="AG37" s="481">
        <f t="shared" si="96"/>
        <v>90112767</v>
      </c>
      <c r="AH37" s="481">
        <f t="shared" si="96"/>
        <v>90112767</v>
      </c>
      <c r="AI37" s="481">
        <f t="shared" si="96"/>
        <v>193488334</v>
      </c>
      <c r="AJ37" s="481">
        <f t="shared" si="96"/>
        <v>116084334</v>
      </c>
      <c r="AK37" s="481">
        <f t="shared" si="96"/>
        <v>42662700</v>
      </c>
      <c r="AL37" s="481">
        <f t="shared" si="96"/>
        <v>7454700</v>
      </c>
      <c r="AM37" s="481">
        <f t="shared" si="96"/>
        <v>0</v>
      </c>
      <c r="AN37" s="481">
        <f t="shared" si="96"/>
        <v>24890000</v>
      </c>
      <c r="AO37" s="481">
        <f t="shared" si="96"/>
        <v>0</v>
      </c>
      <c r="AP37" s="481">
        <f t="shared" si="96"/>
        <v>0</v>
      </c>
      <c r="AQ37" s="481">
        <f t="shared" si="96"/>
        <v>0</v>
      </c>
      <c r="AR37" s="481">
        <f t="shared" si="96"/>
        <v>15000000</v>
      </c>
      <c r="AS37" s="481">
        <f t="shared" si="96"/>
        <v>47108500</v>
      </c>
      <c r="AT37" s="481">
        <f t="shared" si="96"/>
        <v>0</v>
      </c>
      <c r="AU37" s="481">
        <f t="shared" si="96"/>
        <v>0</v>
      </c>
      <c r="AV37" s="481">
        <f t="shared" si="96"/>
        <v>31500233</v>
      </c>
      <c r="AW37" s="481">
        <f t="shared" si="96"/>
        <v>28936000</v>
      </c>
      <c r="AX37" s="481">
        <f t="shared" si="96"/>
        <v>22733000</v>
      </c>
      <c r="AY37" s="481">
        <f t="shared" si="96"/>
        <v>-71727267</v>
      </c>
      <c r="AZ37" s="481">
        <f t="shared" si="96"/>
        <v>7441000</v>
      </c>
      <c r="BA37" s="481">
        <f t="shared" si="96"/>
        <v>372627637</v>
      </c>
      <c r="BB37" s="481">
        <f t="shared" si="96"/>
        <v>372627637</v>
      </c>
      <c r="BC37" s="481">
        <f t="shared" si="96"/>
        <v>357262637</v>
      </c>
      <c r="BD37" s="481">
        <f t="shared" si="96"/>
        <v>372627637</v>
      </c>
      <c r="BE37" s="481">
        <f t="shared" si="96"/>
        <v>357262637</v>
      </c>
      <c r="BF37" s="481">
        <f t="shared" si="96"/>
        <v>597899755</v>
      </c>
      <c r="BG37" s="481">
        <f t="shared" si="96"/>
        <v>415046400</v>
      </c>
      <c r="BH37" s="481">
        <f t="shared" si="96"/>
        <v>394001267</v>
      </c>
      <c r="BI37" s="481">
        <f t="shared" si="96"/>
        <v>6372166</v>
      </c>
      <c r="BJ37" s="481">
        <f t="shared" si="96"/>
        <v>19783299</v>
      </c>
      <c r="BK37" s="481">
        <f t="shared" si="96"/>
        <v>51078789</v>
      </c>
      <c r="BL37" s="481">
        <f t="shared" si="96"/>
        <v>7634000</v>
      </c>
      <c r="BM37" s="481">
        <f t="shared" si="96"/>
        <v>0</v>
      </c>
      <c r="BN37" s="481">
        <f t="shared" si="96"/>
        <v>1076449</v>
      </c>
      <c r="BO37" s="481">
        <f t="shared" si="96"/>
        <v>0</v>
      </c>
      <c r="BP37" s="481">
        <f t="shared" si="96"/>
        <v>0</v>
      </c>
      <c r="BQ37" s="481">
        <f t="shared" si="96"/>
        <v>125404740</v>
      </c>
      <c r="BR37" s="481">
        <f t="shared" si="96"/>
        <v>50000000</v>
      </c>
      <c r="BS37" s="481">
        <f t="shared" si="96"/>
        <v>0</v>
      </c>
      <c r="BT37" s="481">
        <f t="shared" si="92"/>
        <v>-11000000</v>
      </c>
      <c r="BU37" s="481">
        <f t="shared" si="92"/>
        <v>0</v>
      </c>
      <c r="BV37" s="481">
        <f t="shared" si="92"/>
        <v>-23023000</v>
      </c>
      <c r="BW37" s="481">
        <f t="shared" si="92"/>
        <v>-2340</v>
      </c>
      <c r="BX37" s="481">
        <f t="shared" si="92"/>
        <v>88484666</v>
      </c>
      <c r="BY37" s="481">
        <f t="shared" si="92"/>
        <v>0</v>
      </c>
      <c r="BZ37" s="481">
        <f t="shared" si="92"/>
        <v>24541000</v>
      </c>
      <c r="CA37" s="481">
        <f t="shared" si="92"/>
        <v>0</v>
      </c>
      <c r="CB37" s="481">
        <f t="shared" si="92"/>
        <v>2702000</v>
      </c>
      <c r="CC37" s="481">
        <f t="shared" si="92"/>
        <v>-43700074</v>
      </c>
      <c r="CD37" s="481">
        <f t="shared" si="92"/>
        <v>0</v>
      </c>
      <c r="CE37" s="481">
        <f t="shared" ref="CE37:CM37" si="97">CE32+CE35</f>
        <v>554199681</v>
      </c>
      <c r="CF37" s="481">
        <f t="shared" si="97"/>
        <v>554199681</v>
      </c>
      <c r="CG37" s="481">
        <f t="shared" si="97"/>
        <v>554199681</v>
      </c>
      <c r="CH37" s="481">
        <f t="shared" si="97"/>
        <v>554199681</v>
      </c>
      <c r="CI37" s="481">
        <f t="shared" si="97"/>
        <v>554199681</v>
      </c>
      <c r="CJ37" s="481">
        <f t="shared" si="97"/>
        <v>606501166</v>
      </c>
      <c r="CK37" s="481">
        <f t="shared" si="97"/>
        <v>249024333</v>
      </c>
      <c r="CL37" s="481">
        <f t="shared" si="97"/>
        <v>249024333</v>
      </c>
      <c r="CM37" s="481">
        <f t="shared" si="97"/>
        <v>254270833</v>
      </c>
      <c r="CN37" s="481">
        <f t="shared" si="93"/>
        <v>160678783</v>
      </c>
      <c r="CO37" s="481">
        <f t="shared" si="93"/>
        <v>0</v>
      </c>
      <c r="CP37" s="481">
        <f t="shared" si="93"/>
        <v>27838000</v>
      </c>
      <c r="CQ37" s="481">
        <f t="shared" si="93"/>
        <v>0</v>
      </c>
      <c r="CR37" s="481">
        <f t="shared" si="93"/>
        <v>-800558</v>
      </c>
      <c r="CS37" s="481">
        <f t="shared" si="93"/>
        <v>50000000</v>
      </c>
      <c r="CT37" s="481">
        <f t="shared" si="93"/>
        <v>800558</v>
      </c>
      <c r="CU37" s="482">
        <f t="shared" si="93"/>
        <v>0</v>
      </c>
      <c r="CV37" s="482">
        <f t="shared" si="93"/>
        <v>0</v>
      </c>
      <c r="CW37" s="482">
        <f t="shared" si="93"/>
        <v>0</v>
      </c>
      <c r="CX37" s="481">
        <f t="shared" si="93"/>
        <v>0</v>
      </c>
      <c r="CY37" s="482">
        <f t="shared" si="93"/>
        <v>0</v>
      </c>
      <c r="CZ37" s="482">
        <f t="shared" si="93"/>
        <v>0</v>
      </c>
      <c r="DA37" s="482">
        <f t="shared" si="93"/>
        <v>0</v>
      </c>
      <c r="DB37" s="481">
        <f t="shared" si="93"/>
        <v>50000000</v>
      </c>
      <c r="DC37" s="482">
        <f t="shared" si="93"/>
        <v>0</v>
      </c>
      <c r="DD37" s="482">
        <f t="shared" si="94"/>
        <v>10404100</v>
      </c>
      <c r="DE37" s="507">
        <f t="shared" si="94"/>
        <v>11038300</v>
      </c>
      <c r="DF37" s="507">
        <f t="shared" si="94"/>
        <v>0</v>
      </c>
      <c r="DG37" s="507">
        <f t="shared" si="94"/>
        <v>-28938863</v>
      </c>
      <c r="DH37" s="507">
        <f t="shared" si="94"/>
        <v>37449387</v>
      </c>
      <c r="DI37" s="481">
        <f t="shared" si="94"/>
        <v>535394603</v>
      </c>
      <c r="DJ37" s="576">
        <f t="shared" si="11"/>
        <v>535394603</v>
      </c>
      <c r="DK37" s="576">
        <f t="shared" si="12"/>
        <v>535394603</v>
      </c>
      <c r="DL37" s="507">
        <f t="shared" si="94"/>
        <v>535394603</v>
      </c>
      <c r="DM37" s="507">
        <f>DM32+DM35</f>
        <v>535394603</v>
      </c>
      <c r="DN37" s="507">
        <f t="shared" si="94"/>
        <v>701867481</v>
      </c>
      <c r="DO37" s="507">
        <f t="shared" ref="DO37:DP37" si="98">DO32+DO35</f>
        <v>178471400</v>
      </c>
      <c r="DP37" s="507">
        <f t="shared" si="98"/>
        <v>178471400</v>
      </c>
      <c r="DQ37" s="482">
        <f t="shared" ref="DQ37" si="99">DQ32+DQ35</f>
        <v>50177400</v>
      </c>
      <c r="DR37" s="670">
        <f>DR32+DR35</f>
        <v>39495733</v>
      </c>
      <c r="DS37" s="507">
        <f t="shared" ref="DS37" si="100">DS32+DS35</f>
        <v>0</v>
      </c>
      <c r="DT37" s="769">
        <f>DT32+DT35</f>
        <v>0</v>
      </c>
      <c r="DU37" s="507">
        <f t="shared" ref="DU37" si="101">DU32+DU35</f>
        <v>18996000</v>
      </c>
      <c r="DV37" s="483"/>
      <c r="DW37" s="507">
        <f t="shared" ref="DW37" si="102">DW32+DW35</f>
        <v>61186881</v>
      </c>
      <c r="DX37" s="483"/>
      <c r="DY37" s="507">
        <f t="shared" ref="DY37" si="103">DY32+DY35</f>
        <v>393035800</v>
      </c>
      <c r="DZ37" s="483"/>
      <c r="EA37" s="483"/>
      <c r="EB37" s="483"/>
      <c r="EC37" s="483"/>
      <c r="ED37" s="483"/>
      <c r="EE37" s="483"/>
      <c r="EF37" s="483"/>
      <c r="EG37" s="483"/>
      <c r="EH37" s="483"/>
      <c r="EI37" s="483"/>
      <c r="EJ37" s="483"/>
      <c r="EK37" s="483"/>
      <c r="EL37" s="483"/>
      <c r="EM37" s="507">
        <f t="shared" ref="EM37" si="104">EM32+EM35</f>
        <v>701867481</v>
      </c>
      <c r="EN37" s="768">
        <f t="shared" si="21"/>
        <v>228648800</v>
      </c>
      <c r="EO37" s="768">
        <f t="shared" si="14"/>
        <v>217967133</v>
      </c>
      <c r="EP37" s="507">
        <f t="shared" ref="EP37" si="105">EP32+EP35</f>
        <v>701867481</v>
      </c>
      <c r="EQ37" s="507">
        <f>EQ32+EQ35</f>
        <v>217967133</v>
      </c>
      <c r="ER37" s="199">
        <f t="shared" si="23"/>
        <v>0</v>
      </c>
      <c r="ES37" s="199">
        <f>EO37/EN37</f>
        <v>0.95328352040334352</v>
      </c>
      <c r="ET37" s="199">
        <f>EQ37/EP37</f>
        <v>0.31055311565289628</v>
      </c>
      <c r="EU37" s="199">
        <f>(AA37+BE37+CI37+DM37+EO37)/(Z37+BD37+CH37+DL37+EN37)</f>
        <v>0.9866212308742992</v>
      </c>
      <c r="EV37" s="227">
        <f>(AA37+BE37+CI37+DM37+EQ37)/G37</f>
        <v>0.79877055610000025</v>
      </c>
      <c r="EW37" s="874"/>
      <c r="EX37" s="865"/>
      <c r="EY37" s="865"/>
      <c r="EZ37" s="865"/>
      <c r="FA37" s="865"/>
      <c r="FB37" s="866"/>
    </row>
    <row r="38" spans="1:158" s="58" customFormat="1" ht="39.950000000000003" customHeight="1" x14ac:dyDescent="0.25">
      <c r="A38" s="832" t="s">
        <v>5</v>
      </c>
      <c r="B38" s="833"/>
      <c r="C38" s="833"/>
      <c r="D38" s="833"/>
      <c r="E38" s="833"/>
      <c r="F38" s="180" t="s">
        <v>44</v>
      </c>
      <c r="G38" s="643">
        <f>G11+G18+G25+G32</f>
        <v>14064139972</v>
      </c>
      <c r="H38" s="644">
        <f t="shared" ref="H38:BS38" si="106">H11+H18+H25+H32</f>
        <v>1670000000</v>
      </c>
      <c r="I38" s="644">
        <f t="shared" si="106"/>
        <v>0</v>
      </c>
      <c r="J38" s="644">
        <f t="shared" si="106"/>
        <v>0</v>
      </c>
      <c r="K38" s="644">
        <f t="shared" si="106"/>
        <v>212240000</v>
      </c>
      <c r="L38" s="644">
        <f t="shared" si="106"/>
        <v>212240000</v>
      </c>
      <c r="M38" s="644">
        <f t="shared" si="106"/>
        <v>819877949</v>
      </c>
      <c r="N38" s="644">
        <f t="shared" si="106"/>
        <v>819877949</v>
      </c>
      <c r="O38" s="644">
        <f t="shared" si="106"/>
        <v>39171000</v>
      </c>
      <c r="P38" s="644">
        <f t="shared" si="106"/>
        <v>39171000</v>
      </c>
      <c r="Q38" s="644">
        <f t="shared" si="106"/>
        <v>0</v>
      </c>
      <c r="R38" s="644">
        <f t="shared" si="106"/>
        <v>0</v>
      </c>
      <c r="S38" s="644">
        <f t="shared" si="106"/>
        <v>34367401</v>
      </c>
      <c r="T38" s="644">
        <f t="shared" si="106"/>
        <v>34367401</v>
      </c>
      <c r="U38" s="644">
        <f t="shared" si="106"/>
        <v>489908083</v>
      </c>
      <c r="V38" s="644">
        <f t="shared" si="106"/>
        <v>489908083</v>
      </c>
      <c r="W38" s="644">
        <f t="shared" si="106"/>
        <v>1595564433</v>
      </c>
      <c r="X38" s="644">
        <f t="shared" si="106"/>
        <v>1595564433</v>
      </c>
      <c r="Y38" s="644">
        <f t="shared" si="106"/>
        <v>1595564433</v>
      </c>
      <c r="Z38" s="644">
        <f t="shared" si="106"/>
        <v>1595564433</v>
      </c>
      <c r="AA38" s="644">
        <f t="shared" si="106"/>
        <v>1595564433</v>
      </c>
      <c r="AB38" s="644">
        <f t="shared" si="106"/>
        <v>2481000000</v>
      </c>
      <c r="AC38" s="644">
        <f t="shared" si="106"/>
        <v>0</v>
      </c>
      <c r="AD38" s="644">
        <f t="shared" si="106"/>
        <v>0</v>
      </c>
      <c r="AE38" s="644">
        <f t="shared" si="106"/>
        <v>344492000</v>
      </c>
      <c r="AF38" s="644">
        <f t="shared" si="106"/>
        <v>342173447</v>
      </c>
      <c r="AG38" s="644">
        <f t="shared" si="106"/>
        <v>1052117000</v>
      </c>
      <c r="AH38" s="644">
        <f t="shared" si="106"/>
        <v>1021148000</v>
      </c>
      <c r="AI38" s="644">
        <f t="shared" si="106"/>
        <v>395775000</v>
      </c>
      <c r="AJ38" s="644">
        <f t="shared" si="106"/>
        <v>186288831</v>
      </c>
      <c r="AK38" s="644">
        <f t="shared" si="106"/>
        <v>61208000</v>
      </c>
      <c r="AL38" s="644">
        <f t="shared" si="106"/>
        <v>12080082</v>
      </c>
      <c r="AM38" s="644">
        <f t="shared" si="106"/>
        <v>0</v>
      </c>
      <c r="AN38" s="644">
        <f t="shared" si="106"/>
        <v>37113969</v>
      </c>
      <c r="AO38" s="644">
        <f t="shared" si="106"/>
        <v>0</v>
      </c>
      <c r="AP38" s="644">
        <f t="shared" si="106"/>
        <v>0</v>
      </c>
      <c r="AQ38" s="644">
        <f t="shared" si="106"/>
        <v>60000000</v>
      </c>
      <c r="AR38" s="644">
        <f t="shared" si="106"/>
        <v>18836000</v>
      </c>
      <c r="AS38" s="644">
        <f t="shared" si="106"/>
        <v>381711242</v>
      </c>
      <c r="AT38" s="644">
        <f t="shared" si="106"/>
        <v>139490324</v>
      </c>
      <c r="AU38" s="644">
        <f t="shared" si="106"/>
        <v>0</v>
      </c>
      <c r="AV38" s="644">
        <f t="shared" si="106"/>
        <v>132088211</v>
      </c>
      <c r="AW38" s="644">
        <f t="shared" si="106"/>
        <v>185696758</v>
      </c>
      <c r="AX38" s="644">
        <f t="shared" si="106"/>
        <v>220018133</v>
      </c>
      <c r="AY38" s="644">
        <f t="shared" si="106"/>
        <v>-223465543</v>
      </c>
      <c r="AZ38" s="644">
        <f t="shared" si="106"/>
        <v>86310346</v>
      </c>
      <c r="BA38" s="644">
        <f t="shared" si="106"/>
        <v>2257534457</v>
      </c>
      <c r="BB38" s="644">
        <f t="shared" si="106"/>
        <v>2257534457</v>
      </c>
      <c r="BC38" s="644">
        <f t="shared" si="106"/>
        <v>2195547343</v>
      </c>
      <c r="BD38" s="644">
        <f t="shared" si="106"/>
        <v>2257534457</v>
      </c>
      <c r="BE38" s="644">
        <f t="shared" si="106"/>
        <v>2195547343</v>
      </c>
      <c r="BF38" s="644">
        <f t="shared" si="106"/>
        <v>3396551000</v>
      </c>
      <c r="BG38" s="644">
        <f t="shared" si="106"/>
        <v>2327369000</v>
      </c>
      <c r="BH38" s="644">
        <f t="shared" si="106"/>
        <v>2262659425</v>
      </c>
      <c r="BI38" s="644">
        <f t="shared" si="106"/>
        <v>0</v>
      </c>
      <c r="BJ38" s="644">
        <f t="shared" si="106"/>
        <v>0</v>
      </c>
      <c r="BK38" s="644">
        <f t="shared" si="106"/>
        <v>50000000</v>
      </c>
      <c r="BL38" s="644">
        <f t="shared" si="106"/>
        <v>0</v>
      </c>
      <c r="BM38" s="644">
        <f t="shared" si="106"/>
        <v>0</v>
      </c>
      <c r="BN38" s="644">
        <f t="shared" si="106"/>
        <v>0</v>
      </c>
      <c r="BO38" s="644">
        <f t="shared" si="106"/>
        <v>0</v>
      </c>
      <c r="BP38" s="644">
        <f t="shared" si="106"/>
        <v>0</v>
      </c>
      <c r="BQ38" s="644">
        <f t="shared" si="106"/>
        <v>803316733</v>
      </c>
      <c r="BR38" s="644">
        <f t="shared" si="106"/>
        <v>100000000</v>
      </c>
      <c r="BS38" s="644">
        <f t="shared" si="106"/>
        <v>18862000</v>
      </c>
      <c r="BT38" s="644">
        <f t="shared" ref="BT38:DI38" si="107">BT11+BT18+BT25+BT32</f>
        <v>21651933</v>
      </c>
      <c r="BU38" s="644">
        <f t="shared" si="107"/>
        <v>0</v>
      </c>
      <c r="BV38" s="644">
        <f t="shared" si="107"/>
        <v>-6506300</v>
      </c>
      <c r="BW38" s="644">
        <f t="shared" si="107"/>
        <v>25055267</v>
      </c>
      <c r="BX38" s="644">
        <f t="shared" si="107"/>
        <v>697322834</v>
      </c>
      <c r="BY38" s="644">
        <f t="shared" si="107"/>
        <v>34057667</v>
      </c>
      <c r="BZ38" s="644">
        <f t="shared" si="107"/>
        <v>41126100</v>
      </c>
      <c r="CA38" s="644">
        <f t="shared" si="107"/>
        <v>137890333</v>
      </c>
      <c r="CB38" s="644">
        <f t="shared" si="107"/>
        <v>20975233</v>
      </c>
      <c r="CC38" s="644">
        <f t="shared" si="107"/>
        <v>-106743048</v>
      </c>
      <c r="CD38" s="644">
        <f t="shared" si="107"/>
        <v>114185700</v>
      </c>
      <c r="CE38" s="644">
        <f t="shared" si="107"/>
        <v>3289807952</v>
      </c>
      <c r="CF38" s="644">
        <f t="shared" si="107"/>
        <v>3289807952</v>
      </c>
      <c r="CG38" s="644">
        <f t="shared" si="107"/>
        <v>3251414925</v>
      </c>
      <c r="CH38" s="644">
        <f t="shared" si="107"/>
        <v>3289807952</v>
      </c>
      <c r="CI38" s="644">
        <f t="shared" si="107"/>
        <v>3251414925</v>
      </c>
      <c r="CJ38" s="644">
        <f t="shared" si="107"/>
        <v>3392716000</v>
      </c>
      <c r="CK38" s="644">
        <f t="shared" si="107"/>
        <v>1517374400</v>
      </c>
      <c r="CL38" s="644">
        <f t="shared" si="107"/>
        <v>1517374400</v>
      </c>
      <c r="CM38" s="644">
        <f t="shared" si="107"/>
        <v>1491381000</v>
      </c>
      <c r="CN38" s="644">
        <f t="shared" si="107"/>
        <v>833470000</v>
      </c>
      <c r="CO38" s="644">
        <f t="shared" si="107"/>
        <v>0</v>
      </c>
      <c r="CP38" s="644">
        <f t="shared" si="107"/>
        <v>124509000</v>
      </c>
      <c r="CQ38" s="644">
        <f t="shared" si="107"/>
        <v>25644000</v>
      </c>
      <c r="CR38" s="644">
        <f t="shared" si="107"/>
        <v>53130000</v>
      </c>
      <c r="CS38" s="644">
        <f t="shared" si="107"/>
        <v>50000000</v>
      </c>
      <c r="CT38" s="644">
        <f t="shared" si="107"/>
        <v>116489499</v>
      </c>
      <c r="CU38" s="645">
        <f t="shared" si="107"/>
        <v>245128000</v>
      </c>
      <c r="CV38" s="645">
        <f t="shared" si="107"/>
        <v>74105000</v>
      </c>
      <c r="CW38" s="645">
        <f t="shared" si="107"/>
        <v>0</v>
      </c>
      <c r="CX38" s="644">
        <f t="shared" si="107"/>
        <v>15050000</v>
      </c>
      <c r="CY38" s="645">
        <f t="shared" si="107"/>
        <v>0</v>
      </c>
      <c r="CZ38" s="645">
        <f t="shared" si="107"/>
        <v>27338004</v>
      </c>
      <c r="DA38" s="645">
        <f t="shared" si="107"/>
        <v>0</v>
      </c>
      <c r="DB38" s="644">
        <f t="shared" si="107"/>
        <v>117636000</v>
      </c>
      <c r="DC38" s="645">
        <f t="shared" si="107"/>
        <v>0</v>
      </c>
      <c r="DD38" s="645">
        <f t="shared" si="107"/>
        <v>22444100</v>
      </c>
      <c r="DE38" s="646">
        <f t="shared" si="107"/>
        <v>-191526129</v>
      </c>
      <c r="DF38" s="646">
        <f t="shared" si="107"/>
        <v>26331100</v>
      </c>
      <c r="DG38" s="646">
        <f t="shared" si="107"/>
        <v>0</v>
      </c>
      <c r="DH38" s="646">
        <f t="shared" si="107"/>
        <v>210124168</v>
      </c>
      <c r="DI38" s="644">
        <f t="shared" si="107"/>
        <v>3138001271</v>
      </c>
      <c r="DJ38" s="647">
        <f t="shared" si="11"/>
        <v>3138001271</v>
      </c>
      <c r="DK38" s="647">
        <f t="shared" si="12"/>
        <v>3138001271</v>
      </c>
      <c r="DL38" s="646">
        <f>DL11+DL18+DL25+DL32</f>
        <v>3138001271</v>
      </c>
      <c r="DM38" s="646">
        <f>DM11+DM18+DM25+DM32</f>
        <v>3138001271</v>
      </c>
      <c r="DN38" s="646">
        <f>DN11+DN18+DN25+DN32</f>
        <v>3883612000</v>
      </c>
      <c r="DO38" s="646">
        <f t="shared" ref="DO38:DY38" si="108">DO11+DO18+DO32+DO25</f>
        <v>793241955</v>
      </c>
      <c r="DP38" s="646">
        <f t="shared" si="108"/>
        <v>793241955</v>
      </c>
      <c r="DQ38" s="645">
        <f t="shared" si="108"/>
        <v>454490000</v>
      </c>
      <c r="DR38" s="645">
        <f t="shared" si="108"/>
        <v>208664000</v>
      </c>
      <c r="DS38" s="646">
        <f t="shared" si="108"/>
        <v>296478000</v>
      </c>
      <c r="DT38" s="646">
        <f t="shared" si="108"/>
        <v>80076000</v>
      </c>
      <c r="DU38" s="644">
        <f t="shared" si="108"/>
        <v>160837000</v>
      </c>
      <c r="DV38" s="644">
        <f t="shared" si="108"/>
        <v>0</v>
      </c>
      <c r="DW38" s="644">
        <f t="shared" si="108"/>
        <v>352407000</v>
      </c>
      <c r="DX38" s="644">
        <f t="shared" si="108"/>
        <v>0</v>
      </c>
      <c r="DY38" s="644">
        <f t="shared" si="108"/>
        <v>1826158045</v>
      </c>
      <c r="DZ38" s="644"/>
      <c r="EA38" s="644"/>
      <c r="EB38" s="644"/>
      <c r="EC38" s="644"/>
      <c r="ED38" s="644"/>
      <c r="EE38" s="644"/>
      <c r="EF38" s="644"/>
      <c r="EG38" s="644"/>
      <c r="EH38" s="644"/>
      <c r="EI38" s="644"/>
      <c r="EJ38" s="644"/>
      <c r="EK38" s="644"/>
      <c r="EL38" s="644"/>
      <c r="EM38" s="646">
        <f t="shared" ref="EM38" si="109">EM11+EM18+EM25+EM32</f>
        <v>3883612000</v>
      </c>
      <c r="EN38" s="771">
        <f t="shared" si="21"/>
        <v>1544209955</v>
      </c>
      <c r="EO38" s="771">
        <f t="shared" si="14"/>
        <v>1081981955</v>
      </c>
      <c r="EP38" s="646">
        <f>EP11+EP18+EP25+EP32</f>
        <v>3883612000</v>
      </c>
      <c r="EQ38" s="772">
        <f>EQ11+EQ18+EQ25+EQ32</f>
        <v>1081981955</v>
      </c>
      <c r="ER38" s="836"/>
      <c r="ES38" s="837"/>
      <c r="ET38" s="837"/>
      <c r="EU38" s="837"/>
      <c r="EV38" s="837"/>
      <c r="EW38" s="838"/>
      <c r="EX38" s="838"/>
      <c r="EY38" s="838"/>
      <c r="EZ38" s="838"/>
      <c r="FA38" s="839"/>
    </row>
    <row r="39" spans="1:158" s="58" customFormat="1" ht="39.950000000000003" customHeight="1" x14ac:dyDescent="0.25">
      <c r="A39" s="832"/>
      <c r="B39" s="833"/>
      <c r="C39" s="833"/>
      <c r="D39" s="833"/>
      <c r="E39" s="833"/>
      <c r="F39" s="177" t="s">
        <v>46</v>
      </c>
      <c r="G39" s="648">
        <f>G14+G21+G28+G35</f>
        <v>1700915178</v>
      </c>
      <c r="H39" s="649">
        <f t="shared" ref="H39:BS39" si="110">H14+H21+H28+H35</f>
        <v>0</v>
      </c>
      <c r="I39" s="649">
        <f t="shared" si="110"/>
        <v>0</v>
      </c>
      <c r="J39" s="649">
        <f t="shared" si="110"/>
        <v>0</v>
      </c>
      <c r="K39" s="649">
        <f t="shared" si="110"/>
        <v>0</v>
      </c>
      <c r="L39" s="649">
        <f t="shared" si="110"/>
        <v>0</v>
      </c>
      <c r="M39" s="649">
        <f t="shared" si="110"/>
        <v>0</v>
      </c>
      <c r="N39" s="649">
        <f t="shared" si="110"/>
        <v>0</v>
      </c>
      <c r="O39" s="649">
        <f t="shared" si="110"/>
        <v>0</v>
      </c>
      <c r="P39" s="649">
        <f t="shared" si="110"/>
        <v>0</v>
      </c>
      <c r="Q39" s="649">
        <f t="shared" si="110"/>
        <v>0</v>
      </c>
      <c r="R39" s="649">
        <f t="shared" si="110"/>
        <v>0</v>
      </c>
      <c r="S39" s="649">
        <f t="shared" si="110"/>
        <v>0</v>
      </c>
      <c r="T39" s="649">
        <f t="shared" si="110"/>
        <v>0</v>
      </c>
      <c r="U39" s="649">
        <f t="shared" si="110"/>
        <v>0</v>
      </c>
      <c r="V39" s="649">
        <f t="shared" si="110"/>
        <v>0</v>
      </c>
      <c r="W39" s="649">
        <f t="shared" si="110"/>
        <v>0</v>
      </c>
      <c r="X39" s="649">
        <f t="shared" si="110"/>
        <v>0</v>
      </c>
      <c r="Y39" s="649">
        <f t="shared" si="110"/>
        <v>0</v>
      </c>
      <c r="Z39" s="649">
        <f t="shared" si="110"/>
        <v>0</v>
      </c>
      <c r="AA39" s="649">
        <f t="shared" si="110"/>
        <v>0</v>
      </c>
      <c r="AB39" s="649">
        <f t="shared" si="110"/>
        <v>628482424</v>
      </c>
      <c r="AC39" s="649">
        <f t="shared" si="110"/>
        <v>48552820</v>
      </c>
      <c r="AD39" s="649">
        <f t="shared" si="110"/>
        <v>48552820</v>
      </c>
      <c r="AE39" s="649">
        <f t="shared" si="110"/>
        <v>215485427</v>
      </c>
      <c r="AF39" s="649">
        <f t="shared" si="110"/>
        <v>215485427</v>
      </c>
      <c r="AG39" s="649">
        <f t="shared" si="110"/>
        <v>150631624</v>
      </c>
      <c r="AH39" s="649">
        <f t="shared" si="110"/>
        <v>150631624</v>
      </c>
      <c r="AI39" s="649">
        <f t="shared" si="110"/>
        <v>62840483</v>
      </c>
      <c r="AJ39" s="649">
        <f t="shared" si="110"/>
        <v>62840483</v>
      </c>
      <c r="AK39" s="649">
        <f t="shared" si="110"/>
        <v>16792913</v>
      </c>
      <c r="AL39" s="649">
        <f t="shared" si="110"/>
        <v>16792913</v>
      </c>
      <c r="AM39" s="649">
        <f t="shared" si="110"/>
        <v>33030520</v>
      </c>
      <c r="AN39" s="649">
        <f t="shared" si="110"/>
        <v>23659093</v>
      </c>
      <c r="AO39" s="649">
        <f t="shared" si="110"/>
        <v>21749600</v>
      </c>
      <c r="AP39" s="649">
        <f t="shared" si="110"/>
        <v>20000000</v>
      </c>
      <c r="AQ39" s="649">
        <f t="shared" si="110"/>
        <v>37500000</v>
      </c>
      <c r="AR39" s="649">
        <f t="shared" si="110"/>
        <v>23348514</v>
      </c>
      <c r="AS39" s="649">
        <f t="shared" si="110"/>
        <v>37533750</v>
      </c>
      <c r="AT39" s="649">
        <f t="shared" si="110"/>
        <v>33627385</v>
      </c>
      <c r="AU39" s="649">
        <f t="shared" si="110"/>
        <v>0</v>
      </c>
      <c r="AV39" s="649">
        <f t="shared" si="110"/>
        <v>18813840</v>
      </c>
      <c r="AW39" s="649">
        <f t="shared" si="110"/>
        <v>0</v>
      </c>
      <c r="AX39" s="649">
        <f t="shared" si="110"/>
        <v>0</v>
      </c>
      <c r="AY39" s="649">
        <f t="shared" si="110"/>
        <v>-10365038</v>
      </c>
      <c r="AZ39" s="649">
        <f t="shared" si="110"/>
        <v>0</v>
      </c>
      <c r="BA39" s="649">
        <f t="shared" si="110"/>
        <v>613752099</v>
      </c>
      <c r="BB39" s="649">
        <f t="shared" si="110"/>
        <v>613752099</v>
      </c>
      <c r="BC39" s="649">
        <f t="shared" si="110"/>
        <v>613752099</v>
      </c>
      <c r="BD39" s="649">
        <f t="shared" si="110"/>
        <v>613752099</v>
      </c>
      <c r="BE39" s="649">
        <f t="shared" si="110"/>
        <v>613752099</v>
      </c>
      <c r="BF39" s="649">
        <f t="shared" si="110"/>
        <v>361103713</v>
      </c>
      <c r="BG39" s="649">
        <f t="shared" si="110"/>
        <v>206419880</v>
      </c>
      <c r="BH39" s="649">
        <f t="shared" si="110"/>
        <v>114430967</v>
      </c>
      <c r="BI39" s="649">
        <f t="shared" si="110"/>
        <v>92439943</v>
      </c>
      <c r="BJ39" s="649">
        <f t="shared" si="110"/>
        <v>126082274</v>
      </c>
      <c r="BK39" s="649">
        <f t="shared" si="110"/>
        <v>42723983</v>
      </c>
      <c r="BL39" s="649">
        <f t="shared" si="110"/>
        <v>28718378</v>
      </c>
      <c r="BM39" s="649">
        <f t="shared" si="110"/>
        <v>3928451</v>
      </c>
      <c r="BN39" s="649">
        <f t="shared" si="110"/>
        <v>21022745</v>
      </c>
      <c r="BO39" s="649">
        <f t="shared" si="110"/>
        <v>1559850</v>
      </c>
      <c r="BP39" s="649">
        <f t="shared" si="110"/>
        <v>30947805</v>
      </c>
      <c r="BQ39" s="649">
        <f t="shared" si="110"/>
        <v>1559850</v>
      </c>
      <c r="BR39" s="649">
        <f t="shared" si="110"/>
        <v>7441540</v>
      </c>
      <c r="BS39" s="649">
        <f t="shared" si="110"/>
        <v>1559850</v>
      </c>
      <c r="BT39" s="649">
        <f t="shared" ref="BT39:DL39" si="111">BT14+BT21+BT28+BT35</f>
        <v>0</v>
      </c>
      <c r="BU39" s="649">
        <f t="shared" si="111"/>
        <v>1559850</v>
      </c>
      <c r="BV39" s="649">
        <f t="shared" si="111"/>
        <v>12040142</v>
      </c>
      <c r="BW39" s="649">
        <f t="shared" si="111"/>
        <v>1552801</v>
      </c>
      <c r="BX39" s="649">
        <f t="shared" si="111"/>
        <v>0</v>
      </c>
      <c r="BY39" s="649">
        <f t="shared" si="111"/>
        <v>1559850</v>
      </c>
      <c r="BZ39" s="649">
        <f t="shared" si="111"/>
        <v>5104965</v>
      </c>
      <c r="CA39" s="649">
        <f t="shared" si="111"/>
        <v>1559850</v>
      </c>
      <c r="CB39" s="649">
        <f t="shared" si="111"/>
        <v>3403310</v>
      </c>
      <c r="CC39" s="649">
        <f t="shared" si="111"/>
        <v>4679553</v>
      </c>
      <c r="CD39" s="649">
        <f t="shared" si="111"/>
        <v>3403310</v>
      </c>
      <c r="CE39" s="649">
        <f t="shared" si="111"/>
        <v>361103711</v>
      </c>
      <c r="CF39" s="649">
        <f t="shared" si="111"/>
        <v>361103711</v>
      </c>
      <c r="CG39" s="649">
        <f t="shared" si="111"/>
        <v>352595436</v>
      </c>
      <c r="CH39" s="649">
        <f t="shared" si="111"/>
        <v>361103711</v>
      </c>
      <c r="CI39" s="649">
        <f t="shared" si="111"/>
        <v>352595436</v>
      </c>
      <c r="CJ39" s="649">
        <f t="shared" si="111"/>
        <v>299502795</v>
      </c>
      <c r="CK39" s="649">
        <f t="shared" si="111"/>
        <v>71985733</v>
      </c>
      <c r="CL39" s="649">
        <f t="shared" si="111"/>
        <v>71985733</v>
      </c>
      <c r="CM39" s="649">
        <f t="shared" si="111"/>
        <v>99540265</v>
      </c>
      <c r="CN39" s="649">
        <f t="shared" si="111"/>
        <v>108713817</v>
      </c>
      <c r="CO39" s="649">
        <f t="shared" si="111"/>
        <v>93367797</v>
      </c>
      <c r="CP39" s="649">
        <f t="shared" si="111"/>
        <v>47887934</v>
      </c>
      <c r="CQ39" s="649">
        <f t="shared" si="111"/>
        <v>28589000</v>
      </c>
      <c r="CR39" s="649">
        <f t="shared" si="111"/>
        <v>31090334</v>
      </c>
      <c r="CS39" s="649">
        <f t="shared" si="111"/>
        <v>6020000</v>
      </c>
      <c r="CT39" s="649">
        <f t="shared" si="111"/>
        <v>30221546</v>
      </c>
      <c r="CU39" s="650">
        <f t="shared" si="111"/>
        <v>0</v>
      </c>
      <c r="CV39" s="650">
        <f t="shared" si="111"/>
        <v>0</v>
      </c>
      <c r="CW39" s="650">
        <f t="shared" si="111"/>
        <v>0</v>
      </c>
      <c r="CX39" s="649">
        <f t="shared" si="111"/>
        <v>0</v>
      </c>
      <c r="CY39" s="650">
        <f t="shared" si="111"/>
        <v>0</v>
      </c>
      <c r="CZ39" s="650">
        <f t="shared" si="111"/>
        <v>2920600</v>
      </c>
      <c r="DA39" s="650">
        <f t="shared" si="111"/>
        <v>0</v>
      </c>
      <c r="DB39" s="649">
        <f t="shared" si="111"/>
        <v>4391100</v>
      </c>
      <c r="DC39" s="650">
        <f t="shared" si="111"/>
        <v>-404601</v>
      </c>
      <c r="DD39" s="650">
        <f t="shared" si="111"/>
        <v>530620</v>
      </c>
      <c r="DE39" s="651">
        <f t="shared" si="111"/>
        <v>0</v>
      </c>
      <c r="DF39" s="651">
        <f t="shared" si="111"/>
        <v>1003333</v>
      </c>
      <c r="DG39" s="651">
        <f t="shared" si="111"/>
        <v>-353177</v>
      </c>
      <c r="DH39" s="651">
        <f t="shared" si="111"/>
        <v>0</v>
      </c>
      <c r="DI39" s="649">
        <f t="shared" si="111"/>
        <v>298745017</v>
      </c>
      <c r="DJ39" s="652">
        <f t="shared" si="11"/>
        <v>298745017</v>
      </c>
      <c r="DK39" s="652">
        <f t="shared" si="12"/>
        <v>298745017</v>
      </c>
      <c r="DL39" s="651">
        <f t="shared" si="111"/>
        <v>298745017</v>
      </c>
      <c r="DM39" s="651">
        <f>DM14+DM21+DM28+DM35</f>
        <v>298745017</v>
      </c>
      <c r="DN39" s="651">
        <f>DN14+DN21+DN28+DN35</f>
        <v>435822626</v>
      </c>
      <c r="DO39" s="653">
        <f t="shared" ref="DO39:EM39" si="112">DO14+DO21+DO28+DO35</f>
        <v>181349732</v>
      </c>
      <c r="DP39" s="653">
        <f t="shared" si="112"/>
        <v>181349732</v>
      </c>
      <c r="DQ39" s="672">
        <f t="shared" si="112"/>
        <v>156444801</v>
      </c>
      <c r="DR39" s="672">
        <f t="shared" si="112"/>
        <v>143138267</v>
      </c>
      <c r="DS39" s="653">
        <f t="shared" si="112"/>
        <v>59004583</v>
      </c>
      <c r="DT39" s="653">
        <f t="shared" si="112"/>
        <v>51771918</v>
      </c>
      <c r="DU39" s="654">
        <f t="shared" si="112"/>
        <v>31679429</v>
      </c>
      <c r="DV39" s="654">
        <f t="shared" si="112"/>
        <v>0</v>
      </c>
      <c r="DW39" s="654">
        <f t="shared" si="112"/>
        <v>7344081</v>
      </c>
      <c r="DX39" s="654">
        <f t="shared" si="112"/>
        <v>0</v>
      </c>
      <c r="DY39" s="654">
        <f t="shared" si="112"/>
        <v>0</v>
      </c>
      <c r="DZ39" s="654"/>
      <c r="EA39" s="654"/>
      <c r="EB39" s="654"/>
      <c r="EC39" s="654"/>
      <c r="ED39" s="654"/>
      <c r="EE39" s="654"/>
      <c r="EF39" s="654"/>
      <c r="EG39" s="654"/>
      <c r="EH39" s="654"/>
      <c r="EI39" s="654"/>
      <c r="EJ39" s="654"/>
      <c r="EK39" s="654"/>
      <c r="EL39" s="654"/>
      <c r="EM39" s="651">
        <f t="shared" si="112"/>
        <v>435822626</v>
      </c>
      <c r="EN39" s="773">
        <f t="shared" si="21"/>
        <v>396799116</v>
      </c>
      <c r="EO39" s="773">
        <f t="shared" si="14"/>
        <v>376259917</v>
      </c>
      <c r="EP39" s="651">
        <f>EP14+EP21+EP28+EP35</f>
        <v>435822626</v>
      </c>
      <c r="EQ39" s="774">
        <f>EQ14+EQ21+EQ28+EQ35</f>
        <v>376259917</v>
      </c>
      <c r="ER39" s="840"/>
      <c r="ES39" s="841"/>
      <c r="ET39" s="841"/>
      <c r="EU39" s="841"/>
      <c r="EV39" s="841"/>
      <c r="EW39" s="841"/>
      <c r="EX39" s="841"/>
      <c r="EY39" s="841"/>
      <c r="EZ39" s="841"/>
      <c r="FA39" s="842"/>
    </row>
    <row r="40" spans="1:158" s="58" customFormat="1" ht="39.950000000000003" customHeight="1" thickBot="1" x14ac:dyDescent="0.3">
      <c r="A40" s="834"/>
      <c r="B40" s="835"/>
      <c r="C40" s="835"/>
      <c r="D40" s="835"/>
      <c r="E40" s="835"/>
      <c r="F40" s="181" t="s">
        <v>47</v>
      </c>
      <c r="G40" s="655">
        <f>G38+G39</f>
        <v>15765055150</v>
      </c>
      <c r="H40" s="656">
        <f t="shared" ref="H40:BS40" si="113">H38+H39</f>
        <v>1670000000</v>
      </c>
      <c r="I40" s="656">
        <f t="shared" si="113"/>
        <v>0</v>
      </c>
      <c r="J40" s="656">
        <f t="shared" si="113"/>
        <v>0</v>
      </c>
      <c r="K40" s="656">
        <f t="shared" si="113"/>
        <v>212240000</v>
      </c>
      <c r="L40" s="656">
        <f t="shared" si="113"/>
        <v>212240000</v>
      </c>
      <c r="M40" s="656">
        <f t="shared" si="113"/>
        <v>819877949</v>
      </c>
      <c r="N40" s="656">
        <f t="shared" si="113"/>
        <v>819877949</v>
      </c>
      <c r="O40" s="656">
        <f t="shared" si="113"/>
        <v>39171000</v>
      </c>
      <c r="P40" s="656">
        <f t="shared" si="113"/>
        <v>39171000</v>
      </c>
      <c r="Q40" s="656">
        <f t="shared" si="113"/>
        <v>0</v>
      </c>
      <c r="R40" s="656">
        <f t="shared" si="113"/>
        <v>0</v>
      </c>
      <c r="S40" s="656">
        <f t="shared" si="113"/>
        <v>34367401</v>
      </c>
      <c r="T40" s="656">
        <f t="shared" si="113"/>
        <v>34367401</v>
      </c>
      <c r="U40" s="656">
        <f t="shared" si="113"/>
        <v>489908083</v>
      </c>
      <c r="V40" s="656">
        <f t="shared" si="113"/>
        <v>489908083</v>
      </c>
      <c r="W40" s="656">
        <f t="shared" si="113"/>
        <v>1595564433</v>
      </c>
      <c r="X40" s="656">
        <f t="shared" si="113"/>
        <v>1595564433</v>
      </c>
      <c r="Y40" s="656">
        <f t="shared" si="113"/>
        <v>1595564433</v>
      </c>
      <c r="Z40" s="656">
        <f t="shared" si="113"/>
        <v>1595564433</v>
      </c>
      <c r="AA40" s="656">
        <f t="shared" si="113"/>
        <v>1595564433</v>
      </c>
      <c r="AB40" s="656">
        <f t="shared" si="113"/>
        <v>3109482424</v>
      </c>
      <c r="AC40" s="656">
        <f t="shared" si="113"/>
        <v>48552820</v>
      </c>
      <c r="AD40" s="656">
        <f t="shared" si="113"/>
        <v>48552820</v>
      </c>
      <c r="AE40" s="656">
        <f t="shared" si="113"/>
        <v>559977427</v>
      </c>
      <c r="AF40" s="656">
        <f t="shared" si="113"/>
        <v>557658874</v>
      </c>
      <c r="AG40" s="656">
        <f t="shared" si="113"/>
        <v>1202748624</v>
      </c>
      <c r="AH40" s="656">
        <f t="shared" si="113"/>
        <v>1171779624</v>
      </c>
      <c r="AI40" s="656">
        <f t="shared" si="113"/>
        <v>458615483</v>
      </c>
      <c r="AJ40" s="656">
        <f t="shared" si="113"/>
        <v>249129314</v>
      </c>
      <c r="AK40" s="656">
        <f t="shared" si="113"/>
        <v>78000913</v>
      </c>
      <c r="AL40" s="656">
        <f t="shared" si="113"/>
        <v>28872995</v>
      </c>
      <c r="AM40" s="656">
        <f t="shared" si="113"/>
        <v>33030520</v>
      </c>
      <c r="AN40" s="656">
        <f t="shared" si="113"/>
        <v>60773062</v>
      </c>
      <c r="AO40" s="656">
        <f t="shared" si="113"/>
        <v>21749600</v>
      </c>
      <c r="AP40" s="656">
        <f t="shared" si="113"/>
        <v>20000000</v>
      </c>
      <c r="AQ40" s="656">
        <f t="shared" si="113"/>
        <v>97500000</v>
      </c>
      <c r="AR40" s="656">
        <f t="shared" si="113"/>
        <v>42184514</v>
      </c>
      <c r="AS40" s="656">
        <f t="shared" si="113"/>
        <v>419244992</v>
      </c>
      <c r="AT40" s="656">
        <f t="shared" si="113"/>
        <v>173117709</v>
      </c>
      <c r="AU40" s="656">
        <f t="shared" si="113"/>
        <v>0</v>
      </c>
      <c r="AV40" s="656">
        <f t="shared" si="113"/>
        <v>150902051</v>
      </c>
      <c r="AW40" s="656">
        <f t="shared" si="113"/>
        <v>185696758</v>
      </c>
      <c r="AX40" s="656">
        <f t="shared" si="113"/>
        <v>220018133</v>
      </c>
      <c r="AY40" s="656">
        <f t="shared" si="113"/>
        <v>-233830581</v>
      </c>
      <c r="AZ40" s="656">
        <f t="shared" si="113"/>
        <v>86310346</v>
      </c>
      <c r="BA40" s="656">
        <f t="shared" si="113"/>
        <v>2871286556</v>
      </c>
      <c r="BB40" s="656">
        <f t="shared" si="113"/>
        <v>2871286556</v>
      </c>
      <c r="BC40" s="656">
        <f t="shared" si="113"/>
        <v>2809299442</v>
      </c>
      <c r="BD40" s="656">
        <f t="shared" si="113"/>
        <v>2871286556</v>
      </c>
      <c r="BE40" s="656">
        <f t="shared" si="113"/>
        <v>2809299442</v>
      </c>
      <c r="BF40" s="656">
        <f t="shared" si="113"/>
        <v>3757654713</v>
      </c>
      <c r="BG40" s="656">
        <f t="shared" si="113"/>
        <v>2533788880</v>
      </c>
      <c r="BH40" s="656">
        <f t="shared" si="113"/>
        <v>2377090392</v>
      </c>
      <c r="BI40" s="656">
        <f t="shared" si="113"/>
        <v>92439943</v>
      </c>
      <c r="BJ40" s="656">
        <f t="shared" si="113"/>
        <v>126082274</v>
      </c>
      <c r="BK40" s="656">
        <f t="shared" si="113"/>
        <v>92723983</v>
      </c>
      <c r="BL40" s="656">
        <f t="shared" si="113"/>
        <v>28718378</v>
      </c>
      <c r="BM40" s="656">
        <f t="shared" si="113"/>
        <v>3928451</v>
      </c>
      <c r="BN40" s="656">
        <f t="shared" si="113"/>
        <v>21022745</v>
      </c>
      <c r="BO40" s="656">
        <f t="shared" si="113"/>
        <v>1559850</v>
      </c>
      <c r="BP40" s="656">
        <f t="shared" si="113"/>
        <v>30947805</v>
      </c>
      <c r="BQ40" s="656">
        <f t="shared" si="113"/>
        <v>804876583</v>
      </c>
      <c r="BR40" s="656">
        <f t="shared" si="113"/>
        <v>107441540</v>
      </c>
      <c r="BS40" s="656">
        <f t="shared" si="113"/>
        <v>20421850</v>
      </c>
      <c r="BT40" s="656">
        <f t="shared" ref="BT40:DL40" si="114">BT38+BT39</f>
        <v>21651933</v>
      </c>
      <c r="BU40" s="656">
        <f t="shared" si="114"/>
        <v>1559850</v>
      </c>
      <c r="BV40" s="656">
        <f t="shared" si="114"/>
        <v>5533842</v>
      </c>
      <c r="BW40" s="656">
        <f t="shared" si="114"/>
        <v>26608068</v>
      </c>
      <c r="BX40" s="656">
        <f t="shared" si="114"/>
        <v>697322834</v>
      </c>
      <c r="BY40" s="656">
        <f t="shared" si="114"/>
        <v>35617517</v>
      </c>
      <c r="BZ40" s="656">
        <f t="shared" si="114"/>
        <v>46231065</v>
      </c>
      <c r="CA40" s="656">
        <f t="shared" si="114"/>
        <v>139450183</v>
      </c>
      <c r="CB40" s="656">
        <f t="shared" si="114"/>
        <v>24378543</v>
      </c>
      <c r="CC40" s="656">
        <f t="shared" si="114"/>
        <v>-102063495</v>
      </c>
      <c r="CD40" s="656">
        <f t="shared" si="114"/>
        <v>117589010</v>
      </c>
      <c r="CE40" s="656">
        <f t="shared" si="114"/>
        <v>3650911663</v>
      </c>
      <c r="CF40" s="656">
        <f t="shared" si="114"/>
        <v>3650911663</v>
      </c>
      <c r="CG40" s="656">
        <f t="shared" si="114"/>
        <v>3604010361</v>
      </c>
      <c r="CH40" s="656">
        <f t="shared" si="114"/>
        <v>3650911663</v>
      </c>
      <c r="CI40" s="656">
        <f t="shared" si="114"/>
        <v>3604010361</v>
      </c>
      <c r="CJ40" s="656">
        <f t="shared" si="114"/>
        <v>3692218795</v>
      </c>
      <c r="CK40" s="656">
        <f t="shared" si="114"/>
        <v>1589360133</v>
      </c>
      <c r="CL40" s="656">
        <f t="shared" si="114"/>
        <v>1589360133</v>
      </c>
      <c r="CM40" s="656">
        <f t="shared" si="114"/>
        <v>1590921265</v>
      </c>
      <c r="CN40" s="656">
        <f t="shared" si="114"/>
        <v>942183817</v>
      </c>
      <c r="CO40" s="656">
        <f t="shared" si="114"/>
        <v>93367797</v>
      </c>
      <c r="CP40" s="656">
        <f t="shared" si="114"/>
        <v>172396934</v>
      </c>
      <c r="CQ40" s="656">
        <f t="shared" si="114"/>
        <v>54233000</v>
      </c>
      <c r="CR40" s="656">
        <f t="shared" si="114"/>
        <v>84220334</v>
      </c>
      <c r="CS40" s="656">
        <f t="shared" si="114"/>
        <v>56020000</v>
      </c>
      <c r="CT40" s="656">
        <f t="shared" si="114"/>
        <v>146711045</v>
      </c>
      <c r="CU40" s="656">
        <f t="shared" si="114"/>
        <v>245128000</v>
      </c>
      <c r="CV40" s="656">
        <f t="shared" si="114"/>
        <v>74105000</v>
      </c>
      <c r="CW40" s="656">
        <f t="shared" si="114"/>
        <v>0</v>
      </c>
      <c r="CX40" s="656">
        <f t="shared" si="114"/>
        <v>15050000</v>
      </c>
      <c r="CY40" s="656">
        <f t="shared" si="114"/>
        <v>0</v>
      </c>
      <c r="CZ40" s="656">
        <f t="shared" si="114"/>
        <v>30258604</v>
      </c>
      <c r="DA40" s="656">
        <f t="shared" si="114"/>
        <v>0</v>
      </c>
      <c r="DB40" s="656">
        <f t="shared" si="114"/>
        <v>122027100</v>
      </c>
      <c r="DC40" s="656">
        <f t="shared" si="114"/>
        <v>-404601</v>
      </c>
      <c r="DD40" s="656">
        <f t="shared" si="114"/>
        <v>22974720</v>
      </c>
      <c r="DE40" s="657">
        <f t="shared" si="114"/>
        <v>-191526129</v>
      </c>
      <c r="DF40" s="657">
        <f t="shared" si="114"/>
        <v>27334433</v>
      </c>
      <c r="DG40" s="657">
        <f t="shared" si="114"/>
        <v>-353177</v>
      </c>
      <c r="DH40" s="657">
        <f t="shared" si="114"/>
        <v>210124168</v>
      </c>
      <c r="DI40" s="656">
        <f t="shared" si="114"/>
        <v>3436746288</v>
      </c>
      <c r="DJ40" s="658">
        <f t="shared" si="11"/>
        <v>3436746288</v>
      </c>
      <c r="DK40" s="658">
        <f t="shared" si="12"/>
        <v>3436746288</v>
      </c>
      <c r="DL40" s="657">
        <f t="shared" si="114"/>
        <v>3436746288</v>
      </c>
      <c r="DM40" s="657">
        <f>DM38+DM39</f>
        <v>3436746288</v>
      </c>
      <c r="DN40" s="657">
        <f>DN38+DN39</f>
        <v>4319434626</v>
      </c>
      <c r="DO40" s="657">
        <f t="shared" ref="DO40:EM40" si="115">DO38+DO39</f>
        <v>974591687</v>
      </c>
      <c r="DP40" s="657">
        <f t="shared" si="115"/>
        <v>974591687</v>
      </c>
      <c r="DQ40" s="656">
        <f t="shared" si="115"/>
        <v>610934801</v>
      </c>
      <c r="DR40" s="656">
        <f t="shared" si="115"/>
        <v>351802267</v>
      </c>
      <c r="DS40" s="657">
        <f t="shared" si="115"/>
        <v>355482583</v>
      </c>
      <c r="DT40" s="657">
        <f t="shared" si="115"/>
        <v>131847918</v>
      </c>
      <c r="DU40" s="656">
        <f t="shared" si="115"/>
        <v>192516429</v>
      </c>
      <c r="DV40" s="656">
        <f t="shared" si="115"/>
        <v>0</v>
      </c>
      <c r="DW40" s="656">
        <f t="shared" si="115"/>
        <v>359751081</v>
      </c>
      <c r="DX40" s="656">
        <f t="shared" si="115"/>
        <v>0</v>
      </c>
      <c r="DY40" s="656">
        <f t="shared" si="115"/>
        <v>1826158045</v>
      </c>
      <c r="DZ40" s="656"/>
      <c r="EA40" s="656"/>
      <c r="EB40" s="656"/>
      <c r="EC40" s="656"/>
      <c r="ED40" s="656"/>
      <c r="EE40" s="656"/>
      <c r="EF40" s="656"/>
      <c r="EG40" s="656"/>
      <c r="EH40" s="656"/>
      <c r="EI40" s="656"/>
      <c r="EJ40" s="656"/>
      <c r="EK40" s="656"/>
      <c r="EL40" s="656"/>
      <c r="EM40" s="657">
        <f t="shared" si="115"/>
        <v>4319434626</v>
      </c>
      <c r="EN40" s="775">
        <f t="shared" si="21"/>
        <v>1941009071</v>
      </c>
      <c r="EO40" s="775">
        <f t="shared" si="14"/>
        <v>1458241872</v>
      </c>
      <c r="EP40" s="657">
        <f t="shared" ref="EP40" si="116">EP38+EP39</f>
        <v>4319434626</v>
      </c>
      <c r="EQ40" s="776">
        <f>EQ38+EQ39</f>
        <v>1458241872</v>
      </c>
      <c r="ER40" s="843"/>
      <c r="ES40" s="844"/>
      <c r="ET40" s="844"/>
      <c r="EU40" s="844"/>
      <c r="EV40" s="844"/>
      <c r="EW40" s="844"/>
      <c r="EX40" s="844"/>
      <c r="EY40" s="844"/>
      <c r="EZ40" s="844"/>
      <c r="FA40" s="845"/>
    </row>
    <row r="41" spans="1:158" ht="20.25" customHeight="1" thickBot="1" x14ac:dyDescent="0.3">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157"/>
      <c r="CG41" s="157"/>
      <c r="CH41" s="157"/>
      <c r="CI41" s="15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563"/>
      <c r="DM41" s="47"/>
      <c r="DN41" s="47"/>
      <c r="DO41" s="47"/>
      <c r="DP41" s="47"/>
      <c r="DQ41" s="47"/>
      <c r="DR41" s="47"/>
      <c r="DS41" s="47"/>
      <c r="DT41" s="47"/>
      <c r="DU41" s="47"/>
      <c r="DV41" s="47"/>
      <c r="DW41" s="47"/>
      <c r="DX41" s="47"/>
      <c r="DY41" s="47"/>
      <c r="DZ41" s="47"/>
      <c r="EA41" s="47"/>
      <c r="EB41" s="47"/>
      <c r="EC41" s="47"/>
      <c r="ED41" s="47"/>
      <c r="EE41" s="47"/>
      <c r="EF41" s="47"/>
    </row>
    <row r="42" spans="1:158" ht="20.25" customHeight="1" x14ac:dyDescent="0.3">
      <c r="F42" s="10" t="s">
        <v>35</v>
      </c>
      <c r="G42"/>
      <c r="H42"/>
      <c r="I42"/>
      <c r="J42"/>
      <c r="K42"/>
      <c r="L42"/>
      <c r="M42"/>
      <c r="N42"/>
      <c r="O42"/>
      <c r="P42"/>
      <c r="Q42"/>
      <c r="R42"/>
      <c r="S42"/>
      <c r="T42"/>
      <c r="U42" s="147"/>
      <c r="V42" s="147"/>
      <c r="W42" s="148">
        <f>W12+W19+W26+W33</f>
        <v>967082009</v>
      </c>
      <c r="X42" s="147"/>
      <c r="Y42" s="147"/>
      <c r="Z42" s="147"/>
      <c r="AA42" s="148">
        <f>+AA11+AA18+AA25+AA32</f>
        <v>1595564433</v>
      </c>
      <c r="AB42" s="149"/>
      <c r="AC42" s="150"/>
      <c r="AD42" s="147"/>
      <c r="AE42" s="147"/>
      <c r="AF42" s="147"/>
      <c r="AG42" s="147"/>
      <c r="AH42" s="147"/>
      <c r="AI42" s="147"/>
      <c r="AJ42" s="147"/>
      <c r="AK42" s="147"/>
      <c r="AL42" s="147"/>
      <c r="AM42" s="147"/>
      <c r="AN42" s="151">
        <f>AN11+AN18+AN32+AN25</f>
        <v>37113969</v>
      </c>
      <c r="AO42" s="147"/>
      <c r="AP42" s="147"/>
      <c r="AQ42" s="147"/>
      <c r="AR42" s="147"/>
      <c r="AS42" s="147"/>
      <c r="AT42" s="147"/>
      <c r="AU42" s="147"/>
      <c r="AV42" s="147"/>
      <c r="AW42" s="147"/>
      <c r="AX42" s="147"/>
      <c r="AY42" s="147"/>
      <c r="AZ42" s="147"/>
      <c r="BA42" s="147"/>
      <c r="BB42" s="147"/>
      <c r="BC42" s="151"/>
      <c r="BD42" s="148"/>
      <c r="BE42" s="148">
        <f>+BE11+BE18+BE25+BE32</f>
        <v>2195547343</v>
      </c>
      <c r="BF42" s="148">
        <f>+BF11+BF18+BF25+BF32</f>
        <v>3396551000</v>
      </c>
      <c r="BG42" s="152"/>
      <c r="BH42" s="152"/>
      <c r="BI42" s="152"/>
      <c r="BJ42" s="152"/>
      <c r="BK42" s="152"/>
      <c r="BL42" s="152"/>
      <c r="BM42" s="152"/>
      <c r="BN42" s="152"/>
      <c r="BO42" s="152"/>
      <c r="BP42" s="152"/>
      <c r="BQ42" s="152"/>
      <c r="BR42" s="152"/>
      <c r="BS42" s="152"/>
      <c r="BT42" s="152"/>
      <c r="BW42" s="160"/>
      <c r="BX42" s="160"/>
      <c r="BY42" s="160"/>
      <c r="BZ42" s="160"/>
      <c r="CA42" s="160"/>
      <c r="CB42" s="160"/>
      <c r="CC42" s="160"/>
      <c r="CD42" s="160"/>
      <c r="CE42" s="160"/>
      <c r="CF42" s="190"/>
      <c r="CG42" s="190"/>
      <c r="CH42" s="195"/>
      <c r="CI42" s="191"/>
      <c r="CJ42" s="192"/>
      <c r="CT42" s="54"/>
      <c r="DL42" s="54"/>
      <c r="DM42" s="54"/>
      <c r="DN42" s="192"/>
      <c r="ER42" s="161"/>
      <c r="ES42" s="161"/>
      <c r="ET42" s="160"/>
      <c r="EU42" s="160"/>
      <c r="EV42" s="160"/>
      <c r="EW42" s="160"/>
      <c r="EX42" s="160"/>
      <c r="EY42" s="160"/>
      <c r="EZ42" s="160"/>
    </row>
    <row r="43" spans="1:158" ht="20.25" customHeight="1" x14ac:dyDescent="0.25">
      <c r="F43" s="21" t="s">
        <v>36</v>
      </c>
      <c r="G43" s="826" t="s">
        <v>37</v>
      </c>
      <c r="H43" s="827"/>
      <c r="I43" s="827"/>
      <c r="J43" s="827"/>
      <c r="K43" s="827"/>
      <c r="L43" s="827"/>
      <c r="M43" s="828"/>
      <c r="N43" s="829" t="s">
        <v>38</v>
      </c>
      <c r="O43" s="830"/>
      <c r="P43" s="830"/>
      <c r="Q43" s="830"/>
      <c r="R43" s="830"/>
      <c r="S43" s="830"/>
      <c r="T43" s="831"/>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4"/>
      <c r="BG43" s="152"/>
      <c r="BH43" s="152"/>
      <c r="BI43" s="152"/>
      <c r="BJ43" s="187"/>
      <c r="BK43" s="155"/>
      <c r="BL43" s="188"/>
      <c r="BM43" s="152"/>
      <c r="BN43" s="152"/>
      <c r="BO43" s="152"/>
      <c r="BP43" s="152"/>
      <c r="BQ43" s="152"/>
      <c r="BR43" s="152"/>
      <c r="BS43" s="152"/>
      <c r="BT43" s="152"/>
      <c r="BY43" s="194"/>
      <c r="CH43" s="196"/>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L43" s="248"/>
      <c r="DM43" s="54"/>
      <c r="ER43" s="193"/>
      <c r="ES43" s="161"/>
      <c r="ET43" s="160"/>
      <c r="EU43" s="160"/>
      <c r="EV43" s="160"/>
      <c r="EW43" s="160"/>
      <c r="EX43" s="160"/>
      <c r="EY43" s="160"/>
      <c r="EZ43" s="160"/>
    </row>
    <row r="44" spans="1:158" ht="20.25" customHeight="1" x14ac:dyDescent="0.25">
      <c r="F44" s="11">
        <v>13</v>
      </c>
      <c r="G44" s="820" t="s">
        <v>91</v>
      </c>
      <c r="H44" s="820"/>
      <c r="I44" s="820"/>
      <c r="J44" s="820"/>
      <c r="K44" s="820"/>
      <c r="L44" s="820"/>
      <c r="M44" s="820"/>
      <c r="N44" s="820" t="s">
        <v>82</v>
      </c>
      <c r="O44" s="820"/>
      <c r="P44" s="820"/>
      <c r="Q44" s="820"/>
      <c r="R44" s="820"/>
      <c r="S44" s="820"/>
      <c r="T44" s="820"/>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5"/>
      <c r="BJ44" s="155"/>
      <c r="BK44" s="155"/>
      <c r="BL44" s="188"/>
      <c r="BM44" s="189"/>
      <c r="BN44" s="152"/>
      <c r="BO44" s="152"/>
      <c r="BP44" s="152"/>
      <c r="BQ44" s="152"/>
      <c r="BR44" s="152"/>
      <c r="BS44" s="152"/>
      <c r="BT44" s="152"/>
      <c r="CE44" s="158"/>
      <c r="CF44" s="164"/>
      <c r="CG44" s="163"/>
      <c r="CH44" s="196"/>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L44" s="54"/>
      <c r="DM44" s="54"/>
      <c r="DN44" s="65"/>
      <c r="DO44" s="65"/>
      <c r="DP44" s="65"/>
      <c r="DQ44" s="65"/>
      <c r="DR44" s="65"/>
      <c r="DS44" s="65"/>
      <c r="DT44" s="65"/>
      <c r="DU44" s="65"/>
      <c r="DV44" s="65"/>
      <c r="DW44" s="65"/>
      <c r="DX44" s="65"/>
      <c r="DY44" s="65"/>
      <c r="DZ44" s="65"/>
      <c r="EA44" s="65"/>
      <c r="EB44" s="65"/>
      <c r="EC44" s="65"/>
      <c r="ED44" s="65"/>
      <c r="EE44" s="65"/>
      <c r="EF44" s="65"/>
      <c r="ER44" s="161"/>
      <c r="ES44" s="161"/>
      <c r="ET44" s="160"/>
      <c r="EU44" s="160"/>
      <c r="EV44" s="160"/>
      <c r="EW44" s="160"/>
      <c r="EX44" s="160"/>
      <c r="EY44" s="160"/>
      <c r="EZ44" s="160"/>
    </row>
    <row r="45" spans="1:158" ht="20.25" customHeight="1" x14ac:dyDescent="0.25">
      <c r="F45" s="11">
        <v>14</v>
      </c>
      <c r="G45" s="820" t="s">
        <v>273</v>
      </c>
      <c r="H45" s="820"/>
      <c r="I45" s="820"/>
      <c r="J45" s="820"/>
      <c r="K45" s="820"/>
      <c r="L45" s="820"/>
      <c r="M45" s="820"/>
      <c r="N45" s="821" t="s">
        <v>329</v>
      </c>
      <c r="O45" s="821"/>
      <c r="P45" s="821"/>
      <c r="Q45" s="821"/>
      <c r="R45" s="821"/>
      <c r="S45" s="821"/>
      <c r="T45" s="821"/>
      <c r="BF45" s="186"/>
      <c r="BI45" s="65"/>
      <c r="BJ45" s="65"/>
      <c r="BK45" s="65"/>
      <c r="BL45" s="162"/>
      <c r="BM45" s="163"/>
      <c r="CE45" s="158"/>
      <c r="CF45" s="164"/>
      <c r="CG45" s="163"/>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M45" s="54"/>
      <c r="ER45" s="161"/>
      <c r="ES45" s="161"/>
      <c r="ET45" s="160"/>
      <c r="EU45" s="160"/>
      <c r="EV45" s="160"/>
      <c r="EW45" s="160"/>
      <c r="EX45" s="160"/>
      <c r="EY45" s="160"/>
      <c r="EZ45" s="160"/>
    </row>
    <row r="46" spans="1:158" ht="20.25" customHeight="1" x14ac:dyDescent="0.25">
      <c r="G46" s="54"/>
      <c r="Q46" s="54"/>
      <c r="BI46" s="168"/>
      <c r="BJ46" s="65"/>
      <c r="BK46" s="65"/>
      <c r="BL46" s="143"/>
      <c r="BM46" s="163"/>
      <c r="CE46" s="165"/>
      <c r="CF46" s="164"/>
      <c r="CG46" s="166"/>
      <c r="DL46" s="248"/>
      <c r="ER46" s="161"/>
      <c r="ES46" s="161"/>
      <c r="ET46" s="160"/>
      <c r="EU46" s="160"/>
      <c r="EV46" s="160"/>
      <c r="EW46" s="160"/>
      <c r="EX46" s="160"/>
      <c r="EY46" s="160"/>
      <c r="EZ46" s="160"/>
    </row>
    <row r="47" spans="1:158" ht="20.25" customHeight="1" x14ac:dyDescent="0.25">
      <c r="BF47" s="63"/>
      <c r="BI47" s="168"/>
      <c r="BJ47" s="65"/>
      <c r="BK47" s="65"/>
      <c r="BL47" s="143"/>
      <c r="BM47" s="163"/>
      <c r="CE47" s="165"/>
      <c r="CF47" s="164"/>
      <c r="CG47" s="166"/>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ER47" s="161"/>
      <c r="ES47" s="161"/>
      <c r="ET47" s="160"/>
      <c r="EU47" s="160"/>
      <c r="EV47" s="160"/>
      <c r="EW47" s="160"/>
      <c r="EX47" s="160"/>
      <c r="EY47" s="160"/>
      <c r="EZ47" s="160"/>
    </row>
    <row r="48" spans="1:158" ht="20.25" customHeight="1" x14ac:dyDescent="0.25">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6"/>
      <c r="BJ48" s="159"/>
      <c r="BK48" s="159"/>
      <c r="BL48" s="143"/>
      <c r="BM48" s="163"/>
      <c r="CE48" s="165"/>
      <c r="CF48" s="164"/>
      <c r="CG48" s="166"/>
      <c r="ER48" s="161"/>
      <c r="ES48" s="161"/>
      <c r="ET48" s="160"/>
      <c r="EU48" s="160"/>
      <c r="EV48" s="160"/>
      <c r="EW48" s="160"/>
      <c r="EX48" s="160"/>
      <c r="EY48" s="160"/>
      <c r="EZ48" s="160"/>
    </row>
    <row r="49" spans="21:156" ht="20.25" customHeight="1" x14ac:dyDescent="0.25">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3"/>
      <c r="BG49" s="152"/>
      <c r="BH49" s="152"/>
      <c r="BI49" s="152"/>
      <c r="BL49" s="159"/>
      <c r="CG49" s="166"/>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ER49" s="161"/>
      <c r="ES49" s="161"/>
      <c r="ET49" s="160"/>
      <c r="EU49" s="160"/>
      <c r="EV49" s="160"/>
      <c r="EW49" s="160"/>
      <c r="EX49" s="160"/>
      <c r="EY49" s="160"/>
      <c r="EZ49" s="160"/>
    </row>
    <row r="50" spans="21:156" ht="20.25" customHeight="1" x14ac:dyDescent="0.25">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ER50" s="161"/>
      <c r="ES50" s="161"/>
      <c r="ET50" s="160"/>
      <c r="EU50" s="160"/>
      <c r="EV50" s="160"/>
      <c r="EW50" s="160"/>
      <c r="EX50" s="160"/>
      <c r="EY50" s="160"/>
      <c r="EZ50" s="160"/>
    </row>
    <row r="51" spans="21:156" ht="20.25" customHeight="1" x14ac:dyDescent="0.25">
      <c r="CG51" s="166"/>
      <c r="CH51" s="166"/>
      <c r="ER51" s="161"/>
      <c r="ES51" s="161"/>
      <c r="ET51" s="160"/>
      <c r="EU51" s="160"/>
      <c r="EV51" s="160"/>
      <c r="EW51" s="160"/>
      <c r="EX51" s="160"/>
      <c r="EY51" s="160"/>
      <c r="EZ51" s="160"/>
    </row>
    <row r="52" spans="21:156" ht="20.25" customHeight="1" x14ac:dyDescent="0.25">
      <c r="CE52" s="167"/>
      <c r="CG52" s="166"/>
      <c r="CH52" s="168"/>
      <c r="ER52" s="161"/>
      <c r="ES52" s="161"/>
      <c r="ET52" s="160"/>
      <c r="EU52" s="160"/>
    </row>
    <row r="53" spans="21:156" ht="20.25" customHeight="1" x14ac:dyDescent="0.25">
      <c r="CE53" s="167"/>
      <c r="CG53" s="166"/>
      <c r="CH53" s="168"/>
    </row>
    <row r="54" spans="21:156" ht="20.25" customHeight="1" x14ac:dyDescent="0.25">
      <c r="CE54" s="167"/>
      <c r="CG54" s="166"/>
      <c r="CH54" s="168"/>
    </row>
    <row r="55" spans="21:156" ht="20.25" customHeight="1" x14ac:dyDescent="0.25">
      <c r="CE55" s="167"/>
      <c r="CG55" s="166"/>
      <c r="CH55" s="168"/>
    </row>
    <row r="56" spans="21:156" ht="20.25" customHeight="1" x14ac:dyDescent="0.25">
      <c r="CE56" s="167"/>
      <c r="CG56" s="166"/>
      <c r="CH56" s="168"/>
    </row>
    <row r="57" spans="21:156" ht="20.25" customHeight="1" x14ac:dyDescent="0.25">
      <c r="CE57" s="167"/>
      <c r="CG57" s="169"/>
      <c r="CH57" s="169">
        <f>SUM(CH52:CH56)</f>
        <v>0</v>
      </c>
    </row>
    <row r="58" spans="21:156" ht="20.25" customHeight="1" x14ac:dyDescent="0.25">
      <c r="CG58" s="166"/>
      <c r="CH58" s="4">
        <f>+$CH$51*CE57</f>
        <v>0</v>
      </c>
    </row>
  </sheetData>
  <mergeCells count="75">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B17:B23"/>
    <mergeCell ref="C17:C23"/>
    <mergeCell ref="D17:D23"/>
    <mergeCell ref="E17:E23"/>
    <mergeCell ref="EW17:EW23"/>
    <mergeCell ref="EX10:EX16"/>
    <mergeCell ref="EY10:EY16"/>
    <mergeCell ref="EZ10:EZ16"/>
    <mergeCell ref="FA10:FA16"/>
    <mergeCell ref="FB10:FB16"/>
    <mergeCell ref="EX17:EX23"/>
    <mergeCell ref="EY17:EY23"/>
    <mergeCell ref="EZ17:EZ23"/>
    <mergeCell ref="FA17:FA23"/>
    <mergeCell ref="FB17:FB23"/>
    <mergeCell ref="FB24:FB30"/>
    <mergeCell ref="B31:B37"/>
    <mergeCell ref="C31:C37"/>
    <mergeCell ref="D31:D37"/>
    <mergeCell ref="E31:E37"/>
    <mergeCell ref="EW31:EW37"/>
    <mergeCell ref="B24:B30"/>
    <mergeCell ref="C24:C30"/>
    <mergeCell ref="D24:D30"/>
    <mergeCell ref="E24:E30"/>
    <mergeCell ref="EW24:EW30"/>
    <mergeCell ref="FB31:FB37"/>
    <mergeCell ref="A38:E40"/>
    <mergeCell ref="ER38:FA40"/>
    <mergeCell ref="EX24:EX30"/>
    <mergeCell ref="EY24:EY30"/>
    <mergeCell ref="EZ24:EZ30"/>
    <mergeCell ref="FA24:FA30"/>
    <mergeCell ref="A10:A37"/>
    <mergeCell ref="B10:B16"/>
    <mergeCell ref="C10:C16"/>
    <mergeCell ref="D10:D16"/>
    <mergeCell ref="E10:E16"/>
    <mergeCell ref="EW10:EW16"/>
    <mergeCell ref="EX31:EX37"/>
    <mergeCell ref="EY31:EY37"/>
    <mergeCell ref="EZ31:EZ37"/>
    <mergeCell ref="FA31:FA37"/>
    <mergeCell ref="G43:M43"/>
    <mergeCell ref="N43:T43"/>
    <mergeCell ref="G44:M44"/>
    <mergeCell ref="N44:T44"/>
    <mergeCell ref="G45:M45"/>
    <mergeCell ref="N45:T45"/>
  </mergeCells>
  <dataValidations count="2">
    <dataValidation type="textLength" allowBlank="1" showInputMessage="1" showErrorMessage="1" sqref="EX10:EY37" xr:uid="{00000000-0002-0000-0100-000000000000}">
      <formula1>1</formula1>
      <formula2>500</formula2>
    </dataValidation>
    <dataValidation type="textLength" allowBlank="1" showInputMessage="1" showErrorMessage="1" sqref="EW10:EW37" xr:uid="{00000000-0002-0000-0100-000001000000}">
      <formula1>1</formula1>
      <formula2>3000</formula2>
    </dataValidation>
  </dataValidations>
  <pageMargins left="0.7" right="0.7" top="0.75" bottom="0.75" header="0.3" footer="0.3"/>
  <pageSetup paperSize="9" orientation="portrait"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8"/>
  <sheetViews>
    <sheetView zoomScale="62" zoomScaleNormal="62" zoomScalePageLayoutView="75" workbookViewId="0">
      <selection activeCell="E9" sqref="E9:E10"/>
    </sheetView>
  </sheetViews>
  <sheetFormatPr baseColWidth="10" defaultColWidth="10.85546875" defaultRowHeight="12.75" x14ac:dyDescent="0.25"/>
  <cols>
    <col min="1" max="1" width="14.7109375" style="587" customWidth="1"/>
    <col min="2" max="2" width="13.85546875" style="587" customWidth="1"/>
    <col min="3" max="3" width="33.7109375" style="613" customWidth="1"/>
    <col min="4" max="4" width="9" style="587" customWidth="1"/>
    <col min="5" max="5" width="8.42578125" style="587" customWidth="1"/>
    <col min="6" max="6" width="9.28515625" style="587" customWidth="1"/>
    <col min="7" max="7" width="11.140625" style="587" customWidth="1"/>
    <col min="8" max="8" width="7.7109375" style="587" customWidth="1"/>
    <col min="9" max="9" width="8.140625" style="587" customWidth="1"/>
    <col min="10" max="10" width="8.5703125" style="587" customWidth="1"/>
    <col min="11" max="11" width="9.140625" style="587" customWidth="1"/>
    <col min="12" max="13" width="8.140625" style="587" customWidth="1"/>
    <col min="14" max="14" width="8.140625" style="612" customWidth="1"/>
    <col min="15" max="15" width="8.5703125" style="612" customWidth="1"/>
    <col min="16" max="16" width="10.7109375" style="612" customWidth="1"/>
    <col min="17" max="18" width="8.140625" style="612" customWidth="1"/>
    <col min="19" max="19" width="10" style="612" customWidth="1"/>
    <col min="20" max="20" width="16.42578125" style="612" customWidth="1"/>
    <col min="21" max="21" width="13.42578125" style="612" customWidth="1"/>
    <col min="22" max="22" width="58.7109375" style="609" customWidth="1"/>
    <col min="23" max="24" width="10.85546875" style="589"/>
    <col min="25" max="16384" width="10.85546875" style="587"/>
  </cols>
  <sheetData>
    <row r="1" spans="1:26" ht="43.5" customHeight="1" x14ac:dyDescent="0.25">
      <c r="A1" s="950"/>
      <c r="B1" s="951"/>
      <c r="C1" s="951"/>
      <c r="D1" s="956" t="s">
        <v>39</v>
      </c>
      <c r="E1" s="957"/>
      <c r="F1" s="957"/>
      <c r="G1" s="957"/>
      <c r="H1" s="957"/>
      <c r="I1" s="957"/>
      <c r="J1" s="957"/>
      <c r="K1" s="957"/>
      <c r="L1" s="957"/>
      <c r="M1" s="957"/>
      <c r="N1" s="957"/>
      <c r="O1" s="957"/>
      <c r="P1" s="957"/>
      <c r="Q1" s="957"/>
      <c r="R1" s="957"/>
      <c r="S1" s="957"/>
      <c r="T1" s="957"/>
      <c r="U1" s="957"/>
      <c r="V1" s="958"/>
      <c r="W1" s="587"/>
      <c r="X1" s="587"/>
    </row>
    <row r="2" spans="1:26" ht="36" customHeight="1" x14ac:dyDescent="0.25">
      <c r="A2" s="952"/>
      <c r="B2" s="953"/>
      <c r="C2" s="953"/>
      <c r="D2" s="959" t="s">
        <v>270</v>
      </c>
      <c r="E2" s="960"/>
      <c r="F2" s="960"/>
      <c r="G2" s="960"/>
      <c r="H2" s="960"/>
      <c r="I2" s="960"/>
      <c r="J2" s="960"/>
      <c r="K2" s="960"/>
      <c r="L2" s="960"/>
      <c r="M2" s="960"/>
      <c r="N2" s="960"/>
      <c r="O2" s="960"/>
      <c r="P2" s="960"/>
      <c r="Q2" s="960"/>
      <c r="R2" s="960"/>
      <c r="S2" s="960"/>
      <c r="T2" s="960"/>
      <c r="U2" s="960"/>
      <c r="V2" s="961"/>
      <c r="W2" s="587"/>
      <c r="X2" s="587"/>
    </row>
    <row r="3" spans="1:26" ht="43.5" customHeight="1" thickBot="1" x14ac:dyDescent="0.3">
      <c r="A3" s="954"/>
      <c r="B3" s="955"/>
      <c r="C3" s="955"/>
      <c r="D3" s="983" t="s">
        <v>40</v>
      </c>
      <c r="E3" s="984"/>
      <c r="F3" s="984"/>
      <c r="G3" s="984"/>
      <c r="H3" s="984"/>
      <c r="I3" s="984"/>
      <c r="J3" s="984"/>
      <c r="K3" s="984"/>
      <c r="L3" s="984"/>
      <c r="M3" s="984"/>
      <c r="N3" s="984"/>
      <c r="O3" s="984"/>
      <c r="P3" s="984"/>
      <c r="Q3" s="984"/>
      <c r="R3" s="984"/>
      <c r="S3" s="984"/>
      <c r="T3" s="984"/>
      <c r="U3" s="985"/>
      <c r="V3" s="588" t="s">
        <v>248</v>
      </c>
      <c r="W3" s="587"/>
      <c r="X3" s="587"/>
    </row>
    <row r="4" spans="1:26" ht="43.5" customHeight="1" thickBot="1" x14ac:dyDescent="0.3">
      <c r="A4" s="976" t="s">
        <v>0</v>
      </c>
      <c r="B4" s="977"/>
      <c r="C4" s="978"/>
      <c r="D4" s="970" t="s">
        <v>278</v>
      </c>
      <c r="E4" s="971"/>
      <c r="F4" s="971"/>
      <c r="G4" s="971"/>
      <c r="H4" s="971"/>
      <c r="I4" s="971"/>
      <c r="J4" s="971"/>
      <c r="K4" s="971"/>
      <c r="L4" s="971"/>
      <c r="M4" s="971"/>
      <c r="N4" s="971"/>
      <c r="O4" s="971"/>
      <c r="P4" s="971"/>
      <c r="Q4" s="971"/>
      <c r="R4" s="971"/>
      <c r="S4" s="971"/>
      <c r="T4" s="971"/>
      <c r="U4" s="971"/>
      <c r="V4" s="972"/>
      <c r="W4" s="587"/>
      <c r="X4" s="587"/>
    </row>
    <row r="5" spans="1:26" ht="43.5" customHeight="1" thickBot="1" x14ac:dyDescent="0.3">
      <c r="A5" s="967" t="s">
        <v>2</v>
      </c>
      <c r="B5" s="968"/>
      <c r="C5" s="969"/>
      <c r="D5" s="973" t="s">
        <v>279</v>
      </c>
      <c r="E5" s="974"/>
      <c r="F5" s="974"/>
      <c r="G5" s="974"/>
      <c r="H5" s="974"/>
      <c r="I5" s="974"/>
      <c r="J5" s="974"/>
      <c r="K5" s="974"/>
      <c r="L5" s="974"/>
      <c r="M5" s="974"/>
      <c r="N5" s="974"/>
      <c r="O5" s="974"/>
      <c r="P5" s="974"/>
      <c r="Q5" s="974"/>
      <c r="R5" s="974"/>
      <c r="S5" s="974"/>
      <c r="T5" s="974"/>
      <c r="U5" s="974"/>
      <c r="V5" s="975"/>
      <c r="W5" s="587"/>
      <c r="X5" s="587"/>
    </row>
    <row r="6" spans="1:26" ht="18.75" customHeight="1" thickBot="1" x14ac:dyDescent="0.3">
      <c r="A6" s="986"/>
      <c r="B6" s="987"/>
      <c r="C6" s="987"/>
      <c r="D6" s="987"/>
      <c r="E6" s="987"/>
      <c r="F6" s="987"/>
      <c r="G6" s="987"/>
      <c r="H6" s="987"/>
      <c r="I6" s="987"/>
      <c r="J6" s="987"/>
      <c r="K6" s="987"/>
      <c r="L6" s="987"/>
      <c r="M6" s="987"/>
      <c r="N6" s="987"/>
      <c r="O6" s="987"/>
      <c r="P6" s="987"/>
      <c r="Q6" s="987"/>
      <c r="R6" s="987"/>
      <c r="S6" s="987"/>
      <c r="T6" s="987"/>
      <c r="U6" s="987"/>
      <c r="V6" s="988"/>
      <c r="W6" s="587"/>
      <c r="X6" s="587"/>
    </row>
    <row r="7" spans="1:26" s="589" customFormat="1" ht="42.75" customHeight="1" x14ac:dyDescent="0.25">
      <c r="A7" s="979" t="s">
        <v>23</v>
      </c>
      <c r="B7" s="981" t="s">
        <v>24</v>
      </c>
      <c r="C7" s="962" t="s">
        <v>69</v>
      </c>
      <c r="D7" s="964" t="s">
        <v>25</v>
      </c>
      <c r="E7" s="965"/>
      <c r="F7" s="966" t="s">
        <v>566</v>
      </c>
      <c r="G7" s="966"/>
      <c r="H7" s="966"/>
      <c r="I7" s="966"/>
      <c r="J7" s="966"/>
      <c r="K7" s="966"/>
      <c r="L7" s="966"/>
      <c r="M7" s="966"/>
      <c r="N7" s="966"/>
      <c r="O7" s="966"/>
      <c r="P7" s="966"/>
      <c r="Q7" s="966"/>
      <c r="R7" s="966"/>
      <c r="S7" s="966"/>
      <c r="T7" s="981" t="s">
        <v>29</v>
      </c>
      <c r="U7" s="981"/>
      <c r="V7" s="989" t="s">
        <v>600</v>
      </c>
    </row>
    <row r="8" spans="1:26" s="589" customFormat="1" ht="59.25" customHeight="1" thickBot="1" x14ac:dyDescent="0.3">
      <c r="A8" s="980"/>
      <c r="B8" s="982"/>
      <c r="C8" s="963"/>
      <c r="D8" s="591" t="s">
        <v>26</v>
      </c>
      <c r="E8" s="591" t="s">
        <v>27</v>
      </c>
      <c r="F8" s="591" t="s">
        <v>28</v>
      </c>
      <c r="G8" s="229" t="s">
        <v>6</v>
      </c>
      <c r="H8" s="229" t="s">
        <v>7</v>
      </c>
      <c r="I8" s="229" t="s">
        <v>8</v>
      </c>
      <c r="J8" s="229" t="s">
        <v>9</v>
      </c>
      <c r="K8" s="229" t="s">
        <v>10</v>
      </c>
      <c r="L8" s="229" t="s">
        <v>11</v>
      </c>
      <c r="M8" s="229" t="s">
        <v>12</v>
      </c>
      <c r="N8" s="229" t="s">
        <v>13</v>
      </c>
      <c r="O8" s="229" t="s">
        <v>14</v>
      </c>
      <c r="P8" s="229" t="s">
        <v>15</v>
      </c>
      <c r="Q8" s="229" t="s">
        <v>16</v>
      </c>
      <c r="R8" s="229" t="s">
        <v>17</v>
      </c>
      <c r="S8" s="592" t="s">
        <v>18</v>
      </c>
      <c r="T8" s="590" t="s">
        <v>30</v>
      </c>
      <c r="U8" s="590" t="s">
        <v>31</v>
      </c>
      <c r="V8" s="990"/>
      <c r="X8" s="593"/>
    </row>
    <row r="9" spans="1:26" s="589" customFormat="1" ht="51.75" customHeight="1" x14ac:dyDescent="0.25">
      <c r="A9" s="938" t="s">
        <v>327</v>
      </c>
      <c r="B9" s="947" t="s">
        <v>274</v>
      </c>
      <c r="C9" s="942" t="s">
        <v>388</v>
      </c>
      <c r="D9" s="932" t="s">
        <v>275</v>
      </c>
      <c r="E9" s="933" t="s">
        <v>275</v>
      </c>
      <c r="F9" s="633" t="s">
        <v>19</v>
      </c>
      <c r="G9" s="572">
        <v>0.33333333333333298</v>
      </c>
      <c r="H9" s="703">
        <v>0.4</v>
      </c>
      <c r="I9" s="703">
        <v>6.6666666666666693E-2</v>
      </c>
      <c r="J9" s="572">
        <v>0.2</v>
      </c>
      <c r="K9" s="572">
        <v>0</v>
      </c>
      <c r="L9" s="572"/>
      <c r="M9" s="572"/>
      <c r="N9" s="572"/>
      <c r="O9" s="572"/>
      <c r="P9" s="572"/>
      <c r="Q9" s="572"/>
      <c r="R9" s="704"/>
      <c r="S9" s="594">
        <f t="shared" ref="S9:S18" si="0">SUM(G9:R9)</f>
        <v>0.99999999999999956</v>
      </c>
      <c r="T9" s="930">
        <f>SUM(U9:U18)</f>
        <v>0.25000000000000006</v>
      </c>
      <c r="U9" s="926">
        <f>60%*0.25</f>
        <v>0.15</v>
      </c>
      <c r="V9" s="937" t="s">
        <v>602</v>
      </c>
    </row>
    <row r="10" spans="1:26" s="589" customFormat="1" ht="50.1" customHeight="1" thickBot="1" x14ac:dyDescent="0.3">
      <c r="A10" s="938"/>
      <c r="B10" s="948"/>
      <c r="C10" s="927"/>
      <c r="D10" s="928"/>
      <c r="E10" s="931"/>
      <c r="F10" s="634" t="s">
        <v>20</v>
      </c>
      <c r="G10" s="704">
        <f>+G9</f>
        <v>0.33333333333333298</v>
      </c>
      <c r="H10" s="705">
        <v>0.33329999999999999</v>
      </c>
      <c r="I10" s="705">
        <v>0.13339999999999999</v>
      </c>
      <c r="J10" s="704"/>
      <c r="K10" s="572"/>
      <c r="L10" s="704"/>
      <c r="M10" s="572"/>
      <c r="N10" s="572"/>
      <c r="O10" s="572"/>
      <c r="P10" s="572"/>
      <c r="Q10" s="642"/>
      <c r="R10" s="635"/>
      <c r="S10" s="595">
        <f>SUM(G10:R10)</f>
        <v>0.80003333333333293</v>
      </c>
      <c r="T10" s="930"/>
      <c r="U10" s="926"/>
      <c r="V10" s="937"/>
    </row>
    <row r="11" spans="1:26" s="589" customFormat="1" ht="50.1" customHeight="1" x14ac:dyDescent="0.25">
      <c r="A11" s="938"/>
      <c r="B11" s="948"/>
      <c r="C11" s="927" t="s">
        <v>591</v>
      </c>
      <c r="D11" s="928" t="s">
        <v>275</v>
      </c>
      <c r="E11" s="931" t="s">
        <v>275</v>
      </c>
      <c r="F11" s="633" t="s">
        <v>19</v>
      </c>
      <c r="G11" s="704">
        <v>0.5</v>
      </c>
      <c r="H11" s="705">
        <v>0</v>
      </c>
      <c r="I11" s="705">
        <v>0</v>
      </c>
      <c r="J11" s="704">
        <v>0</v>
      </c>
      <c r="K11" s="704">
        <v>0.5</v>
      </c>
      <c r="L11" s="704"/>
      <c r="M11" s="704"/>
      <c r="N11" s="704"/>
      <c r="O11" s="704"/>
      <c r="P11" s="704"/>
      <c r="Q11" s="704"/>
      <c r="R11" s="704"/>
      <c r="S11" s="594">
        <f t="shared" si="0"/>
        <v>1</v>
      </c>
      <c r="T11" s="930"/>
      <c r="U11" s="926">
        <f>20%*0.25</f>
        <v>0.05</v>
      </c>
      <c r="V11" s="937" t="s">
        <v>603</v>
      </c>
      <c r="Z11" s="596"/>
    </row>
    <row r="12" spans="1:26" s="589" customFormat="1" ht="50.1" customHeight="1" thickBot="1" x14ac:dyDescent="0.3">
      <c r="A12" s="938"/>
      <c r="B12" s="948"/>
      <c r="C12" s="927"/>
      <c r="D12" s="928"/>
      <c r="E12" s="931"/>
      <c r="F12" s="634" t="s">
        <v>20</v>
      </c>
      <c r="G12" s="704">
        <f>+G11</f>
        <v>0.5</v>
      </c>
      <c r="H12" s="705">
        <v>0</v>
      </c>
      <c r="I12" s="705">
        <v>0</v>
      </c>
      <c r="J12" s="704"/>
      <c r="K12" s="704"/>
      <c r="L12" s="704"/>
      <c r="M12" s="704"/>
      <c r="N12" s="704"/>
      <c r="O12" s="704"/>
      <c r="P12" s="706"/>
      <c r="Q12" s="706"/>
      <c r="R12" s="706"/>
      <c r="S12" s="595">
        <f>SUM(G12:R12)</f>
        <v>0.5</v>
      </c>
      <c r="T12" s="930"/>
      <c r="U12" s="926"/>
      <c r="V12" s="937"/>
      <c r="Z12" s="597"/>
    </row>
    <row r="13" spans="1:26" s="589" customFormat="1" ht="50.1" customHeight="1" x14ac:dyDescent="0.25">
      <c r="A13" s="938"/>
      <c r="B13" s="948"/>
      <c r="C13" s="927" t="s">
        <v>430</v>
      </c>
      <c r="D13" s="928" t="s">
        <v>275</v>
      </c>
      <c r="E13" s="931"/>
      <c r="F13" s="633" t="s">
        <v>19</v>
      </c>
      <c r="G13" s="704">
        <v>0</v>
      </c>
      <c r="H13" s="705">
        <v>0</v>
      </c>
      <c r="I13" s="705">
        <v>0</v>
      </c>
      <c r="J13" s="704">
        <v>1</v>
      </c>
      <c r="K13" s="704">
        <v>0</v>
      </c>
      <c r="L13" s="704"/>
      <c r="M13" s="704"/>
      <c r="N13" s="704"/>
      <c r="O13" s="704"/>
      <c r="P13" s="707"/>
      <c r="Q13" s="707"/>
      <c r="R13" s="707"/>
      <c r="S13" s="594">
        <f t="shared" si="0"/>
        <v>1</v>
      </c>
      <c r="T13" s="930"/>
      <c r="U13" s="926">
        <f>5%*0.25</f>
        <v>1.2500000000000001E-2</v>
      </c>
      <c r="V13" s="937" t="s">
        <v>627</v>
      </c>
      <c r="Z13" s="597"/>
    </row>
    <row r="14" spans="1:26" s="589" customFormat="1" ht="50.1" customHeight="1" thickBot="1" x14ac:dyDescent="0.3">
      <c r="A14" s="938"/>
      <c r="B14" s="948"/>
      <c r="C14" s="927"/>
      <c r="D14" s="928"/>
      <c r="E14" s="931"/>
      <c r="F14" s="634" t="s">
        <v>20</v>
      </c>
      <c r="G14" s="704">
        <f>+G13</f>
        <v>0</v>
      </c>
      <c r="H14" s="705">
        <v>0</v>
      </c>
      <c r="I14" s="705">
        <v>0</v>
      </c>
      <c r="J14" s="704"/>
      <c r="K14" s="704"/>
      <c r="L14" s="704"/>
      <c r="M14" s="704"/>
      <c r="N14" s="708"/>
      <c r="O14" s="704"/>
      <c r="P14" s="706"/>
      <c r="Q14" s="706"/>
      <c r="R14" s="706"/>
      <c r="S14" s="595">
        <f t="shared" si="0"/>
        <v>0</v>
      </c>
      <c r="T14" s="930"/>
      <c r="U14" s="926"/>
      <c r="V14" s="937"/>
      <c r="Z14" s="597"/>
    </row>
    <row r="15" spans="1:26" s="589" customFormat="1" ht="70.900000000000006" customHeight="1" x14ac:dyDescent="0.25">
      <c r="A15" s="938"/>
      <c r="B15" s="948"/>
      <c r="C15" s="927" t="s">
        <v>276</v>
      </c>
      <c r="D15" s="928" t="s">
        <v>275</v>
      </c>
      <c r="E15" s="931" t="s">
        <v>275</v>
      </c>
      <c r="F15" s="633" t="s">
        <v>19</v>
      </c>
      <c r="G15" s="704">
        <v>0.33329999999999999</v>
      </c>
      <c r="H15" s="705">
        <v>0</v>
      </c>
      <c r="I15" s="705">
        <v>0.33329999999999999</v>
      </c>
      <c r="J15" s="704">
        <v>0</v>
      </c>
      <c r="K15" s="704">
        <v>0.33339999999999997</v>
      </c>
      <c r="L15" s="704"/>
      <c r="M15" s="704"/>
      <c r="N15" s="704"/>
      <c r="O15" s="704"/>
      <c r="P15" s="704"/>
      <c r="Q15" s="704"/>
      <c r="R15" s="704"/>
      <c r="S15" s="594">
        <f t="shared" si="0"/>
        <v>1</v>
      </c>
      <c r="T15" s="930"/>
      <c r="U15" s="926">
        <f>5%*0.25</f>
        <v>1.2500000000000001E-2</v>
      </c>
      <c r="V15" s="937" t="s">
        <v>604</v>
      </c>
      <c r="Z15" s="597"/>
    </row>
    <row r="16" spans="1:26" s="589" customFormat="1" ht="70.900000000000006" customHeight="1" thickBot="1" x14ac:dyDescent="0.3">
      <c r="A16" s="938"/>
      <c r="B16" s="948"/>
      <c r="C16" s="927"/>
      <c r="D16" s="928"/>
      <c r="E16" s="931"/>
      <c r="F16" s="634" t="s">
        <v>20</v>
      </c>
      <c r="G16" s="704">
        <f>+G15</f>
        <v>0.33329999999999999</v>
      </c>
      <c r="H16" s="705">
        <v>0</v>
      </c>
      <c r="I16" s="705">
        <v>0</v>
      </c>
      <c r="J16" s="704"/>
      <c r="K16" s="704"/>
      <c r="L16" s="704"/>
      <c r="M16" s="704"/>
      <c r="N16" s="704"/>
      <c r="O16" s="704"/>
      <c r="P16" s="706"/>
      <c r="Q16" s="708"/>
      <c r="R16" s="706"/>
      <c r="S16" s="595">
        <f t="shared" si="0"/>
        <v>0.33329999999999999</v>
      </c>
      <c r="T16" s="930"/>
      <c r="U16" s="926"/>
      <c r="V16" s="937"/>
    </row>
    <row r="17" spans="1:23" s="589" customFormat="1" ht="53.25" customHeight="1" x14ac:dyDescent="0.25">
      <c r="A17" s="938"/>
      <c r="B17" s="948"/>
      <c r="C17" s="927" t="s">
        <v>277</v>
      </c>
      <c r="D17" s="928" t="s">
        <v>275</v>
      </c>
      <c r="E17" s="935" t="s">
        <v>275</v>
      </c>
      <c r="F17" s="633" t="s">
        <v>19</v>
      </c>
      <c r="G17" s="704">
        <v>0.2</v>
      </c>
      <c r="H17" s="705">
        <v>0.2</v>
      </c>
      <c r="I17" s="705">
        <v>0.2</v>
      </c>
      <c r="J17" s="704">
        <v>0.2</v>
      </c>
      <c r="K17" s="704">
        <v>0.2</v>
      </c>
      <c r="L17" s="704"/>
      <c r="M17" s="704"/>
      <c r="N17" s="704"/>
      <c r="O17" s="704"/>
      <c r="P17" s="704"/>
      <c r="Q17" s="704"/>
      <c r="R17" s="704"/>
      <c r="S17" s="594">
        <f t="shared" si="0"/>
        <v>1</v>
      </c>
      <c r="T17" s="930"/>
      <c r="U17" s="926">
        <f>10%*0.25</f>
        <v>2.5000000000000001E-2</v>
      </c>
      <c r="V17" s="937" t="s">
        <v>605</v>
      </c>
    </row>
    <row r="18" spans="1:23" s="589" customFormat="1" ht="51.75" customHeight="1" thickBot="1" x14ac:dyDescent="0.3">
      <c r="A18" s="938"/>
      <c r="B18" s="949"/>
      <c r="C18" s="1002"/>
      <c r="D18" s="934"/>
      <c r="E18" s="936"/>
      <c r="F18" s="634" t="s">
        <v>20</v>
      </c>
      <c r="G18" s="704">
        <f>+G17</f>
        <v>0.2</v>
      </c>
      <c r="H18" s="705">
        <v>0.2</v>
      </c>
      <c r="I18" s="705">
        <v>0.2</v>
      </c>
      <c r="J18" s="704"/>
      <c r="K18" s="704"/>
      <c r="L18" s="704"/>
      <c r="M18" s="704"/>
      <c r="N18" s="704"/>
      <c r="O18" s="704"/>
      <c r="P18" s="704"/>
      <c r="Q18" s="704"/>
      <c r="R18" s="704"/>
      <c r="S18" s="595">
        <f t="shared" si="0"/>
        <v>0.60000000000000009</v>
      </c>
      <c r="T18" s="930"/>
      <c r="U18" s="926"/>
      <c r="V18" s="937"/>
      <c r="W18" s="598"/>
    </row>
    <row r="19" spans="1:23" s="589" customFormat="1" ht="50.1" customHeight="1" x14ac:dyDescent="0.25">
      <c r="A19" s="938"/>
      <c r="B19" s="991" t="s">
        <v>293</v>
      </c>
      <c r="C19" s="942" t="s">
        <v>432</v>
      </c>
      <c r="D19" s="932" t="s">
        <v>275</v>
      </c>
      <c r="E19" s="933" t="s">
        <v>275</v>
      </c>
      <c r="F19" s="633" t="s">
        <v>19</v>
      </c>
      <c r="G19" s="704">
        <v>0.2</v>
      </c>
      <c r="H19" s="705">
        <v>0.2</v>
      </c>
      <c r="I19" s="705">
        <v>0.2</v>
      </c>
      <c r="J19" s="704">
        <v>0.2</v>
      </c>
      <c r="K19" s="704">
        <v>0.2</v>
      </c>
      <c r="L19" s="704"/>
      <c r="M19" s="704"/>
      <c r="N19" s="704"/>
      <c r="O19" s="704"/>
      <c r="P19" s="704"/>
      <c r="Q19" s="704"/>
      <c r="R19" s="704"/>
      <c r="S19" s="594">
        <f>SUM(G19:R19)</f>
        <v>1</v>
      </c>
      <c r="T19" s="1011">
        <f>SUM(U19:U30)</f>
        <v>0.25</v>
      </c>
      <c r="U19" s="929">
        <f>16%*0.25</f>
        <v>0.04</v>
      </c>
      <c r="V19" s="945" t="s">
        <v>606</v>
      </c>
    </row>
    <row r="20" spans="1:23" s="589" customFormat="1" ht="53.25" customHeight="1" thickBot="1" x14ac:dyDescent="0.3">
      <c r="A20" s="938"/>
      <c r="B20" s="992"/>
      <c r="C20" s="927"/>
      <c r="D20" s="928"/>
      <c r="E20" s="931"/>
      <c r="F20" s="634" t="s">
        <v>20</v>
      </c>
      <c r="G20" s="704">
        <f>+G19</f>
        <v>0.2</v>
      </c>
      <c r="H20" s="705">
        <v>0.2</v>
      </c>
      <c r="I20" s="705">
        <v>0.2</v>
      </c>
      <c r="J20" s="704"/>
      <c r="K20" s="704"/>
      <c r="L20" s="704"/>
      <c r="M20" s="704"/>
      <c r="N20" s="708"/>
      <c r="O20" s="704"/>
      <c r="P20" s="704"/>
      <c r="Q20" s="704"/>
      <c r="R20" s="704"/>
      <c r="S20" s="599">
        <f t="shared" ref="S20:S46" si="1">SUM(G20:R20)</f>
        <v>0.60000000000000009</v>
      </c>
      <c r="T20" s="1011"/>
      <c r="U20" s="929"/>
      <c r="V20" s="1012"/>
    </row>
    <row r="21" spans="1:23" s="589" customFormat="1" ht="50.1" customHeight="1" x14ac:dyDescent="0.25">
      <c r="A21" s="938"/>
      <c r="B21" s="992"/>
      <c r="C21" s="927" t="s">
        <v>433</v>
      </c>
      <c r="D21" s="928" t="s">
        <v>275</v>
      </c>
      <c r="E21" s="931" t="s">
        <v>275</v>
      </c>
      <c r="F21" s="633" t="s">
        <v>19</v>
      </c>
      <c r="G21" s="704">
        <v>0.2</v>
      </c>
      <c r="H21" s="705">
        <v>0.2</v>
      </c>
      <c r="I21" s="705">
        <v>0.2</v>
      </c>
      <c r="J21" s="704">
        <v>0.2</v>
      </c>
      <c r="K21" s="704">
        <v>0.2</v>
      </c>
      <c r="L21" s="704"/>
      <c r="M21" s="704"/>
      <c r="N21" s="704"/>
      <c r="O21" s="704"/>
      <c r="P21" s="704"/>
      <c r="Q21" s="704"/>
      <c r="R21" s="704"/>
      <c r="S21" s="594">
        <f t="shared" si="1"/>
        <v>1</v>
      </c>
      <c r="T21" s="1011"/>
      <c r="U21" s="929">
        <f>17%*0.25</f>
        <v>4.2500000000000003E-2</v>
      </c>
      <c r="V21" s="945" t="s">
        <v>607</v>
      </c>
    </row>
    <row r="22" spans="1:23" s="589" customFormat="1" ht="50.1" customHeight="1" thickBot="1" x14ac:dyDescent="0.3">
      <c r="A22" s="938"/>
      <c r="B22" s="992"/>
      <c r="C22" s="927"/>
      <c r="D22" s="928"/>
      <c r="E22" s="931"/>
      <c r="F22" s="634" t="s">
        <v>20</v>
      </c>
      <c r="G22" s="704">
        <f>+G21</f>
        <v>0.2</v>
      </c>
      <c r="H22" s="705">
        <v>0.2</v>
      </c>
      <c r="I22" s="705">
        <v>0.2</v>
      </c>
      <c r="J22" s="704"/>
      <c r="K22" s="704"/>
      <c r="L22" s="704"/>
      <c r="M22" s="704"/>
      <c r="N22" s="708"/>
      <c r="O22" s="704"/>
      <c r="P22" s="704"/>
      <c r="Q22" s="704"/>
      <c r="R22" s="704"/>
      <c r="S22" s="599">
        <f t="shared" si="1"/>
        <v>0.60000000000000009</v>
      </c>
      <c r="T22" s="1011"/>
      <c r="U22" s="929"/>
      <c r="V22" s="1012"/>
    </row>
    <row r="23" spans="1:23" s="589" customFormat="1" ht="54.75" customHeight="1" x14ac:dyDescent="0.25">
      <c r="A23" s="938"/>
      <c r="B23" s="992"/>
      <c r="C23" s="927" t="s">
        <v>294</v>
      </c>
      <c r="D23" s="928" t="s">
        <v>275</v>
      </c>
      <c r="E23" s="931" t="s">
        <v>275</v>
      </c>
      <c r="F23" s="633" t="s">
        <v>19</v>
      </c>
      <c r="G23" s="704">
        <v>0.2</v>
      </c>
      <c r="H23" s="705">
        <v>0.2</v>
      </c>
      <c r="I23" s="705">
        <v>0.2</v>
      </c>
      <c r="J23" s="704">
        <v>0.2</v>
      </c>
      <c r="K23" s="704">
        <v>0.2</v>
      </c>
      <c r="L23" s="704"/>
      <c r="M23" s="704"/>
      <c r="N23" s="704"/>
      <c r="O23" s="704"/>
      <c r="P23" s="704"/>
      <c r="Q23" s="704"/>
      <c r="R23" s="704"/>
      <c r="S23" s="594">
        <f t="shared" si="1"/>
        <v>1</v>
      </c>
      <c r="T23" s="1011"/>
      <c r="U23" s="929">
        <f>17%*0.25</f>
        <v>4.2500000000000003E-2</v>
      </c>
      <c r="V23" s="945" t="s">
        <v>608</v>
      </c>
    </row>
    <row r="24" spans="1:23" s="589" customFormat="1" ht="54.75" customHeight="1" thickBot="1" x14ac:dyDescent="0.3">
      <c r="A24" s="938"/>
      <c r="B24" s="992"/>
      <c r="C24" s="927"/>
      <c r="D24" s="928"/>
      <c r="E24" s="931"/>
      <c r="F24" s="634" t="s">
        <v>20</v>
      </c>
      <c r="G24" s="704">
        <f>+G23</f>
        <v>0.2</v>
      </c>
      <c r="H24" s="705">
        <v>0.2</v>
      </c>
      <c r="I24" s="705">
        <v>0.2</v>
      </c>
      <c r="J24" s="704"/>
      <c r="K24" s="704"/>
      <c r="L24" s="704"/>
      <c r="M24" s="704"/>
      <c r="N24" s="708"/>
      <c r="O24" s="704"/>
      <c r="P24" s="704"/>
      <c r="Q24" s="704"/>
      <c r="R24" s="704"/>
      <c r="S24" s="599">
        <f t="shared" si="1"/>
        <v>0.60000000000000009</v>
      </c>
      <c r="T24" s="1011"/>
      <c r="U24" s="929"/>
      <c r="V24" s="1012"/>
    </row>
    <row r="25" spans="1:23" s="589" customFormat="1" ht="50.1" customHeight="1" x14ac:dyDescent="0.25">
      <c r="A25" s="938"/>
      <c r="B25" s="992"/>
      <c r="C25" s="927" t="s">
        <v>295</v>
      </c>
      <c r="D25" s="928" t="s">
        <v>275</v>
      </c>
      <c r="E25" s="931" t="s">
        <v>275</v>
      </c>
      <c r="F25" s="633" t="s">
        <v>19</v>
      </c>
      <c r="G25" s="704">
        <v>0.2</v>
      </c>
      <c r="H25" s="705">
        <v>0.2</v>
      </c>
      <c r="I25" s="705">
        <v>0.2</v>
      </c>
      <c r="J25" s="704">
        <v>0.2</v>
      </c>
      <c r="K25" s="704">
        <v>0.2</v>
      </c>
      <c r="L25" s="704"/>
      <c r="M25" s="704"/>
      <c r="N25" s="704"/>
      <c r="O25" s="704"/>
      <c r="P25" s="704"/>
      <c r="Q25" s="704"/>
      <c r="R25" s="704"/>
      <c r="S25" s="594">
        <f t="shared" si="1"/>
        <v>1</v>
      </c>
      <c r="T25" s="1011"/>
      <c r="U25" s="929">
        <f>16%*0.25</f>
        <v>0.04</v>
      </c>
      <c r="V25" s="945" t="s">
        <v>609</v>
      </c>
    </row>
    <row r="26" spans="1:23" s="589" customFormat="1" ht="50.1" customHeight="1" thickBot="1" x14ac:dyDescent="0.3">
      <c r="A26" s="938"/>
      <c r="B26" s="992"/>
      <c r="C26" s="927"/>
      <c r="D26" s="928"/>
      <c r="E26" s="931"/>
      <c r="F26" s="634" t="s">
        <v>20</v>
      </c>
      <c r="G26" s="704">
        <f>+G25</f>
        <v>0.2</v>
      </c>
      <c r="H26" s="705">
        <v>0.2</v>
      </c>
      <c r="I26" s="705">
        <v>0.2</v>
      </c>
      <c r="J26" s="704"/>
      <c r="K26" s="704"/>
      <c r="L26" s="704"/>
      <c r="M26" s="704"/>
      <c r="N26" s="708"/>
      <c r="O26" s="704"/>
      <c r="P26" s="704"/>
      <c r="Q26" s="704"/>
      <c r="R26" s="704"/>
      <c r="S26" s="599">
        <f t="shared" si="1"/>
        <v>0.60000000000000009</v>
      </c>
      <c r="T26" s="1011"/>
      <c r="U26" s="929"/>
      <c r="V26" s="1012"/>
    </row>
    <row r="27" spans="1:23" s="589" customFormat="1" ht="50.1" customHeight="1" x14ac:dyDescent="0.25">
      <c r="A27" s="938"/>
      <c r="B27" s="992"/>
      <c r="C27" s="927" t="s">
        <v>296</v>
      </c>
      <c r="D27" s="928" t="s">
        <v>275</v>
      </c>
      <c r="E27" s="931" t="s">
        <v>275</v>
      </c>
      <c r="F27" s="633" t="s">
        <v>19</v>
      </c>
      <c r="G27" s="704">
        <v>0.2</v>
      </c>
      <c r="H27" s="705">
        <v>0.2</v>
      </c>
      <c r="I27" s="705">
        <v>0.2</v>
      </c>
      <c r="J27" s="704">
        <v>0.2</v>
      </c>
      <c r="K27" s="704">
        <v>0.2</v>
      </c>
      <c r="L27" s="704"/>
      <c r="M27" s="704"/>
      <c r="N27" s="704"/>
      <c r="O27" s="704"/>
      <c r="P27" s="704"/>
      <c r="Q27" s="704"/>
      <c r="R27" s="704"/>
      <c r="S27" s="594">
        <f t="shared" si="1"/>
        <v>1</v>
      </c>
      <c r="T27" s="1011"/>
      <c r="U27" s="929">
        <f>17%*0.25</f>
        <v>4.2500000000000003E-2</v>
      </c>
      <c r="V27" s="945" t="s">
        <v>610</v>
      </c>
    </row>
    <row r="28" spans="1:23" s="589" customFormat="1" ht="50.1" customHeight="1" thickBot="1" x14ac:dyDescent="0.3">
      <c r="A28" s="938"/>
      <c r="B28" s="992"/>
      <c r="C28" s="927"/>
      <c r="D28" s="928"/>
      <c r="E28" s="931"/>
      <c r="F28" s="634" t="s">
        <v>20</v>
      </c>
      <c r="G28" s="704">
        <f>+G27</f>
        <v>0.2</v>
      </c>
      <c r="H28" s="705">
        <v>0.2</v>
      </c>
      <c r="I28" s="705">
        <v>0.2</v>
      </c>
      <c r="J28" s="704"/>
      <c r="K28" s="704"/>
      <c r="L28" s="704"/>
      <c r="M28" s="704"/>
      <c r="N28" s="708"/>
      <c r="O28" s="704"/>
      <c r="P28" s="704"/>
      <c r="Q28" s="704"/>
      <c r="R28" s="704"/>
      <c r="S28" s="599">
        <f t="shared" si="1"/>
        <v>0.60000000000000009</v>
      </c>
      <c r="T28" s="1011"/>
      <c r="U28" s="929"/>
      <c r="V28" s="1012"/>
    </row>
    <row r="29" spans="1:23" s="589" customFormat="1" ht="50.1" customHeight="1" x14ac:dyDescent="0.25">
      <c r="A29" s="938"/>
      <c r="B29" s="992"/>
      <c r="C29" s="927" t="s">
        <v>297</v>
      </c>
      <c r="D29" s="928" t="s">
        <v>275</v>
      </c>
      <c r="E29" s="931" t="s">
        <v>275</v>
      </c>
      <c r="F29" s="633" t="s">
        <v>19</v>
      </c>
      <c r="G29" s="704">
        <v>0.2</v>
      </c>
      <c r="H29" s="705">
        <v>0.2</v>
      </c>
      <c r="I29" s="705">
        <v>0.2</v>
      </c>
      <c r="J29" s="704">
        <v>0.2</v>
      </c>
      <c r="K29" s="704">
        <v>0.2</v>
      </c>
      <c r="L29" s="704"/>
      <c r="M29" s="704"/>
      <c r="N29" s="704"/>
      <c r="O29" s="704"/>
      <c r="P29" s="704"/>
      <c r="Q29" s="704"/>
      <c r="R29" s="704"/>
      <c r="S29" s="594">
        <f t="shared" si="1"/>
        <v>1</v>
      </c>
      <c r="T29" s="1011"/>
      <c r="U29" s="929">
        <f>17%*0.25</f>
        <v>4.2500000000000003E-2</v>
      </c>
      <c r="V29" s="945" t="s">
        <v>611</v>
      </c>
    </row>
    <row r="30" spans="1:23" s="589" customFormat="1" ht="50.1" customHeight="1" thickBot="1" x14ac:dyDescent="0.3">
      <c r="A30" s="938"/>
      <c r="B30" s="993"/>
      <c r="C30" s="1002"/>
      <c r="D30" s="934"/>
      <c r="E30" s="943"/>
      <c r="F30" s="636" t="s">
        <v>20</v>
      </c>
      <c r="G30" s="704">
        <f>+G29</f>
        <v>0.2</v>
      </c>
      <c r="H30" s="705">
        <v>0.2</v>
      </c>
      <c r="I30" s="705">
        <v>0.2</v>
      </c>
      <c r="J30" s="704"/>
      <c r="K30" s="704"/>
      <c r="L30" s="709"/>
      <c r="M30" s="709"/>
      <c r="N30" s="710"/>
      <c r="O30" s="709"/>
      <c r="P30" s="709"/>
      <c r="Q30" s="709"/>
      <c r="R30" s="709"/>
      <c r="S30" s="600">
        <f t="shared" si="1"/>
        <v>0.60000000000000009</v>
      </c>
      <c r="T30" s="1017"/>
      <c r="U30" s="944"/>
      <c r="V30" s="1012"/>
    </row>
    <row r="31" spans="1:23" s="589" customFormat="1" ht="50.1" customHeight="1" x14ac:dyDescent="0.25">
      <c r="A31" s="938"/>
      <c r="B31" s="991" t="s">
        <v>318</v>
      </c>
      <c r="C31" s="942" t="s">
        <v>319</v>
      </c>
      <c r="D31" s="932" t="s">
        <v>275</v>
      </c>
      <c r="E31" s="1014" t="s">
        <v>275</v>
      </c>
      <c r="F31" s="637" t="s">
        <v>19</v>
      </c>
      <c r="G31" s="704">
        <v>0</v>
      </c>
      <c r="H31" s="705">
        <v>0</v>
      </c>
      <c r="I31" s="705">
        <v>0</v>
      </c>
      <c r="J31" s="704">
        <v>1</v>
      </c>
      <c r="K31" s="704">
        <v>0</v>
      </c>
      <c r="L31" s="711"/>
      <c r="M31" s="711"/>
      <c r="N31" s="711"/>
      <c r="O31" s="711"/>
      <c r="P31" s="711"/>
      <c r="Q31" s="711"/>
      <c r="R31" s="711"/>
      <c r="S31" s="594">
        <v>0.99999999999999978</v>
      </c>
      <c r="T31" s="1015">
        <v>0.25</v>
      </c>
      <c r="U31" s="1013">
        <v>1.9E-3</v>
      </c>
      <c r="V31" s="945" t="s">
        <v>628</v>
      </c>
    </row>
    <row r="32" spans="1:23" s="589" customFormat="1" ht="50.1" customHeight="1" thickBot="1" x14ac:dyDescent="0.3">
      <c r="A32" s="938"/>
      <c r="B32" s="992"/>
      <c r="C32" s="927"/>
      <c r="D32" s="928"/>
      <c r="E32" s="1001"/>
      <c r="F32" s="638" t="s">
        <v>20</v>
      </c>
      <c r="G32" s="704">
        <f>+G31</f>
        <v>0</v>
      </c>
      <c r="H32" s="705">
        <v>0</v>
      </c>
      <c r="I32" s="705">
        <v>0</v>
      </c>
      <c r="J32" s="704"/>
      <c r="K32" s="704"/>
      <c r="L32" s="704"/>
      <c r="M32" s="704"/>
      <c r="N32" s="704"/>
      <c r="O32" s="704"/>
      <c r="P32" s="704"/>
      <c r="Q32" s="704"/>
      <c r="R32" s="704"/>
      <c r="S32" s="599">
        <f t="shared" si="1"/>
        <v>0</v>
      </c>
      <c r="T32" s="1011"/>
      <c r="U32" s="929"/>
      <c r="V32" s="946"/>
    </row>
    <row r="33" spans="1:23" s="589" customFormat="1" ht="66" customHeight="1" x14ac:dyDescent="0.25">
      <c r="A33" s="938"/>
      <c r="B33" s="992"/>
      <c r="C33" s="927" t="s">
        <v>434</v>
      </c>
      <c r="D33" s="928" t="s">
        <v>275</v>
      </c>
      <c r="E33" s="1001"/>
      <c r="F33" s="639" t="s">
        <v>19</v>
      </c>
      <c r="G33" s="704">
        <v>0</v>
      </c>
      <c r="H33" s="705">
        <v>0</v>
      </c>
      <c r="I33" s="705">
        <v>0.33329999999999999</v>
      </c>
      <c r="J33" s="704">
        <v>0</v>
      </c>
      <c r="K33" s="704">
        <v>0.66669999999999996</v>
      </c>
      <c r="L33" s="704"/>
      <c r="M33" s="704"/>
      <c r="N33" s="704"/>
      <c r="O33" s="704"/>
      <c r="P33" s="704"/>
      <c r="Q33" s="704"/>
      <c r="R33" s="704"/>
      <c r="S33" s="594">
        <f>SUM(G33:R33)</f>
        <v>1</v>
      </c>
      <c r="T33" s="1011"/>
      <c r="U33" s="929">
        <v>5.7000000000000002E-2</v>
      </c>
      <c r="V33" s="945" t="s">
        <v>618</v>
      </c>
    </row>
    <row r="34" spans="1:23" s="589" customFormat="1" ht="50.1" customHeight="1" thickBot="1" x14ac:dyDescent="0.3">
      <c r="A34" s="938"/>
      <c r="B34" s="992"/>
      <c r="C34" s="927"/>
      <c r="D34" s="928"/>
      <c r="E34" s="1001"/>
      <c r="F34" s="638" t="s">
        <v>20</v>
      </c>
      <c r="G34" s="712">
        <v>0</v>
      </c>
      <c r="H34" s="713">
        <v>0</v>
      </c>
      <c r="I34" s="705">
        <v>0.33329999999999999</v>
      </c>
      <c r="J34" s="706"/>
      <c r="K34" s="708"/>
      <c r="L34" s="708"/>
      <c r="M34" s="708"/>
      <c r="N34" s="708"/>
      <c r="O34" s="704"/>
      <c r="P34" s="704"/>
      <c r="Q34" s="704"/>
      <c r="R34" s="708"/>
      <c r="S34" s="599">
        <f t="shared" ref="S34:S42" si="2">SUM(G34:R34)</f>
        <v>0.33329999999999999</v>
      </c>
      <c r="T34" s="1011"/>
      <c r="U34" s="929"/>
      <c r="V34" s="946"/>
      <c r="W34" s="587"/>
    </row>
    <row r="35" spans="1:23" s="589" customFormat="1" ht="50.1" customHeight="1" x14ac:dyDescent="0.25">
      <c r="A35" s="938"/>
      <c r="B35" s="992"/>
      <c r="C35" s="927" t="s">
        <v>389</v>
      </c>
      <c r="D35" s="928" t="s">
        <v>275</v>
      </c>
      <c r="E35" s="1001"/>
      <c r="F35" s="639" t="s">
        <v>19</v>
      </c>
      <c r="G35" s="704">
        <v>0.2</v>
      </c>
      <c r="H35" s="705">
        <v>0.2</v>
      </c>
      <c r="I35" s="705">
        <v>0.2</v>
      </c>
      <c r="J35" s="704">
        <v>0.2</v>
      </c>
      <c r="K35" s="704">
        <v>0.2</v>
      </c>
      <c r="L35" s="704"/>
      <c r="M35" s="704"/>
      <c r="N35" s="704"/>
      <c r="O35" s="704"/>
      <c r="P35" s="704"/>
      <c r="Q35" s="704"/>
      <c r="R35" s="704"/>
      <c r="S35" s="594">
        <f>SUM(G35:R35)</f>
        <v>1</v>
      </c>
      <c r="T35" s="1011"/>
      <c r="U35" s="929">
        <v>1.9199999999999998E-2</v>
      </c>
      <c r="V35" s="945" t="s">
        <v>619</v>
      </c>
    </row>
    <row r="36" spans="1:23" s="589" customFormat="1" ht="50.1" customHeight="1" thickBot="1" x14ac:dyDescent="0.3">
      <c r="A36" s="938"/>
      <c r="B36" s="992"/>
      <c r="C36" s="927"/>
      <c r="D36" s="928"/>
      <c r="E36" s="1001"/>
      <c r="F36" s="638" t="s">
        <v>20</v>
      </c>
      <c r="G36" s="704">
        <f>+G35</f>
        <v>0.2</v>
      </c>
      <c r="H36" s="705">
        <v>0.2</v>
      </c>
      <c r="I36" s="705">
        <v>0.2</v>
      </c>
      <c r="J36" s="704"/>
      <c r="K36" s="704"/>
      <c r="L36" s="704"/>
      <c r="M36" s="708"/>
      <c r="N36" s="708"/>
      <c r="O36" s="704"/>
      <c r="P36" s="704"/>
      <c r="Q36" s="704"/>
      <c r="R36" s="704"/>
      <c r="S36" s="595">
        <f t="shared" si="2"/>
        <v>0.60000000000000009</v>
      </c>
      <c r="T36" s="1011"/>
      <c r="U36" s="929"/>
      <c r="V36" s="946"/>
    </row>
    <row r="37" spans="1:23" ht="50.1" customHeight="1" x14ac:dyDescent="0.25">
      <c r="A37" s="938"/>
      <c r="B37" s="992"/>
      <c r="C37" s="927" t="s">
        <v>574</v>
      </c>
      <c r="D37" s="928" t="s">
        <v>275</v>
      </c>
      <c r="E37" s="1001"/>
      <c r="F37" s="639" t="s">
        <v>19</v>
      </c>
      <c r="G37" s="704">
        <v>0.5</v>
      </c>
      <c r="H37" s="705">
        <v>0.33329999999999999</v>
      </c>
      <c r="I37" s="705">
        <v>0.16669999999999999</v>
      </c>
      <c r="J37" s="704">
        <v>0</v>
      </c>
      <c r="K37" s="704">
        <v>0</v>
      </c>
      <c r="L37" s="704"/>
      <c r="M37" s="704"/>
      <c r="N37" s="704"/>
      <c r="O37" s="704"/>
      <c r="P37" s="704"/>
      <c r="Q37" s="704"/>
      <c r="R37" s="704"/>
      <c r="S37" s="594">
        <f>SUM(G37:R37)</f>
        <v>0.99999999999999989</v>
      </c>
      <c r="T37" s="1011"/>
      <c r="U37" s="929">
        <v>5.7000000000000002E-2</v>
      </c>
      <c r="V37" s="945" t="s">
        <v>620</v>
      </c>
    </row>
    <row r="38" spans="1:23" ht="50.1" customHeight="1" thickBot="1" x14ac:dyDescent="0.3">
      <c r="A38" s="938"/>
      <c r="B38" s="992"/>
      <c r="C38" s="927"/>
      <c r="D38" s="928"/>
      <c r="E38" s="1001"/>
      <c r="F38" s="638" t="s">
        <v>20</v>
      </c>
      <c r="G38" s="712">
        <v>0.5</v>
      </c>
      <c r="H38" s="714">
        <v>0.33329999999999999</v>
      </c>
      <c r="I38" s="705">
        <v>0.16669999999999999</v>
      </c>
      <c r="J38" s="708"/>
      <c r="K38" s="708"/>
      <c r="L38" s="704"/>
      <c r="M38" s="708"/>
      <c r="N38" s="706"/>
      <c r="O38" s="704"/>
      <c r="P38" s="704"/>
      <c r="Q38" s="704"/>
      <c r="R38" s="704"/>
      <c r="S38" s="599">
        <f t="shared" si="2"/>
        <v>0.99999999999999989</v>
      </c>
      <c r="T38" s="1011"/>
      <c r="U38" s="929"/>
      <c r="V38" s="946"/>
      <c r="W38" s="587"/>
    </row>
    <row r="39" spans="1:23" ht="50.1" customHeight="1" x14ac:dyDescent="0.25">
      <c r="A39" s="938"/>
      <c r="B39" s="992"/>
      <c r="C39" s="927" t="s">
        <v>575</v>
      </c>
      <c r="D39" s="928" t="s">
        <v>275</v>
      </c>
      <c r="E39" s="1001"/>
      <c r="F39" s="639" t="s">
        <v>19</v>
      </c>
      <c r="G39" s="704">
        <v>0</v>
      </c>
      <c r="H39" s="705">
        <v>0</v>
      </c>
      <c r="I39" s="705">
        <v>0</v>
      </c>
      <c r="J39" s="704">
        <v>0</v>
      </c>
      <c r="K39" s="704">
        <v>1</v>
      </c>
      <c r="L39" s="704"/>
      <c r="M39" s="704"/>
      <c r="N39" s="704"/>
      <c r="O39" s="704"/>
      <c r="P39" s="704"/>
      <c r="Q39" s="704"/>
      <c r="R39" s="704"/>
      <c r="S39" s="594">
        <f>SUM(G39:R39)</f>
        <v>1</v>
      </c>
      <c r="T39" s="1011"/>
      <c r="U39" s="929">
        <v>3.8300000000000001E-2</v>
      </c>
      <c r="V39" s="945" t="s">
        <v>621</v>
      </c>
    </row>
    <row r="40" spans="1:23" ht="53.25" customHeight="1" thickBot="1" x14ac:dyDescent="0.3">
      <c r="A40" s="938"/>
      <c r="B40" s="992"/>
      <c r="C40" s="927"/>
      <c r="D40" s="928"/>
      <c r="E40" s="1001"/>
      <c r="F40" s="638" t="s">
        <v>20</v>
      </c>
      <c r="G40" s="573">
        <v>0</v>
      </c>
      <c r="H40" s="714">
        <v>0</v>
      </c>
      <c r="I40" s="714">
        <v>0</v>
      </c>
      <c r="J40" s="708"/>
      <c r="K40" s="708"/>
      <c r="L40" s="704"/>
      <c r="M40" s="704"/>
      <c r="N40" s="706"/>
      <c r="O40" s="704"/>
      <c r="P40" s="704"/>
      <c r="Q40" s="704"/>
      <c r="R40" s="704"/>
      <c r="S40" s="595">
        <f t="shared" si="2"/>
        <v>0</v>
      </c>
      <c r="T40" s="1011"/>
      <c r="U40" s="929"/>
      <c r="V40" s="946"/>
      <c r="W40" s="587"/>
    </row>
    <row r="41" spans="1:23" ht="50.1" customHeight="1" x14ac:dyDescent="0.25">
      <c r="A41" s="938"/>
      <c r="B41" s="992"/>
      <c r="C41" s="927" t="s">
        <v>576</v>
      </c>
      <c r="D41" s="928" t="s">
        <v>275</v>
      </c>
      <c r="E41" s="1001" t="s">
        <v>275</v>
      </c>
      <c r="F41" s="639" t="s">
        <v>19</v>
      </c>
      <c r="G41" s="704">
        <v>0.15379999999999999</v>
      </c>
      <c r="H41" s="705">
        <v>0.25640000000000002</v>
      </c>
      <c r="I41" s="705">
        <v>0.23080000000000001</v>
      </c>
      <c r="J41" s="704">
        <v>0.2051</v>
      </c>
      <c r="K41" s="704">
        <v>0.15390000000000001</v>
      </c>
      <c r="L41" s="704"/>
      <c r="M41" s="704"/>
      <c r="N41" s="704"/>
      <c r="O41" s="704"/>
      <c r="P41" s="704"/>
      <c r="Q41" s="704"/>
      <c r="R41" s="704"/>
      <c r="S41" s="594">
        <f>SUM(G41:R41)</f>
        <v>1</v>
      </c>
      <c r="T41" s="1011"/>
      <c r="U41" s="929">
        <v>7.6600000000000001E-2</v>
      </c>
      <c r="V41" s="1018" t="s">
        <v>622</v>
      </c>
    </row>
    <row r="42" spans="1:23" ht="60.75" customHeight="1" thickBot="1" x14ac:dyDescent="0.3">
      <c r="A42" s="938"/>
      <c r="B42" s="993"/>
      <c r="C42" s="1002"/>
      <c r="D42" s="934"/>
      <c r="E42" s="1020"/>
      <c r="F42" s="640" t="s">
        <v>20</v>
      </c>
      <c r="G42" s="708">
        <v>0.15379999999999999</v>
      </c>
      <c r="H42" s="714">
        <v>0.25640000000000002</v>
      </c>
      <c r="I42" s="705">
        <v>0.23080000000000001</v>
      </c>
      <c r="J42" s="708"/>
      <c r="K42" s="708"/>
      <c r="L42" s="715"/>
      <c r="M42" s="715"/>
      <c r="N42" s="716"/>
      <c r="O42" s="715"/>
      <c r="P42" s="715"/>
      <c r="Q42" s="715"/>
      <c r="R42" s="716"/>
      <c r="S42" s="601">
        <f t="shared" si="2"/>
        <v>0.64100000000000001</v>
      </c>
      <c r="T42" s="1016"/>
      <c r="U42" s="1019"/>
      <c r="V42" s="946"/>
      <c r="W42" s="587"/>
    </row>
    <row r="43" spans="1:23" ht="67.5" customHeight="1" x14ac:dyDescent="0.25">
      <c r="A43" s="939"/>
      <c r="B43" s="941" t="s">
        <v>326</v>
      </c>
      <c r="C43" s="940" t="s">
        <v>577</v>
      </c>
      <c r="D43" s="1000" t="s">
        <v>275</v>
      </c>
      <c r="E43" s="1003" t="s">
        <v>275</v>
      </c>
      <c r="F43" s="641" t="s">
        <v>19</v>
      </c>
      <c r="G43" s="704">
        <v>0.2</v>
      </c>
      <c r="H43" s="705">
        <v>0.2</v>
      </c>
      <c r="I43" s="705">
        <v>0.2</v>
      </c>
      <c r="J43" s="704">
        <v>0.2</v>
      </c>
      <c r="K43" s="704">
        <v>0.2</v>
      </c>
      <c r="L43" s="717"/>
      <c r="M43" s="717"/>
      <c r="N43" s="717"/>
      <c r="O43" s="717"/>
      <c r="P43" s="717"/>
      <c r="Q43" s="717"/>
      <c r="R43" s="717"/>
      <c r="S43" s="602">
        <f t="shared" ref="S43:S47" si="3">SUM(G43:R43)</f>
        <v>1</v>
      </c>
      <c r="T43" s="1010">
        <f>SUM(U43:U48)</f>
        <v>0.25</v>
      </c>
      <c r="U43" s="1008">
        <v>5.7700000000000001E-2</v>
      </c>
      <c r="V43" s="1009" t="s">
        <v>626</v>
      </c>
    </row>
    <row r="44" spans="1:23" ht="56.45" customHeight="1" thickBot="1" x14ac:dyDescent="0.3">
      <c r="A44" s="939"/>
      <c r="B44" s="939"/>
      <c r="C44" s="927"/>
      <c r="D44" s="928"/>
      <c r="E44" s="1001"/>
      <c r="F44" s="638" t="s">
        <v>20</v>
      </c>
      <c r="G44" s="704">
        <f>+G43</f>
        <v>0.2</v>
      </c>
      <c r="H44" s="705">
        <v>0.2</v>
      </c>
      <c r="I44" s="705">
        <v>0.2</v>
      </c>
      <c r="J44" s="704"/>
      <c r="K44" s="704"/>
      <c r="L44" s="704"/>
      <c r="M44" s="704"/>
      <c r="N44" s="704"/>
      <c r="O44" s="704"/>
      <c r="P44" s="704"/>
      <c r="Q44" s="704"/>
      <c r="R44" s="704"/>
      <c r="S44" s="599">
        <f t="shared" si="1"/>
        <v>0.60000000000000009</v>
      </c>
      <c r="T44" s="1011"/>
      <c r="U44" s="929"/>
      <c r="V44" s="937"/>
      <c r="W44" s="587"/>
    </row>
    <row r="45" spans="1:23" ht="96.75" customHeight="1" x14ac:dyDescent="0.25">
      <c r="A45" s="939"/>
      <c r="B45" s="939"/>
      <c r="C45" s="927" t="s">
        <v>578</v>
      </c>
      <c r="D45" s="928" t="s">
        <v>275</v>
      </c>
      <c r="E45" s="1001" t="s">
        <v>427</v>
      </c>
      <c r="F45" s="639" t="s">
        <v>19</v>
      </c>
      <c r="G45" s="718">
        <v>8.5699999999999998E-2</v>
      </c>
      <c r="H45" s="719">
        <v>0.1714</v>
      </c>
      <c r="I45" s="719">
        <v>0.28570000000000001</v>
      </c>
      <c r="J45" s="718">
        <v>0.38569999999999999</v>
      </c>
      <c r="K45" s="718">
        <v>7.1499999999999994E-2</v>
      </c>
      <c r="L45" s="704"/>
      <c r="M45" s="704"/>
      <c r="N45" s="704"/>
      <c r="O45" s="704"/>
      <c r="P45" s="704"/>
      <c r="Q45" s="704"/>
      <c r="R45" s="704"/>
      <c r="S45" s="594">
        <f t="shared" si="3"/>
        <v>0.99999999999999989</v>
      </c>
      <c r="T45" s="1011"/>
      <c r="U45" s="929">
        <v>0.1346</v>
      </c>
      <c r="V45" s="937" t="s">
        <v>629</v>
      </c>
    </row>
    <row r="46" spans="1:23" ht="96.75" customHeight="1" thickBot="1" x14ac:dyDescent="0.3">
      <c r="A46" s="939"/>
      <c r="B46" s="939"/>
      <c r="C46" s="927"/>
      <c r="D46" s="928"/>
      <c r="E46" s="1001"/>
      <c r="F46" s="638" t="s">
        <v>20</v>
      </c>
      <c r="G46" s="573">
        <v>8.5699999999999998E-2</v>
      </c>
      <c r="H46" s="714">
        <v>0.1714</v>
      </c>
      <c r="I46" s="714">
        <v>0.28570000000000001</v>
      </c>
      <c r="J46" s="573"/>
      <c r="K46" s="704"/>
      <c r="L46" s="704"/>
      <c r="M46" s="704"/>
      <c r="N46" s="704"/>
      <c r="O46" s="704"/>
      <c r="P46" s="704"/>
      <c r="Q46" s="704"/>
      <c r="R46" s="706"/>
      <c r="S46" s="595">
        <f t="shared" si="1"/>
        <v>0.54279999999999995</v>
      </c>
      <c r="T46" s="1011"/>
      <c r="U46" s="929"/>
      <c r="V46" s="937"/>
      <c r="W46" s="587"/>
    </row>
    <row r="47" spans="1:23" ht="72" customHeight="1" x14ac:dyDescent="0.25">
      <c r="A47" s="939"/>
      <c r="B47" s="939"/>
      <c r="C47" s="927" t="s">
        <v>579</v>
      </c>
      <c r="D47" s="928" t="s">
        <v>275</v>
      </c>
      <c r="E47" s="1001" t="s">
        <v>275</v>
      </c>
      <c r="F47" s="639" t="s">
        <v>19</v>
      </c>
      <c r="G47" s="704">
        <v>0.2</v>
      </c>
      <c r="H47" s="705">
        <v>0.2</v>
      </c>
      <c r="I47" s="705">
        <v>0.2</v>
      </c>
      <c r="J47" s="704">
        <v>0.2</v>
      </c>
      <c r="K47" s="704">
        <v>0.2</v>
      </c>
      <c r="L47" s="704"/>
      <c r="M47" s="704"/>
      <c r="N47" s="704"/>
      <c r="O47" s="704"/>
      <c r="P47" s="704"/>
      <c r="Q47" s="704"/>
      <c r="R47" s="704"/>
      <c r="S47" s="594">
        <f t="shared" si="3"/>
        <v>1</v>
      </c>
      <c r="T47" s="1011"/>
      <c r="U47" s="929">
        <v>5.7700000000000001E-2</v>
      </c>
      <c r="V47" s="937" t="s">
        <v>625</v>
      </c>
    </row>
    <row r="48" spans="1:23" ht="78" customHeight="1" x14ac:dyDescent="0.25">
      <c r="A48" s="939"/>
      <c r="B48" s="939"/>
      <c r="C48" s="927"/>
      <c r="D48" s="928"/>
      <c r="E48" s="1001"/>
      <c r="F48" s="638" t="s">
        <v>20</v>
      </c>
      <c r="G48" s="704">
        <f>+G47</f>
        <v>0.2</v>
      </c>
      <c r="H48" s="705">
        <v>0.2</v>
      </c>
      <c r="I48" s="705">
        <v>0.02</v>
      </c>
      <c r="J48" s="704"/>
      <c r="K48" s="704"/>
      <c r="L48" s="704"/>
      <c r="M48" s="704"/>
      <c r="N48" s="704"/>
      <c r="O48" s="704"/>
      <c r="P48" s="704"/>
      <c r="Q48" s="704"/>
      <c r="R48" s="704"/>
      <c r="S48" s="599">
        <f>SUM(G48:R48)</f>
        <v>0.42000000000000004</v>
      </c>
      <c r="T48" s="1011"/>
      <c r="U48" s="929"/>
      <c r="V48" s="937"/>
      <c r="W48" s="587"/>
    </row>
    <row r="49" spans="1:31" s="606" customFormat="1" ht="30" customHeight="1" thickBot="1" x14ac:dyDescent="0.3">
      <c r="A49" s="1006" t="s">
        <v>247</v>
      </c>
      <c r="B49" s="1007"/>
      <c r="C49" s="1007"/>
      <c r="D49" s="1007"/>
      <c r="E49" s="1007"/>
      <c r="F49" s="1007"/>
      <c r="G49" s="1007"/>
      <c r="H49" s="1007"/>
      <c r="I49" s="1007"/>
      <c r="J49" s="1007"/>
      <c r="K49" s="1007"/>
      <c r="L49" s="1007"/>
      <c r="M49" s="1007"/>
      <c r="N49" s="1007"/>
      <c r="O49" s="1007"/>
      <c r="P49" s="1007"/>
      <c r="Q49" s="1007"/>
      <c r="R49" s="1007"/>
      <c r="S49" s="1007"/>
      <c r="T49" s="603">
        <f>SUM(T9:T48)</f>
        <v>1</v>
      </c>
      <c r="U49" s="603">
        <f>SUM(U9:U48)</f>
        <v>0.99999999999999989</v>
      </c>
      <c r="V49" s="604"/>
      <c r="W49" s="605"/>
      <c r="X49" s="605"/>
    </row>
    <row r="50" spans="1:31" ht="14.25" x14ac:dyDescent="0.25">
      <c r="A50" s="589"/>
      <c r="B50" s="589"/>
      <c r="C50" s="607"/>
      <c r="D50" s="589"/>
      <c r="E50" s="589"/>
      <c r="F50" s="589"/>
      <c r="G50" s="589"/>
      <c r="H50" s="589"/>
      <c r="I50" s="589"/>
      <c r="J50" s="589"/>
      <c r="K50" s="589"/>
      <c r="L50" s="589"/>
      <c r="M50" s="589"/>
      <c r="N50" s="597"/>
      <c r="O50" s="597"/>
      <c r="P50" s="597"/>
      <c r="Q50" s="597"/>
      <c r="R50" s="597"/>
      <c r="S50" s="597"/>
      <c r="T50" s="597"/>
      <c r="U50" s="608"/>
    </row>
    <row r="51" spans="1:31" x14ac:dyDescent="0.25">
      <c r="A51" s="589"/>
      <c r="B51" s="589"/>
      <c r="C51" s="607"/>
      <c r="D51" s="589"/>
      <c r="E51" s="589"/>
      <c r="F51" s="589"/>
      <c r="G51" s="589"/>
      <c r="H51" s="589"/>
      <c r="I51" s="589"/>
      <c r="J51" s="589"/>
      <c r="K51" s="589"/>
      <c r="L51" s="589"/>
      <c r="M51" s="589"/>
      <c r="N51" s="597"/>
      <c r="O51" s="597"/>
      <c r="P51" s="597"/>
      <c r="Q51" s="597"/>
      <c r="R51" s="597"/>
      <c r="S51" s="597"/>
      <c r="T51" s="597"/>
      <c r="U51" s="597"/>
    </row>
    <row r="52" spans="1:31" x14ac:dyDescent="0.25">
      <c r="A52" s="589"/>
      <c r="B52" s="589"/>
      <c r="C52" s="607"/>
      <c r="D52" s="589"/>
      <c r="E52" s="589"/>
      <c r="F52" s="589"/>
      <c r="G52" s="589"/>
      <c r="H52" s="589"/>
      <c r="I52" s="589"/>
      <c r="J52" s="589"/>
      <c r="K52" s="589"/>
      <c r="L52" s="589"/>
      <c r="M52" s="589"/>
      <c r="N52" s="597"/>
      <c r="O52" s="597"/>
      <c r="P52" s="597"/>
      <c r="Q52" s="597"/>
      <c r="R52" s="597"/>
      <c r="S52" s="597"/>
      <c r="T52" s="597"/>
      <c r="U52" s="597"/>
    </row>
    <row r="53" spans="1:31" ht="26.25" customHeight="1" x14ac:dyDescent="0.25">
      <c r="B53" s="610" t="s">
        <v>36</v>
      </c>
      <c r="C53" s="994" t="s">
        <v>37</v>
      </c>
      <c r="D53" s="995"/>
      <c r="E53" s="995"/>
      <c r="F53" s="995"/>
      <c r="G53" s="995"/>
      <c r="H53" s="995"/>
      <c r="I53" s="996"/>
      <c r="J53" s="997" t="s">
        <v>38</v>
      </c>
      <c r="K53" s="998"/>
      <c r="L53" s="998"/>
      <c r="M53" s="998"/>
      <c r="N53" s="998"/>
      <c r="O53" s="998"/>
      <c r="P53" s="999"/>
      <c r="Q53" s="597"/>
      <c r="R53" s="597"/>
      <c r="S53" s="597"/>
      <c r="T53" s="597"/>
      <c r="U53" s="597"/>
      <c r="Y53" s="589"/>
      <c r="Z53" s="589"/>
      <c r="AA53" s="589"/>
      <c r="AB53" s="589"/>
      <c r="AC53" s="589"/>
      <c r="AD53" s="589"/>
      <c r="AE53" s="589"/>
    </row>
    <row r="54" spans="1:31" ht="38.25" customHeight="1" x14ac:dyDescent="0.25">
      <c r="A54" s="589"/>
      <c r="B54" s="611">
        <v>13</v>
      </c>
      <c r="C54" s="1004" t="s">
        <v>91</v>
      </c>
      <c r="D54" s="1004"/>
      <c r="E54" s="1004"/>
      <c r="F54" s="1004"/>
      <c r="G54" s="1004"/>
      <c r="H54" s="1004"/>
      <c r="I54" s="1004"/>
      <c r="J54" s="1004" t="s">
        <v>82</v>
      </c>
      <c r="K54" s="1004"/>
      <c r="L54" s="1004"/>
      <c r="M54" s="1004"/>
      <c r="N54" s="1004"/>
      <c r="O54" s="1004"/>
      <c r="P54" s="1004"/>
      <c r="Q54" s="597"/>
      <c r="R54" s="597"/>
      <c r="S54" s="597"/>
      <c r="T54" s="597"/>
      <c r="U54" s="597"/>
      <c r="Y54" s="589"/>
      <c r="Z54" s="589"/>
      <c r="AA54" s="589"/>
      <c r="AB54" s="589"/>
      <c r="AC54" s="589"/>
      <c r="AD54" s="589"/>
      <c r="AE54" s="589"/>
    </row>
    <row r="55" spans="1:31" ht="26.25" customHeight="1" x14ac:dyDescent="0.25">
      <c r="A55" s="589"/>
      <c r="B55" s="611">
        <v>14</v>
      </c>
      <c r="C55" s="1004" t="s">
        <v>273</v>
      </c>
      <c r="D55" s="1004"/>
      <c r="E55" s="1004"/>
      <c r="F55" s="1004"/>
      <c r="G55" s="1004"/>
      <c r="H55" s="1004"/>
      <c r="I55" s="1004"/>
      <c r="J55" s="1005" t="s">
        <v>329</v>
      </c>
      <c r="K55" s="1005"/>
      <c r="L55" s="1005"/>
      <c r="M55" s="1005"/>
      <c r="N55" s="1005"/>
      <c r="O55" s="1005"/>
      <c r="P55" s="1005"/>
      <c r="Q55" s="597"/>
      <c r="R55" s="597"/>
      <c r="S55" s="597"/>
      <c r="T55" s="597"/>
      <c r="U55" s="597"/>
      <c r="Y55" s="589"/>
      <c r="Z55" s="589"/>
      <c r="AA55" s="589"/>
      <c r="AB55" s="589"/>
      <c r="AC55" s="589"/>
      <c r="AD55" s="589"/>
      <c r="AE55" s="589"/>
    </row>
    <row r="56" spans="1:31" x14ac:dyDescent="0.25">
      <c r="A56" s="589"/>
      <c r="B56" s="589"/>
      <c r="C56" s="607"/>
      <c r="D56" s="589"/>
      <c r="E56" s="589"/>
      <c r="F56" s="589"/>
      <c r="G56" s="589"/>
      <c r="H56" s="589"/>
      <c r="I56" s="589"/>
      <c r="J56" s="589"/>
      <c r="K56" s="589"/>
      <c r="L56" s="589"/>
      <c r="M56" s="589"/>
      <c r="N56" s="597"/>
      <c r="O56" s="597"/>
      <c r="P56" s="597"/>
      <c r="Q56" s="597"/>
      <c r="R56" s="597"/>
      <c r="S56" s="597"/>
      <c r="T56" s="597"/>
      <c r="U56" s="597"/>
    </row>
    <row r="57" spans="1:31" x14ac:dyDescent="0.25">
      <c r="A57" s="589"/>
      <c r="B57" s="589"/>
      <c r="C57" s="607"/>
      <c r="D57" s="589"/>
      <c r="E57" s="589"/>
      <c r="F57" s="589"/>
      <c r="G57" s="589"/>
      <c r="H57" s="589"/>
      <c r="I57" s="589"/>
      <c r="J57" s="589"/>
      <c r="K57" s="589"/>
      <c r="L57" s="589"/>
      <c r="M57" s="589"/>
      <c r="N57" s="597"/>
      <c r="O57" s="597"/>
      <c r="P57" s="597"/>
      <c r="Q57" s="597"/>
      <c r="R57" s="597"/>
      <c r="S57" s="597"/>
      <c r="T57" s="597"/>
      <c r="U57" s="597"/>
    </row>
    <row r="58" spans="1:31" x14ac:dyDescent="0.25">
      <c r="A58" s="589"/>
      <c r="B58" s="589"/>
      <c r="C58" s="607"/>
      <c r="D58" s="589"/>
      <c r="E58" s="589"/>
      <c r="F58" s="589"/>
      <c r="G58" s="589"/>
      <c r="H58" s="589"/>
      <c r="I58" s="589"/>
      <c r="J58" s="589"/>
      <c r="K58" s="589"/>
      <c r="L58" s="589"/>
      <c r="M58" s="589"/>
      <c r="N58" s="597"/>
      <c r="O58" s="597"/>
      <c r="P58" s="597"/>
      <c r="Q58" s="597"/>
      <c r="R58" s="597"/>
      <c r="S58" s="597"/>
      <c r="T58" s="597"/>
      <c r="U58" s="597"/>
    </row>
    <row r="59" spans="1:31" x14ac:dyDescent="0.25">
      <c r="A59" s="589"/>
      <c r="B59" s="589"/>
      <c r="C59" s="607"/>
      <c r="D59" s="589"/>
      <c r="E59" s="589"/>
      <c r="F59" s="589"/>
      <c r="G59" s="589"/>
      <c r="H59" s="589"/>
      <c r="I59" s="589"/>
      <c r="J59" s="589"/>
      <c r="K59" s="589"/>
      <c r="L59" s="589"/>
      <c r="M59" s="589"/>
      <c r="N59" s="597"/>
      <c r="O59" s="597"/>
      <c r="P59" s="597"/>
      <c r="Q59" s="597"/>
      <c r="R59" s="597"/>
      <c r="S59" s="597"/>
      <c r="T59" s="597"/>
      <c r="U59" s="597"/>
    </row>
    <row r="60" spans="1:31" x14ac:dyDescent="0.25">
      <c r="A60" s="589"/>
      <c r="B60" s="589"/>
      <c r="C60" s="607"/>
      <c r="D60" s="589"/>
      <c r="E60" s="589"/>
      <c r="F60" s="589"/>
      <c r="G60" s="589"/>
      <c r="H60" s="589"/>
      <c r="I60" s="589"/>
      <c r="J60" s="589"/>
      <c r="K60" s="589"/>
      <c r="L60" s="589"/>
      <c r="M60" s="589"/>
      <c r="N60" s="597"/>
      <c r="O60" s="597"/>
      <c r="P60" s="597"/>
      <c r="Q60" s="597"/>
      <c r="R60" s="597"/>
      <c r="S60" s="597"/>
      <c r="T60" s="597"/>
      <c r="U60" s="597"/>
    </row>
    <row r="61" spans="1:31" x14ac:dyDescent="0.25">
      <c r="A61" s="589"/>
      <c r="B61" s="589"/>
      <c r="C61" s="607"/>
      <c r="D61" s="589"/>
      <c r="E61" s="589"/>
      <c r="F61" s="589"/>
      <c r="G61" s="589"/>
      <c r="H61" s="589"/>
      <c r="I61" s="589"/>
      <c r="J61" s="589"/>
      <c r="K61" s="589"/>
      <c r="L61" s="589"/>
      <c r="M61" s="589"/>
      <c r="N61" s="597"/>
      <c r="O61" s="597"/>
      <c r="P61" s="597"/>
      <c r="Q61" s="597"/>
      <c r="R61" s="597"/>
      <c r="S61" s="597"/>
      <c r="T61" s="597"/>
      <c r="U61" s="597"/>
    </row>
    <row r="62" spans="1:31" x14ac:dyDescent="0.25">
      <c r="A62" s="589"/>
      <c r="B62" s="589"/>
      <c r="C62" s="607"/>
      <c r="D62" s="589"/>
      <c r="E62" s="589"/>
      <c r="F62" s="589"/>
      <c r="G62" s="589"/>
      <c r="H62" s="589"/>
      <c r="I62" s="589"/>
      <c r="J62" s="589"/>
      <c r="K62" s="589"/>
      <c r="L62" s="589"/>
      <c r="M62" s="589"/>
      <c r="N62" s="597"/>
      <c r="O62" s="597"/>
      <c r="P62" s="597"/>
      <c r="Q62" s="597"/>
      <c r="R62" s="597"/>
      <c r="S62" s="597"/>
      <c r="T62" s="597"/>
      <c r="U62" s="597"/>
    </row>
    <row r="63" spans="1:31" x14ac:dyDescent="0.25">
      <c r="A63" s="589"/>
      <c r="B63" s="589"/>
      <c r="C63" s="607"/>
      <c r="D63" s="589"/>
      <c r="E63" s="589"/>
      <c r="F63" s="589"/>
      <c r="G63" s="589"/>
      <c r="H63" s="589"/>
      <c r="I63" s="589"/>
      <c r="J63" s="589"/>
      <c r="K63" s="589"/>
      <c r="L63" s="589"/>
      <c r="M63" s="589"/>
      <c r="N63" s="597"/>
      <c r="O63" s="597"/>
      <c r="P63" s="597"/>
      <c r="Q63" s="597"/>
      <c r="R63" s="597"/>
      <c r="S63" s="597"/>
      <c r="T63" s="597"/>
      <c r="U63" s="597"/>
    </row>
    <row r="64" spans="1:31" x14ac:dyDescent="0.25">
      <c r="A64" s="589"/>
      <c r="B64" s="589"/>
      <c r="C64" s="607"/>
      <c r="D64" s="589"/>
      <c r="E64" s="589"/>
      <c r="F64" s="589"/>
      <c r="G64" s="589"/>
      <c r="H64" s="589"/>
      <c r="I64" s="589"/>
      <c r="J64" s="589"/>
      <c r="K64" s="589"/>
      <c r="L64" s="589"/>
      <c r="M64" s="589"/>
      <c r="N64" s="597"/>
      <c r="O64" s="597"/>
      <c r="P64" s="597"/>
      <c r="Q64" s="597"/>
      <c r="R64" s="597"/>
      <c r="S64" s="597"/>
      <c r="T64" s="597"/>
      <c r="U64" s="597"/>
    </row>
    <row r="65" spans="1:21" x14ac:dyDescent="0.25">
      <c r="A65" s="589"/>
      <c r="B65" s="589"/>
      <c r="C65" s="607"/>
      <c r="D65" s="589"/>
      <c r="E65" s="589"/>
      <c r="F65" s="589"/>
      <c r="G65" s="589"/>
      <c r="H65" s="589"/>
      <c r="I65" s="589"/>
      <c r="J65" s="589"/>
      <c r="K65" s="589"/>
      <c r="L65" s="589"/>
      <c r="M65" s="589"/>
      <c r="N65" s="597"/>
      <c r="O65" s="597"/>
      <c r="P65" s="597"/>
      <c r="Q65" s="597"/>
      <c r="R65" s="597"/>
      <c r="S65" s="597"/>
      <c r="T65" s="597"/>
      <c r="U65" s="597"/>
    </row>
    <row r="66" spans="1:21" x14ac:dyDescent="0.25">
      <c r="A66" s="589"/>
      <c r="B66" s="589"/>
      <c r="C66" s="607"/>
      <c r="D66" s="589"/>
      <c r="E66" s="589"/>
      <c r="F66" s="589"/>
      <c r="G66" s="589"/>
      <c r="H66" s="589"/>
      <c r="I66" s="589"/>
      <c r="J66" s="589"/>
      <c r="K66" s="589"/>
      <c r="L66" s="589"/>
      <c r="M66" s="589"/>
      <c r="N66" s="597"/>
      <c r="O66" s="597"/>
      <c r="P66" s="597"/>
      <c r="Q66" s="597"/>
      <c r="R66" s="597"/>
      <c r="S66" s="597"/>
      <c r="T66" s="597"/>
      <c r="U66" s="597"/>
    </row>
    <row r="67" spans="1:21" x14ac:dyDescent="0.25">
      <c r="A67" s="589"/>
      <c r="B67" s="589"/>
      <c r="C67" s="607"/>
      <c r="D67" s="589"/>
      <c r="E67" s="589"/>
      <c r="F67" s="589"/>
      <c r="G67" s="589"/>
      <c r="H67" s="589"/>
      <c r="I67" s="589"/>
      <c r="J67" s="589"/>
      <c r="K67" s="589"/>
      <c r="L67" s="589"/>
      <c r="M67" s="589"/>
      <c r="N67" s="597"/>
      <c r="O67" s="597"/>
      <c r="P67" s="597"/>
      <c r="Q67" s="597"/>
      <c r="R67" s="597"/>
      <c r="S67" s="597"/>
      <c r="T67" s="597"/>
      <c r="U67" s="597"/>
    </row>
    <row r="68" spans="1:21" x14ac:dyDescent="0.25">
      <c r="A68" s="589"/>
      <c r="B68" s="589"/>
      <c r="C68" s="607"/>
      <c r="D68" s="589"/>
      <c r="E68" s="589"/>
      <c r="F68" s="589"/>
      <c r="G68" s="589"/>
      <c r="H68" s="589"/>
      <c r="I68" s="589"/>
      <c r="J68" s="589"/>
      <c r="K68" s="589"/>
      <c r="L68" s="589"/>
      <c r="M68" s="589"/>
      <c r="N68" s="597"/>
      <c r="O68" s="597"/>
      <c r="P68" s="597"/>
      <c r="Q68" s="597"/>
      <c r="R68" s="597"/>
      <c r="S68" s="597"/>
      <c r="T68" s="597"/>
      <c r="U68" s="597"/>
    </row>
    <row r="69" spans="1:21" x14ac:dyDescent="0.25">
      <c r="A69" s="589"/>
      <c r="B69" s="589"/>
      <c r="C69" s="607"/>
      <c r="D69" s="589"/>
      <c r="E69" s="589"/>
      <c r="F69" s="589"/>
      <c r="G69" s="589"/>
      <c r="H69" s="589"/>
      <c r="I69" s="589"/>
      <c r="J69" s="589"/>
      <c r="K69" s="589"/>
      <c r="L69" s="589"/>
      <c r="M69" s="589"/>
      <c r="N69" s="597"/>
      <c r="O69" s="597"/>
      <c r="P69" s="597"/>
      <c r="Q69" s="597"/>
      <c r="R69" s="597"/>
      <c r="S69" s="597"/>
      <c r="T69" s="597"/>
      <c r="U69" s="597"/>
    </row>
    <row r="70" spans="1:21" x14ac:dyDescent="0.25">
      <c r="A70" s="589"/>
      <c r="B70" s="589"/>
      <c r="C70" s="607"/>
      <c r="D70" s="589"/>
      <c r="E70" s="589"/>
      <c r="F70" s="589"/>
      <c r="G70" s="589"/>
      <c r="H70" s="589"/>
      <c r="I70" s="589"/>
      <c r="J70" s="589"/>
      <c r="K70" s="589"/>
      <c r="L70" s="589"/>
      <c r="M70" s="589"/>
      <c r="N70" s="597"/>
      <c r="O70" s="597"/>
      <c r="P70" s="597"/>
      <c r="Q70" s="597"/>
      <c r="R70" s="597"/>
      <c r="S70" s="597"/>
      <c r="T70" s="597"/>
      <c r="U70" s="597"/>
    </row>
    <row r="71" spans="1:21" x14ac:dyDescent="0.25">
      <c r="A71" s="589"/>
      <c r="B71" s="589"/>
      <c r="C71" s="607"/>
      <c r="D71" s="589"/>
      <c r="E71" s="589"/>
      <c r="F71" s="589"/>
      <c r="G71" s="589"/>
      <c r="H71" s="589"/>
      <c r="I71" s="589"/>
      <c r="J71" s="589"/>
      <c r="K71" s="589"/>
      <c r="L71" s="589"/>
      <c r="M71" s="589"/>
      <c r="N71" s="597"/>
      <c r="O71" s="597"/>
      <c r="P71" s="597"/>
      <c r="Q71" s="597"/>
      <c r="R71" s="597"/>
      <c r="S71" s="597"/>
      <c r="T71" s="597"/>
      <c r="U71" s="597"/>
    </row>
    <row r="72" spans="1:21" x14ac:dyDescent="0.25">
      <c r="A72" s="589"/>
      <c r="B72" s="589"/>
      <c r="C72" s="607"/>
      <c r="D72" s="589"/>
      <c r="E72" s="589"/>
      <c r="F72" s="589"/>
      <c r="G72" s="589"/>
      <c r="H72" s="589"/>
      <c r="I72" s="589"/>
      <c r="J72" s="589"/>
      <c r="K72" s="589"/>
      <c r="L72" s="589"/>
      <c r="M72" s="589"/>
      <c r="N72" s="597"/>
      <c r="O72" s="597"/>
      <c r="P72" s="597"/>
      <c r="Q72" s="597"/>
      <c r="R72" s="597"/>
      <c r="S72" s="597"/>
      <c r="T72" s="597"/>
      <c r="U72" s="597"/>
    </row>
    <row r="73" spans="1:21" x14ac:dyDescent="0.25">
      <c r="A73" s="589"/>
      <c r="B73" s="589"/>
      <c r="C73" s="607"/>
      <c r="D73" s="589"/>
      <c r="E73" s="589"/>
      <c r="F73" s="589"/>
      <c r="G73" s="589"/>
      <c r="H73" s="589"/>
      <c r="I73" s="589"/>
      <c r="J73" s="589"/>
      <c r="K73" s="589"/>
      <c r="L73" s="589"/>
      <c r="M73" s="589"/>
      <c r="N73" s="597"/>
      <c r="O73" s="597"/>
      <c r="P73" s="597"/>
      <c r="Q73" s="597"/>
      <c r="R73" s="597"/>
      <c r="S73" s="597"/>
      <c r="T73" s="597"/>
      <c r="U73" s="597"/>
    </row>
    <row r="74" spans="1:21" x14ac:dyDescent="0.25">
      <c r="A74" s="589"/>
      <c r="B74" s="589"/>
      <c r="C74" s="607"/>
      <c r="D74" s="589"/>
      <c r="E74" s="589"/>
      <c r="F74" s="589"/>
      <c r="G74" s="589"/>
      <c r="H74" s="589"/>
      <c r="I74" s="589"/>
      <c r="J74" s="589"/>
      <c r="K74" s="589"/>
      <c r="L74" s="589"/>
      <c r="M74" s="589"/>
      <c r="N74" s="597"/>
      <c r="O74" s="597"/>
      <c r="P74" s="597"/>
      <c r="Q74" s="597"/>
      <c r="R74" s="597"/>
      <c r="S74" s="597"/>
      <c r="T74" s="597"/>
      <c r="U74" s="597"/>
    </row>
    <row r="75" spans="1:21" x14ac:dyDescent="0.25">
      <c r="A75" s="589"/>
      <c r="B75" s="589"/>
      <c r="C75" s="607"/>
      <c r="D75" s="589"/>
      <c r="E75" s="589"/>
      <c r="F75" s="589"/>
      <c r="G75" s="589"/>
      <c r="H75" s="589"/>
      <c r="I75" s="589"/>
      <c r="J75" s="589"/>
      <c r="K75" s="589"/>
      <c r="L75" s="589"/>
      <c r="M75" s="589"/>
      <c r="N75" s="597"/>
      <c r="O75" s="597"/>
      <c r="P75" s="597"/>
      <c r="Q75" s="597"/>
      <c r="R75" s="597"/>
      <c r="S75" s="597"/>
      <c r="T75" s="597"/>
      <c r="U75" s="597"/>
    </row>
    <row r="76" spans="1:21" x14ac:dyDescent="0.25">
      <c r="A76" s="589"/>
      <c r="B76" s="589"/>
      <c r="C76" s="607"/>
      <c r="D76" s="589"/>
      <c r="E76" s="589"/>
      <c r="F76" s="589"/>
      <c r="G76" s="589"/>
      <c r="H76" s="589"/>
      <c r="I76" s="589"/>
      <c r="J76" s="589"/>
      <c r="K76" s="589"/>
      <c r="L76" s="589"/>
      <c r="M76" s="589"/>
      <c r="N76" s="597"/>
      <c r="O76" s="597"/>
      <c r="P76" s="597"/>
      <c r="Q76" s="597"/>
      <c r="R76" s="597"/>
      <c r="S76" s="597"/>
      <c r="T76" s="597"/>
      <c r="U76" s="597"/>
    </row>
    <row r="77" spans="1:21" x14ac:dyDescent="0.25">
      <c r="A77" s="589"/>
      <c r="B77" s="589"/>
      <c r="C77" s="607"/>
      <c r="D77" s="589"/>
      <c r="E77" s="589"/>
      <c r="F77" s="589"/>
      <c r="G77" s="589"/>
      <c r="H77" s="589"/>
      <c r="I77" s="589"/>
      <c r="J77" s="589"/>
      <c r="K77" s="589"/>
      <c r="L77" s="589"/>
      <c r="M77" s="589"/>
      <c r="N77" s="597"/>
      <c r="O77" s="597"/>
      <c r="P77" s="597"/>
      <c r="Q77" s="597"/>
      <c r="R77" s="597"/>
      <c r="S77" s="597"/>
      <c r="T77" s="597"/>
      <c r="U77" s="597"/>
    </row>
    <row r="78" spans="1:21" x14ac:dyDescent="0.25">
      <c r="A78" s="589"/>
      <c r="B78" s="589"/>
      <c r="C78" s="607"/>
      <c r="D78" s="589"/>
      <c r="E78" s="589"/>
      <c r="F78" s="589"/>
      <c r="G78" s="589"/>
      <c r="H78" s="589"/>
      <c r="I78" s="589"/>
      <c r="J78" s="589"/>
      <c r="K78" s="589"/>
      <c r="L78" s="589"/>
      <c r="M78" s="589"/>
      <c r="N78" s="597"/>
      <c r="O78" s="597"/>
      <c r="P78" s="597"/>
      <c r="Q78" s="597"/>
      <c r="R78" s="597"/>
      <c r="S78" s="597"/>
      <c r="T78" s="597"/>
      <c r="U78" s="597"/>
    </row>
    <row r="79" spans="1:21" x14ac:dyDescent="0.25">
      <c r="A79" s="589"/>
      <c r="B79" s="589"/>
      <c r="C79" s="607"/>
      <c r="D79" s="589"/>
      <c r="E79" s="589"/>
      <c r="F79" s="589"/>
      <c r="G79" s="589"/>
      <c r="H79" s="589"/>
      <c r="I79" s="589"/>
      <c r="J79" s="589"/>
      <c r="K79" s="589"/>
      <c r="L79" s="589"/>
      <c r="M79" s="589"/>
      <c r="N79" s="597"/>
      <c r="O79" s="597"/>
      <c r="P79" s="597"/>
      <c r="Q79" s="597"/>
      <c r="R79" s="597"/>
      <c r="S79" s="597"/>
      <c r="T79" s="597"/>
      <c r="U79" s="597"/>
    </row>
    <row r="80" spans="1:21" x14ac:dyDescent="0.25">
      <c r="A80" s="589"/>
      <c r="B80" s="589"/>
      <c r="C80" s="607"/>
      <c r="D80" s="589"/>
      <c r="E80" s="589"/>
      <c r="F80" s="589"/>
      <c r="G80" s="589"/>
      <c r="H80" s="589"/>
      <c r="I80" s="589"/>
      <c r="J80" s="589"/>
      <c r="K80" s="589"/>
      <c r="L80" s="589"/>
      <c r="M80" s="589"/>
      <c r="N80" s="597"/>
      <c r="O80" s="597"/>
      <c r="P80" s="597"/>
      <c r="Q80" s="597"/>
      <c r="R80" s="597"/>
      <c r="S80" s="597"/>
      <c r="T80" s="597"/>
      <c r="U80" s="597"/>
    </row>
    <row r="81" spans="1:21" x14ac:dyDescent="0.25">
      <c r="A81" s="589"/>
      <c r="B81" s="589"/>
      <c r="C81" s="607"/>
      <c r="D81" s="589"/>
      <c r="E81" s="589"/>
      <c r="F81" s="589"/>
      <c r="G81" s="589"/>
      <c r="H81" s="589"/>
      <c r="I81" s="589"/>
      <c r="J81" s="589"/>
      <c r="K81" s="589"/>
      <c r="L81" s="589"/>
      <c r="M81" s="589"/>
      <c r="N81" s="597"/>
      <c r="O81" s="597"/>
      <c r="P81" s="597"/>
      <c r="Q81" s="597"/>
      <c r="R81" s="597"/>
      <c r="S81" s="597"/>
      <c r="T81" s="597"/>
      <c r="U81" s="597"/>
    </row>
    <row r="82" spans="1:21" x14ac:dyDescent="0.25">
      <c r="A82" s="589"/>
      <c r="B82" s="589"/>
      <c r="C82" s="607"/>
      <c r="D82" s="589"/>
      <c r="E82" s="589"/>
      <c r="F82" s="589"/>
      <c r="G82" s="589"/>
      <c r="H82" s="589"/>
      <c r="I82" s="589"/>
      <c r="J82" s="589"/>
      <c r="K82" s="589"/>
      <c r="L82" s="589"/>
      <c r="M82" s="589"/>
      <c r="N82" s="597"/>
      <c r="O82" s="597"/>
      <c r="P82" s="597"/>
      <c r="Q82" s="597"/>
      <c r="R82" s="597"/>
      <c r="S82" s="597"/>
      <c r="T82" s="597"/>
      <c r="U82" s="597"/>
    </row>
    <row r="83" spans="1:21" x14ac:dyDescent="0.25">
      <c r="A83" s="589"/>
      <c r="B83" s="589"/>
      <c r="C83" s="607"/>
      <c r="D83" s="589"/>
      <c r="E83" s="589"/>
      <c r="F83" s="589"/>
      <c r="G83" s="589"/>
      <c r="H83" s="589"/>
      <c r="I83" s="589"/>
      <c r="J83" s="589"/>
      <c r="K83" s="589"/>
      <c r="L83" s="589"/>
      <c r="M83" s="589"/>
      <c r="N83" s="597"/>
      <c r="O83" s="597"/>
      <c r="P83" s="597"/>
      <c r="Q83" s="597"/>
      <c r="R83" s="597"/>
      <c r="S83" s="597"/>
      <c r="T83" s="597"/>
      <c r="U83" s="597"/>
    </row>
    <row r="84" spans="1:21" x14ac:dyDescent="0.25">
      <c r="A84" s="589"/>
      <c r="B84" s="589"/>
      <c r="C84" s="607"/>
      <c r="D84" s="589"/>
      <c r="E84" s="589"/>
      <c r="F84" s="589"/>
      <c r="G84" s="589"/>
      <c r="H84" s="589"/>
      <c r="I84" s="589"/>
      <c r="J84" s="589"/>
      <c r="K84" s="589"/>
      <c r="L84" s="589"/>
      <c r="M84" s="589"/>
      <c r="N84" s="597"/>
      <c r="O84" s="597"/>
      <c r="P84" s="597"/>
      <c r="Q84" s="597"/>
      <c r="R84" s="597"/>
      <c r="S84" s="597"/>
      <c r="T84" s="597"/>
      <c r="U84" s="597"/>
    </row>
    <row r="85" spans="1:21" x14ac:dyDescent="0.25">
      <c r="A85" s="589"/>
      <c r="B85" s="589"/>
      <c r="C85" s="607"/>
      <c r="D85" s="589"/>
      <c r="E85" s="589"/>
      <c r="F85" s="589"/>
      <c r="G85" s="589"/>
      <c r="H85" s="589"/>
      <c r="I85" s="589"/>
      <c r="J85" s="589"/>
      <c r="K85" s="589"/>
      <c r="L85" s="589"/>
      <c r="M85" s="589"/>
      <c r="N85" s="597"/>
      <c r="O85" s="597"/>
      <c r="P85" s="597"/>
      <c r="Q85" s="597"/>
      <c r="R85" s="597"/>
      <c r="S85" s="597"/>
      <c r="T85" s="597"/>
      <c r="U85" s="597"/>
    </row>
    <row r="86" spans="1:21" x14ac:dyDescent="0.25">
      <c r="A86" s="589"/>
      <c r="B86" s="589"/>
      <c r="C86" s="607"/>
      <c r="D86" s="589"/>
      <c r="E86" s="589"/>
      <c r="F86" s="589"/>
      <c r="G86" s="589"/>
      <c r="H86" s="589"/>
      <c r="I86" s="589"/>
      <c r="J86" s="589"/>
      <c r="K86" s="589"/>
      <c r="L86" s="589"/>
      <c r="M86" s="589"/>
      <c r="N86" s="597"/>
      <c r="O86" s="597"/>
      <c r="P86" s="597"/>
      <c r="Q86" s="597"/>
      <c r="R86" s="597"/>
      <c r="S86" s="597"/>
      <c r="T86" s="597"/>
      <c r="U86" s="597"/>
    </row>
    <row r="87" spans="1:21" x14ac:dyDescent="0.25">
      <c r="A87" s="589"/>
      <c r="B87" s="589"/>
      <c r="C87" s="607"/>
      <c r="D87" s="589"/>
      <c r="E87" s="589"/>
      <c r="F87" s="589"/>
      <c r="G87" s="589"/>
      <c r="H87" s="589"/>
      <c r="I87" s="589"/>
      <c r="J87" s="589"/>
      <c r="K87" s="589"/>
      <c r="L87" s="589"/>
      <c r="M87" s="589"/>
      <c r="N87" s="597"/>
      <c r="O87" s="597"/>
      <c r="P87" s="597"/>
      <c r="Q87" s="597"/>
      <c r="R87" s="597"/>
      <c r="S87" s="597"/>
      <c r="T87" s="597"/>
      <c r="U87" s="597"/>
    </row>
    <row r="88" spans="1:21" x14ac:dyDescent="0.25">
      <c r="A88" s="589"/>
      <c r="B88" s="589"/>
      <c r="C88" s="607"/>
      <c r="D88" s="589"/>
      <c r="E88" s="589"/>
      <c r="F88" s="589"/>
      <c r="G88" s="589"/>
      <c r="H88" s="589"/>
      <c r="I88" s="589"/>
      <c r="J88" s="589"/>
      <c r="K88" s="589"/>
      <c r="L88" s="589"/>
      <c r="M88" s="589"/>
      <c r="N88" s="597"/>
      <c r="O88" s="597"/>
      <c r="P88" s="597"/>
      <c r="Q88" s="597"/>
      <c r="R88" s="597"/>
      <c r="S88" s="597"/>
      <c r="T88" s="597"/>
      <c r="U88" s="597"/>
    </row>
    <row r="89" spans="1:21" x14ac:dyDescent="0.25">
      <c r="A89" s="589"/>
      <c r="B89" s="589"/>
      <c r="C89" s="607"/>
      <c r="D89" s="589"/>
      <c r="E89" s="589"/>
      <c r="F89" s="589"/>
      <c r="G89" s="589"/>
      <c r="H89" s="589"/>
      <c r="I89" s="589"/>
      <c r="J89" s="589"/>
      <c r="K89" s="589"/>
      <c r="L89" s="589"/>
      <c r="M89" s="589"/>
      <c r="N89" s="597"/>
      <c r="O89" s="597"/>
      <c r="P89" s="597"/>
      <c r="Q89" s="597"/>
      <c r="R89" s="597"/>
      <c r="S89" s="597"/>
      <c r="T89" s="597"/>
      <c r="U89" s="597"/>
    </row>
    <row r="90" spans="1:21" x14ac:dyDescent="0.25">
      <c r="A90" s="589"/>
      <c r="B90" s="589"/>
      <c r="C90" s="607"/>
      <c r="D90" s="589"/>
      <c r="E90" s="589"/>
      <c r="F90" s="589"/>
      <c r="G90" s="589"/>
      <c r="H90" s="589"/>
      <c r="I90" s="589"/>
      <c r="J90" s="589"/>
      <c r="K90" s="589"/>
      <c r="L90" s="589"/>
      <c r="M90" s="589"/>
      <c r="N90" s="597"/>
      <c r="O90" s="597"/>
      <c r="P90" s="597"/>
      <c r="Q90" s="597"/>
      <c r="R90" s="597"/>
      <c r="S90" s="597"/>
      <c r="T90" s="597"/>
      <c r="U90" s="597"/>
    </row>
    <row r="91" spans="1:21" x14ac:dyDescent="0.25">
      <c r="A91" s="589"/>
      <c r="B91" s="589"/>
      <c r="C91" s="607"/>
      <c r="D91" s="589"/>
      <c r="E91" s="589"/>
      <c r="F91" s="589"/>
      <c r="G91" s="589"/>
      <c r="H91" s="589"/>
      <c r="I91" s="589"/>
      <c r="J91" s="589"/>
      <c r="K91" s="589"/>
      <c r="L91" s="589"/>
      <c r="M91" s="589"/>
      <c r="N91" s="597"/>
      <c r="O91" s="597"/>
      <c r="P91" s="597"/>
      <c r="Q91" s="597"/>
      <c r="R91" s="597"/>
      <c r="S91" s="597"/>
      <c r="T91" s="597"/>
      <c r="U91" s="597"/>
    </row>
    <row r="92" spans="1:21" x14ac:dyDescent="0.25">
      <c r="A92" s="589"/>
      <c r="B92" s="589"/>
      <c r="C92" s="607"/>
      <c r="D92" s="589"/>
      <c r="E92" s="589"/>
      <c r="F92" s="589"/>
      <c r="G92" s="589"/>
      <c r="H92" s="589"/>
      <c r="I92" s="589"/>
      <c r="J92" s="589"/>
      <c r="K92" s="589"/>
      <c r="L92" s="589"/>
      <c r="M92" s="589"/>
      <c r="N92" s="597"/>
      <c r="O92" s="597"/>
      <c r="P92" s="597"/>
      <c r="Q92" s="597"/>
      <c r="R92" s="597"/>
      <c r="S92" s="597"/>
      <c r="T92" s="597"/>
      <c r="U92" s="597"/>
    </row>
    <row r="93" spans="1:21" x14ac:dyDescent="0.25">
      <c r="A93" s="589"/>
      <c r="B93" s="589"/>
      <c r="C93" s="607"/>
      <c r="D93" s="589"/>
      <c r="E93" s="589"/>
      <c r="F93" s="589"/>
      <c r="G93" s="589"/>
      <c r="H93" s="589"/>
      <c r="I93" s="589"/>
      <c r="J93" s="589"/>
      <c r="K93" s="589"/>
      <c r="L93" s="589"/>
      <c r="M93" s="589"/>
      <c r="N93" s="597"/>
      <c r="O93" s="597"/>
      <c r="P93" s="597"/>
      <c r="Q93" s="597"/>
      <c r="R93" s="597"/>
      <c r="S93" s="597"/>
      <c r="T93" s="597"/>
      <c r="U93" s="597"/>
    </row>
    <row r="94" spans="1:21" x14ac:dyDescent="0.25">
      <c r="A94" s="589"/>
      <c r="B94" s="589"/>
      <c r="C94" s="607"/>
      <c r="D94" s="589"/>
      <c r="E94" s="589"/>
      <c r="F94" s="589"/>
      <c r="G94" s="589"/>
      <c r="H94" s="589"/>
      <c r="I94" s="589"/>
      <c r="J94" s="589"/>
      <c r="K94" s="589"/>
      <c r="L94" s="589"/>
      <c r="M94" s="589"/>
      <c r="N94" s="597"/>
      <c r="O94" s="597"/>
      <c r="P94" s="597"/>
      <c r="Q94" s="597"/>
      <c r="R94" s="597"/>
      <c r="S94" s="597"/>
      <c r="T94" s="597"/>
      <c r="U94" s="597"/>
    </row>
    <row r="95" spans="1:21" x14ac:dyDescent="0.25">
      <c r="A95" s="589"/>
      <c r="B95" s="589"/>
      <c r="C95" s="607"/>
      <c r="D95" s="589"/>
      <c r="E95" s="589"/>
      <c r="F95" s="589"/>
      <c r="G95" s="589"/>
      <c r="H95" s="589"/>
      <c r="I95" s="589"/>
      <c r="J95" s="589"/>
      <c r="K95" s="589"/>
      <c r="L95" s="589"/>
      <c r="M95" s="589"/>
      <c r="N95" s="597"/>
      <c r="O95" s="597"/>
      <c r="P95" s="597"/>
      <c r="Q95" s="597"/>
      <c r="R95" s="597"/>
      <c r="S95" s="597"/>
      <c r="T95" s="597"/>
      <c r="U95" s="597"/>
    </row>
    <row r="96" spans="1:21" x14ac:dyDescent="0.25">
      <c r="A96" s="589"/>
      <c r="B96" s="589"/>
      <c r="C96" s="607"/>
      <c r="D96" s="589"/>
      <c r="E96" s="589"/>
      <c r="F96" s="589"/>
      <c r="G96" s="589"/>
      <c r="H96" s="589"/>
      <c r="I96" s="589"/>
      <c r="J96" s="589"/>
      <c r="K96" s="589"/>
      <c r="L96" s="589"/>
      <c r="M96" s="589"/>
      <c r="N96" s="597"/>
      <c r="O96" s="597"/>
      <c r="P96" s="597"/>
      <c r="Q96" s="597"/>
      <c r="R96" s="597"/>
      <c r="S96" s="597"/>
      <c r="T96" s="597"/>
      <c r="U96" s="597"/>
    </row>
    <row r="97" spans="1:21" x14ac:dyDescent="0.25">
      <c r="A97" s="589"/>
      <c r="B97" s="589"/>
      <c r="C97" s="607"/>
      <c r="D97" s="589"/>
      <c r="E97" s="589"/>
      <c r="F97" s="589"/>
      <c r="G97" s="589"/>
      <c r="H97" s="589"/>
      <c r="I97" s="589"/>
      <c r="J97" s="589"/>
      <c r="K97" s="589"/>
      <c r="L97" s="589"/>
      <c r="M97" s="589"/>
      <c r="N97" s="597"/>
      <c r="O97" s="597"/>
      <c r="P97" s="597"/>
      <c r="Q97" s="597"/>
      <c r="R97" s="597"/>
      <c r="S97" s="597"/>
      <c r="T97" s="597"/>
      <c r="U97" s="597"/>
    </row>
    <row r="98" spans="1:21" x14ac:dyDescent="0.25">
      <c r="A98" s="589"/>
      <c r="B98" s="589"/>
      <c r="C98" s="607"/>
      <c r="D98" s="589"/>
      <c r="E98" s="589"/>
      <c r="F98" s="589"/>
      <c r="G98" s="589"/>
      <c r="H98" s="589"/>
      <c r="I98" s="589"/>
      <c r="J98" s="589"/>
      <c r="K98" s="589"/>
      <c r="L98" s="589"/>
      <c r="M98" s="589"/>
      <c r="N98" s="597"/>
      <c r="O98" s="597"/>
      <c r="P98" s="597"/>
      <c r="Q98" s="597"/>
      <c r="R98" s="597"/>
      <c r="S98" s="597"/>
      <c r="T98" s="597"/>
      <c r="U98" s="597"/>
    </row>
    <row r="99" spans="1:21" x14ac:dyDescent="0.25">
      <c r="A99" s="589"/>
      <c r="B99" s="589"/>
      <c r="C99" s="607"/>
      <c r="D99" s="589"/>
      <c r="E99" s="589"/>
      <c r="F99" s="589"/>
      <c r="G99" s="589"/>
      <c r="H99" s="589"/>
      <c r="I99" s="589"/>
      <c r="J99" s="589"/>
      <c r="K99" s="589"/>
      <c r="L99" s="589"/>
      <c r="M99" s="589"/>
      <c r="N99" s="597"/>
      <c r="O99" s="597"/>
      <c r="P99" s="597"/>
      <c r="Q99" s="597"/>
      <c r="R99" s="597"/>
      <c r="S99" s="597"/>
      <c r="T99" s="597"/>
      <c r="U99" s="597"/>
    </row>
    <row r="100" spans="1:21" x14ac:dyDescent="0.25">
      <c r="A100" s="589"/>
      <c r="B100" s="589"/>
      <c r="C100" s="607"/>
      <c r="D100" s="589"/>
      <c r="E100" s="589"/>
      <c r="F100" s="589"/>
      <c r="G100" s="589"/>
      <c r="H100" s="589"/>
      <c r="I100" s="589"/>
      <c r="J100" s="589"/>
      <c r="K100" s="589"/>
      <c r="L100" s="589"/>
      <c r="M100" s="589"/>
      <c r="N100" s="597"/>
      <c r="O100" s="597"/>
      <c r="P100" s="597"/>
      <c r="Q100" s="597"/>
      <c r="R100" s="597"/>
      <c r="S100" s="597"/>
      <c r="T100" s="597"/>
      <c r="U100" s="597"/>
    </row>
    <row r="101" spans="1:21" x14ac:dyDescent="0.25">
      <c r="A101" s="589"/>
      <c r="B101" s="589"/>
      <c r="C101" s="607"/>
      <c r="D101" s="589"/>
      <c r="E101" s="589"/>
      <c r="F101" s="589"/>
      <c r="G101" s="589"/>
      <c r="H101" s="589"/>
      <c r="I101" s="589"/>
      <c r="J101" s="589"/>
      <c r="K101" s="589"/>
      <c r="L101" s="589"/>
      <c r="M101" s="589"/>
      <c r="N101" s="597"/>
      <c r="O101" s="597"/>
      <c r="P101" s="597"/>
      <c r="Q101" s="597"/>
      <c r="R101" s="597"/>
      <c r="S101" s="597"/>
      <c r="T101" s="597"/>
      <c r="U101" s="597"/>
    </row>
    <row r="102" spans="1:21" x14ac:dyDescent="0.25">
      <c r="A102" s="589"/>
      <c r="B102" s="589"/>
      <c r="C102" s="607"/>
      <c r="D102" s="589"/>
      <c r="E102" s="589"/>
      <c r="F102" s="589"/>
      <c r="G102" s="589"/>
      <c r="H102" s="589"/>
      <c r="I102" s="589"/>
      <c r="J102" s="589"/>
      <c r="K102" s="589"/>
      <c r="L102" s="589"/>
      <c r="M102" s="589"/>
      <c r="N102" s="597"/>
      <c r="O102" s="597"/>
      <c r="P102" s="597"/>
      <c r="Q102" s="597"/>
      <c r="R102" s="597"/>
      <c r="S102" s="597"/>
      <c r="T102" s="597"/>
      <c r="U102" s="597"/>
    </row>
    <row r="103" spans="1:21" x14ac:dyDescent="0.25">
      <c r="A103" s="589"/>
      <c r="B103" s="589"/>
      <c r="C103" s="607"/>
      <c r="D103" s="589"/>
      <c r="E103" s="589"/>
      <c r="F103" s="589"/>
      <c r="G103" s="589"/>
      <c r="H103" s="589"/>
      <c r="I103" s="589"/>
      <c r="J103" s="589"/>
      <c r="K103" s="589"/>
      <c r="L103" s="589"/>
      <c r="M103" s="589"/>
      <c r="N103" s="597"/>
      <c r="O103" s="597"/>
      <c r="P103" s="597"/>
      <c r="Q103" s="597"/>
      <c r="R103" s="597"/>
      <c r="S103" s="597"/>
      <c r="T103" s="597"/>
      <c r="U103" s="597"/>
    </row>
    <row r="104" spans="1:21" x14ac:dyDescent="0.25">
      <c r="A104" s="589"/>
      <c r="B104" s="589"/>
      <c r="C104" s="607"/>
      <c r="D104" s="589"/>
      <c r="E104" s="589"/>
      <c r="F104" s="589"/>
      <c r="G104" s="589"/>
      <c r="H104" s="589"/>
      <c r="I104" s="589"/>
      <c r="J104" s="589"/>
      <c r="K104" s="589"/>
      <c r="L104" s="589"/>
      <c r="M104" s="589"/>
      <c r="N104" s="597"/>
      <c r="O104" s="597"/>
      <c r="P104" s="597"/>
      <c r="Q104" s="597"/>
      <c r="R104" s="597"/>
      <c r="S104" s="597"/>
      <c r="T104" s="597"/>
      <c r="U104" s="597"/>
    </row>
    <row r="105" spans="1:21" x14ac:dyDescent="0.25">
      <c r="C105" s="607"/>
      <c r="D105" s="589"/>
      <c r="E105" s="589"/>
      <c r="F105" s="589"/>
      <c r="G105" s="589"/>
      <c r="H105" s="589"/>
      <c r="I105" s="589"/>
      <c r="J105" s="589"/>
      <c r="K105" s="589"/>
      <c r="L105" s="589"/>
      <c r="M105" s="589"/>
      <c r="N105" s="597"/>
    </row>
    <row r="106" spans="1:21" x14ac:dyDescent="0.25">
      <c r="C106" s="607"/>
      <c r="D106" s="589"/>
      <c r="E106" s="589"/>
      <c r="F106" s="589"/>
      <c r="G106" s="589"/>
      <c r="H106" s="589"/>
      <c r="I106" s="589"/>
      <c r="J106" s="589"/>
      <c r="K106" s="589"/>
      <c r="L106" s="589"/>
      <c r="M106" s="589"/>
      <c r="N106" s="597"/>
    </row>
    <row r="107" spans="1:21" x14ac:dyDescent="0.25">
      <c r="C107" s="607"/>
      <c r="D107" s="589"/>
      <c r="E107" s="589"/>
      <c r="F107" s="589"/>
      <c r="G107" s="589"/>
      <c r="H107" s="589"/>
      <c r="I107" s="589"/>
      <c r="J107" s="589"/>
      <c r="K107" s="589"/>
      <c r="L107" s="589"/>
      <c r="M107" s="589"/>
      <c r="N107" s="597"/>
    </row>
    <row r="108" spans="1:21" x14ac:dyDescent="0.25">
      <c r="C108" s="607"/>
      <c r="D108" s="589"/>
      <c r="E108" s="589"/>
      <c r="F108" s="589"/>
      <c r="G108" s="589"/>
      <c r="H108" s="589"/>
      <c r="I108" s="589"/>
      <c r="J108" s="589"/>
      <c r="K108" s="589"/>
      <c r="L108" s="589"/>
      <c r="M108" s="589"/>
      <c r="N108" s="597"/>
    </row>
  </sheetData>
  <sheetProtection algorithmName="SHA-512" hashValue="9yV1bTnusc+6AbC7YBwu4j92YbtR3RUtmwWEl9rFunT2N1jfbEPnj9hdm868BqB7UtphrWKBvvBUFlSPHbOyJQ==" saltValue="LgRVcsGAjSVOw3eFOKIMZw==" spinCount="100000" sheet="1" formatCells="0" formatColumns="0" formatRows="0" insertHyperlinks="0" sort="0" autoFilter="0" pivotTables="0"/>
  <mergeCells count="132">
    <mergeCell ref="E31:E32"/>
    <mergeCell ref="E39:E40"/>
    <mergeCell ref="D23:D24"/>
    <mergeCell ref="C17:C18"/>
    <mergeCell ref="E37:E38"/>
    <mergeCell ref="U39:U40"/>
    <mergeCell ref="E25:E26"/>
    <mergeCell ref="V27:V28"/>
    <mergeCell ref="V19:V20"/>
    <mergeCell ref="V21:V22"/>
    <mergeCell ref="V25:V26"/>
    <mergeCell ref="T31:T42"/>
    <mergeCell ref="T19:T30"/>
    <mergeCell ref="V41:V42"/>
    <mergeCell ref="V35:V36"/>
    <mergeCell ref="U37:U38"/>
    <mergeCell ref="U41:U42"/>
    <mergeCell ref="U35:U36"/>
    <mergeCell ref="V39:V40"/>
    <mergeCell ref="E41:E42"/>
    <mergeCell ref="V15:V16"/>
    <mergeCell ref="U11:U12"/>
    <mergeCell ref="U13:U14"/>
    <mergeCell ref="U33:U34"/>
    <mergeCell ref="V11:V12"/>
    <mergeCell ref="V23:V24"/>
    <mergeCell ref="V13:V14"/>
    <mergeCell ref="U31:U32"/>
    <mergeCell ref="V33:V34"/>
    <mergeCell ref="V31:V32"/>
    <mergeCell ref="U19:U20"/>
    <mergeCell ref="V29:V30"/>
    <mergeCell ref="V17:V18"/>
    <mergeCell ref="C54:I54"/>
    <mergeCell ref="J54:P54"/>
    <mergeCell ref="C55:I55"/>
    <mergeCell ref="J55:P55"/>
    <mergeCell ref="E47:E48"/>
    <mergeCell ref="A49:S49"/>
    <mergeCell ref="V47:V48"/>
    <mergeCell ref="U43:U44"/>
    <mergeCell ref="U45:U46"/>
    <mergeCell ref="V43:V44"/>
    <mergeCell ref="V45:V46"/>
    <mergeCell ref="T43:T48"/>
    <mergeCell ref="U47:U48"/>
    <mergeCell ref="B19:B30"/>
    <mergeCell ref="B31:B42"/>
    <mergeCell ref="D31:D32"/>
    <mergeCell ref="C53:I53"/>
    <mergeCell ref="J53:P53"/>
    <mergeCell ref="D43:D44"/>
    <mergeCell ref="D47:D48"/>
    <mergeCell ref="C33:C34"/>
    <mergeCell ref="D37:D38"/>
    <mergeCell ref="E33:E34"/>
    <mergeCell ref="C41:C42"/>
    <mergeCell ref="C39:C40"/>
    <mergeCell ref="C37:C38"/>
    <mergeCell ref="E43:E44"/>
    <mergeCell ref="D33:D34"/>
    <mergeCell ref="C31:C32"/>
    <mergeCell ref="C29:C30"/>
    <mergeCell ref="E45:E46"/>
    <mergeCell ref="D35:D36"/>
    <mergeCell ref="E35:E36"/>
    <mergeCell ref="C25:C26"/>
    <mergeCell ref="D21:D22"/>
    <mergeCell ref="E19:E20"/>
    <mergeCell ref="C19:C2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A9:A48"/>
    <mergeCell ref="C47:C48"/>
    <mergeCell ref="C43:C44"/>
    <mergeCell ref="C45:C46"/>
    <mergeCell ref="E21:E22"/>
    <mergeCell ref="B43:B48"/>
    <mergeCell ref="D45:D46"/>
    <mergeCell ref="C35:C36"/>
    <mergeCell ref="D41:D42"/>
    <mergeCell ref="D39:D40"/>
    <mergeCell ref="C9:C10"/>
    <mergeCell ref="E23:E24"/>
    <mergeCell ref="D29:D30"/>
    <mergeCell ref="E29:E30"/>
    <mergeCell ref="C21:C22"/>
    <mergeCell ref="C23:C24"/>
    <mergeCell ref="D11:D12"/>
    <mergeCell ref="U21:U22"/>
    <mergeCell ref="U23:U24"/>
    <mergeCell ref="U29:U30"/>
    <mergeCell ref="V37:V38"/>
    <mergeCell ref="B9:B18"/>
    <mergeCell ref="C27:C28"/>
    <mergeCell ref="U9:U10"/>
    <mergeCell ref="C13:C14"/>
    <mergeCell ref="D13:D14"/>
    <mergeCell ref="D15:D16"/>
    <mergeCell ref="D25:D26"/>
    <mergeCell ref="U25:U26"/>
    <mergeCell ref="U27:U28"/>
    <mergeCell ref="U17:U18"/>
    <mergeCell ref="T9:T18"/>
    <mergeCell ref="D27:D28"/>
    <mergeCell ref="E27:E28"/>
    <mergeCell ref="D9:D10"/>
    <mergeCell ref="E9:E10"/>
    <mergeCell ref="C11:C12"/>
    <mergeCell ref="U15:U16"/>
    <mergeCell ref="D17:D18"/>
    <mergeCell ref="E11:E12"/>
    <mergeCell ref="E13:E14"/>
    <mergeCell ref="E15:E16"/>
    <mergeCell ref="E17:E18"/>
    <mergeCell ref="C15:C16"/>
    <mergeCell ref="D19:D2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R81"/>
  <sheetViews>
    <sheetView topLeftCell="A16" zoomScale="80" zoomScaleNormal="80" workbookViewId="0">
      <selection activeCell="F5" sqref="F5:G5"/>
    </sheetView>
  </sheetViews>
  <sheetFormatPr baseColWidth="10" defaultRowHeight="15" x14ac:dyDescent="0.25"/>
  <cols>
    <col min="2" max="2" width="15.42578125" customWidth="1"/>
    <col min="3" max="4" width="14.7109375" customWidth="1"/>
    <col min="5" max="5" width="33" customWidth="1"/>
    <col min="6" max="6" width="18.5703125" bestFit="1" customWidth="1"/>
    <col min="11" max="11" width="16.7109375" bestFit="1" customWidth="1"/>
    <col min="12" max="12" width="15.28515625" bestFit="1" customWidth="1"/>
    <col min="18" max="18" width="15.28515625" customWidth="1"/>
  </cols>
  <sheetData>
    <row r="3" spans="2:18" ht="15.75" thickBot="1" x14ac:dyDescent="0.3"/>
    <row r="4" spans="2:18" ht="15.75" thickBot="1" x14ac:dyDescent="0.3">
      <c r="B4" s="115" t="s">
        <v>392</v>
      </c>
      <c r="C4" s="116" t="s">
        <v>393</v>
      </c>
      <c r="D4" s="125"/>
      <c r="E4" s="123" t="s">
        <v>394</v>
      </c>
      <c r="F4" s="124" t="s">
        <v>411</v>
      </c>
      <c r="G4" s="124" t="s">
        <v>412</v>
      </c>
      <c r="H4" s="124" t="s">
        <v>413</v>
      </c>
      <c r="I4" s="124" t="s">
        <v>414</v>
      </c>
      <c r="J4" s="124" t="s">
        <v>415</v>
      </c>
      <c r="K4" s="124" t="s">
        <v>416</v>
      </c>
      <c r="L4" s="124" t="s">
        <v>417</v>
      </c>
      <c r="M4" s="124" t="s">
        <v>418</v>
      </c>
      <c r="N4" s="124" t="s">
        <v>419</v>
      </c>
      <c r="O4" s="124" t="s">
        <v>420</v>
      </c>
      <c r="P4" s="124" t="s">
        <v>421</v>
      </c>
      <c r="Q4" s="124" t="s">
        <v>422</v>
      </c>
    </row>
    <row r="5" spans="2:18" ht="25.9" customHeight="1" thickBot="1" x14ac:dyDescent="0.3">
      <c r="B5" s="1021" t="s">
        <v>395</v>
      </c>
      <c r="C5" s="120">
        <v>1</v>
      </c>
      <c r="D5" s="1027">
        <f>+C10/$B$30</f>
        <v>0.29166666666666669</v>
      </c>
      <c r="E5" s="120" t="s">
        <v>396</v>
      </c>
      <c r="F5" s="29">
        <v>0.09</v>
      </c>
      <c r="G5" s="29">
        <v>0.08</v>
      </c>
      <c r="H5" s="29">
        <v>0.08</v>
      </c>
      <c r="I5" s="29">
        <v>0.09</v>
      </c>
      <c r="J5" s="29">
        <v>0.08</v>
      </c>
      <c r="K5" s="29">
        <v>0.08</v>
      </c>
      <c r="L5" s="29">
        <v>0.09</v>
      </c>
      <c r="M5" s="29">
        <v>0.08</v>
      </c>
      <c r="N5" s="29">
        <v>0.09</v>
      </c>
      <c r="O5" s="29">
        <v>0.08</v>
      </c>
      <c r="P5" s="29">
        <v>0.08</v>
      </c>
      <c r="Q5" s="29">
        <v>0.08</v>
      </c>
      <c r="R5" s="122">
        <f>SUM(F5:Q5)</f>
        <v>0.99999999999999978</v>
      </c>
    </row>
    <row r="6" spans="2:18" ht="39.6" customHeight="1" thickBot="1" x14ac:dyDescent="0.3">
      <c r="B6" s="1022"/>
      <c r="C6" s="120">
        <v>3</v>
      </c>
      <c r="D6" s="1027"/>
      <c r="E6" s="120" t="s">
        <v>397</v>
      </c>
      <c r="F6" s="29"/>
      <c r="G6" s="29"/>
      <c r="H6" s="29"/>
      <c r="I6" s="29"/>
      <c r="J6" s="29"/>
      <c r="K6" s="29"/>
      <c r="L6" s="29">
        <v>1</v>
      </c>
      <c r="M6" s="29"/>
      <c r="N6" s="29">
        <v>1</v>
      </c>
      <c r="O6" s="29"/>
      <c r="P6" s="29">
        <v>1</v>
      </c>
      <c r="Q6" s="29"/>
      <c r="R6" s="122">
        <f t="shared" ref="R6:R27" si="0">SUM(F6:Q6)</f>
        <v>3</v>
      </c>
    </row>
    <row r="7" spans="2:18" ht="25.9" customHeight="1" thickBot="1" x14ac:dyDescent="0.3">
      <c r="B7" s="1022"/>
      <c r="C7" s="120">
        <v>1</v>
      </c>
      <c r="D7" s="1027"/>
      <c r="E7" s="120" t="s">
        <v>398</v>
      </c>
      <c r="F7" s="29"/>
      <c r="G7" s="29"/>
      <c r="H7" s="29"/>
      <c r="I7" s="29"/>
      <c r="J7" s="29">
        <v>0.5</v>
      </c>
      <c r="K7" s="29"/>
      <c r="L7" s="29"/>
      <c r="M7" s="29"/>
      <c r="N7" s="29"/>
      <c r="O7" s="29"/>
      <c r="P7" s="29">
        <v>0.5</v>
      </c>
      <c r="Q7" s="29"/>
      <c r="R7" s="122">
        <f t="shared" si="0"/>
        <v>1</v>
      </c>
    </row>
    <row r="8" spans="2:18" ht="25.9" customHeight="1" thickBot="1" x14ac:dyDescent="0.3">
      <c r="B8" s="1022"/>
      <c r="C8" s="120">
        <v>1</v>
      </c>
      <c r="D8" s="1027"/>
      <c r="E8" s="120" t="s">
        <v>399</v>
      </c>
      <c r="F8" s="29"/>
      <c r="G8" s="29"/>
      <c r="H8" s="29"/>
      <c r="I8" s="29"/>
      <c r="J8" s="29">
        <v>0.13</v>
      </c>
      <c r="K8" s="29">
        <v>0.12</v>
      </c>
      <c r="L8" s="29">
        <v>0.13</v>
      </c>
      <c r="M8" s="29">
        <v>0.12</v>
      </c>
      <c r="N8" s="29">
        <v>0.13</v>
      </c>
      <c r="O8" s="29">
        <v>0.12</v>
      </c>
      <c r="P8" s="29">
        <v>0.13</v>
      </c>
      <c r="Q8" s="29">
        <v>0.12</v>
      </c>
      <c r="R8" s="122">
        <f t="shared" si="0"/>
        <v>1</v>
      </c>
    </row>
    <row r="9" spans="2:18" ht="25.9" customHeight="1" thickBot="1" x14ac:dyDescent="0.3">
      <c r="B9" s="1023"/>
      <c r="C9" s="120">
        <v>1</v>
      </c>
      <c r="D9" s="1027"/>
      <c r="E9" s="120" t="s">
        <v>400</v>
      </c>
      <c r="F9" s="29">
        <v>0.09</v>
      </c>
      <c r="G9" s="29">
        <v>0.08</v>
      </c>
      <c r="H9" s="29">
        <v>0.08</v>
      </c>
      <c r="I9" s="29">
        <v>0.09</v>
      </c>
      <c r="J9" s="29">
        <v>0.08</v>
      </c>
      <c r="K9" s="29">
        <v>0.08</v>
      </c>
      <c r="L9" s="29">
        <v>0.09</v>
      </c>
      <c r="M9" s="29">
        <v>0.08</v>
      </c>
      <c r="N9" s="29">
        <v>0.09</v>
      </c>
      <c r="O9" s="29">
        <v>0.08</v>
      </c>
      <c r="P9" s="29">
        <v>0.08</v>
      </c>
      <c r="Q9" s="29">
        <v>0.08</v>
      </c>
      <c r="R9" s="122">
        <f t="shared" si="0"/>
        <v>0.99999999999999978</v>
      </c>
    </row>
    <row r="10" spans="2:18" ht="25.9" customHeight="1" thickBot="1" x14ac:dyDescent="0.3">
      <c r="B10" s="117"/>
      <c r="C10" s="118">
        <f>+C5+C6+C7+C8+C9</f>
        <v>7</v>
      </c>
      <c r="D10" s="126"/>
      <c r="E10" s="120"/>
      <c r="F10" s="130">
        <v>0.09</v>
      </c>
      <c r="G10" s="130">
        <v>0.08</v>
      </c>
      <c r="H10" s="130">
        <v>0.08</v>
      </c>
      <c r="I10" s="130">
        <v>0.09</v>
      </c>
      <c r="J10" s="130">
        <v>0.08</v>
      </c>
      <c r="K10" s="130">
        <v>0.08</v>
      </c>
      <c r="L10" s="130">
        <v>0.09</v>
      </c>
      <c r="M10" s="130">
        <v>0.08</v>
      </c>
      <c r="N10" s="130">
        <v>0.09</v>
      </c>
      <c r="O10" s="130">
        <v>0.08</v>
      </c>
      <c r="P10" s="130">
        <v>0.08</v>
      </c>
      <c r="Q10" s="130">
        <v>0.08</v>
      </c>
      <c r="R10" s="134">
        <f>SUM(F10:Q10)</f>
        <v>0.99999999999999978</v>
      </c>
    </row>
    <row r="11" spans="2:18" ht="25.9" customHeight="1" thickBot="1" x14ac:dyDescent="0.3">
      <c r="B11" s="117"/>
      <c r="C11" s="120"/>
      <c r="D11" s="126"/>
      <c r="E11" s="120"/>
      <c r="F11" s="130"/>
      <c r="G11" s="130"/>
      <c r="H11" s="130"/>
      <c r="I11" s="130"/>
      <c r="J11" s="130"/>
      <c r="K11" s="130"/>
      <c r="L11" s="130"/>
      <c r="M11" s="130"/>
      <c r="N11" s="130"/>
      <c r="O11" s="130"/>
      <c r="P11" s="130"/>
      <c r="Q11" s="130"/>
      <c r="R11" s="122">
        <f>SUM(F11:Q11)</f>
        <v>0</v>
      </c>
    </row>
    <row r="12" spans="2:18" ht="25.9" customHeight="1" thickBot="1" x14ac:dyDescent="0.3">
      <c r="B12" s="1024" t="s">
        <v>401</v>
      </c>
      <c r="C12" s="120">
        <v>1</v>
      </c>
      <c r="D12" s="1028">
        <f>+C17/$B$30</f>
        <v>0.16666666666666666</v>
      </c>
      <c r="E12" s="120" t="s">
        <v>402</v>
      </c>
      <c r="F12" s="29">
        <v>0.09</v>
      </c>
      <c r="G12" s="29">
        <v>0.08</v>
      </c>
      <c r="H12" s="29">
        <v>0.08</v>
      </c>
      <c r="I12" s="29">
        <v>0.09</v>
      </c>
      <c r="J12" s="29">
        <v>0.08</v>
      </c>
      <c r="K12" s="29">
        <v>0.08</v>
      </c>
      <c r="L12" s="29">
        <v>0.09</v>
      </c>
      <c r="M12" s="29">
        <v>0.08</v>
      </c>
      <c r="N12" s="29">
        <v>0.09</v>
      </c>
      <c r="O12" s="29">
        <v>0.08</v>
      </c>
      <c r="P12" s="29">
        <v>0.08</v>
      </c>
      <c r="Q12" s="29">
        <v>0.08</v>
      </c>
      <c r="R12" s="122">
        <f t="shared" si="0"/>
        <v>0.99999999999999978</v>
      </c>
    </row>
    <row r="13" spans="2:18" ht="25.9" customHeight="1" thickBot="1" x14ac:dyDescent="0.3">
      <c r="B13" s="1025"/>
      <c r="C13" s="120">
        <v>1</v>
      </c>
      <c r="D13" s="1028"/>
      <c r="E13" s="120" t="s">
        <v>403</v>
      </c>
      <c r="F13" s="29">
        <v>0.09</v>
      </c>
      <c r="G13" s="29">
        <v>0.08</v>
      </c>
      <c r="H13" s="29">
        <v>0.08</v>
      </c>
      <c r="I13" s="29">
        <v>0.09</v>
      </c>
      <c r="J13" s="29">
        <v>0.08</v>
      </c>
      <c r="K13" s="29">
        <v>0.08</v>
      </c>
      <c r="L13" s="29">
        <v>0.09</v>
      </c>
      <c r="M13" s="29">
        <v>0.08</v>
      </c>
      <c r="N13" s="29">
        <v>0.09</v>
      </c>
      <c r="O13" s="29">
        <v>0.08</v>
      </c>
      <c r="P13" s="29">
        <v>0.08</v>
      </c>
      <c r="Q13" s="29">
        <v>0.08</v>
      </c>
      <c r="R13" s="122">
        <f t="shared" si="0"/>
        <v>0.99999999999999978</v>
      </c>
    </row>
    <row r="14" spans="2:18" ht="25.9" customHeight="1" thickBot="1" x14ac:dyDescent="0.3">
      <c r="B14" s="1025"/>
      <c r="C14" s="120">
        <v>1</v>
      </c>
      <c r="D14" s="1028"/>
      <c r="E14" s="120" t="s">
        <v>404</v>
      </c>
      <c r="F14" s="29">
        <v>0.09</v>
      </c>
      <c r="G14" s="29">
        <v>0.08</v>
      </c>
      <c r="H14" s="29">
        <v>0.08</v>
      </c>
      <c r="I14" s="29">
        <v>0.09</v>
      </c>
      <c r="J14" s="29">
        <v>0.08</v>
      </c>
      <c r="K14" s="29">
        <v>0.08</v>
      </c>
      <c r="L14" s="29">
        <v>0.09</v>
      </c>
      <c r="M14" s="29">
        <v>0.08</v>
      </c>
      <c r="N14" s="29">
        <v>0.09</v>
      </c>
      <c r="O14" s="29">
        <v>0.08</v>
      </c>
      <c r="P14" s="29">
        <v>0.08</v>
      </c>
      <c r="Q14" s="29">
        <v>0.08</v>
      </c>
      <c r="R14" s="122">
        <f t="shared" si="0"/>
        <v>0.99999999999999978</v>
      </c>
    </row>
    <row r="15" spans="2:18" ht="25.9" customHeight="1" thickBot="1" x14ac:dyDescent="0.3">
      <c r="B15" s="1026"/>
      <c r="C15" s="120">
        <v>1</v>
      </c>
      <c r="D15" s="1028"/>
      <c r="E15" s="120" t="s">
        <v>405</v>
      </c>
      <c r="F15" s="29">
        <v>0.09</v>
      </c>
      <c r="G15" s="29">
        <v>0.08</v>
      </c>
      <c r="H15" s="29">
        <v>0.08</v>
      </c>
      <c r="I15" s="29">
        <v>0.09</v>
      </c>
      <c r="J15" s="29">
        <v>0.08</v>
      </c>
      <c r="K15" s="29">
        <v>0.08</v>
      </c>
      <c r="L15" s="29">
        <v>0.09</v>
      </c>
      <c r="M15" s="29">
        <v>0.08</v>
      </c>
      <c r="N15" s="29">
        <v>0.09</v>
      </c>
      <c r="O15" s="29">
        <v>0.08</v>
      </c>
      <c r="P15" s="29">
        <v>0.08</v>
      </c>
      <c r="Q15" s="29">
        <v>0.08</v>
      </c>
      <c r="R15" s="122">
        <f t="shared" si="0"/>
        <v>0.99999999999999978</v>
      </c>
    </row>
    <row r="16" spans="2:18" ht="25.9" customHeight="1" thickBot="1" x14ac:dyDescent="0.3">
      <c r="B16" s="119"/>
      <c r="C16" s="120"/>
      <c r="D16" s="131"/>
      <c r="E16" s="120">
        <v>4</v>
      </c>
      <c r="F16" s="29">
        <f>SUM(F12:F15)</f>
        <v>0.36</v>
      </c>
      <c r="G16" s="29">
        <f t="shared" ref="G16:Q16" si="1">SUM(G12:G15)</f>
        <v>0.32</v>
      </c>
      <c r="H16" s="29">
        <f t="shared" si="1"/>
        <v>0.32</v>
      </c>
      <c r="I16" s="29">
        <f t="shared" si="1"/>
        <v>0.36</v>
      </c>
      <c r="J16" s="29">
        <f t="shared" si="1"/>
        <v>0.32</v>
      </c>
      <c r="K16" s="29">
        <f t="shared" si="1"/>
        <v>0.32</v>
      </c>
      <c r="L16" s="29">
        <f t="shared" si="1"/>
        <v>0.36</v>
      </c>
      <c r="M16" s="29">
        <f t="shared" si="1"/>
        <v>0.32</v>
      </c>
      <c r="N16" s="29">
        <f t="shared" si="1"/>
        <v>0.36</v>
      </c>
      <c r="O16" s="29">
        <f t="shared" si="1"/>
        <v>0.32</v>
      </c>
      <c r="P16" s="29">
        <f t="shared" si="1"/>
        <v>0.32</v>
      </c>
      <c r="Q16" s="29">
        <f t="shared" si="1"/>
        <v>0.32</v>
      </c>
      <c r="R16" s="122"/>
    </row>
    <row r="17" spans="2:18" ht="25.9" customHeight="1" thickBot="1" x14ac:dyDescent="0.3">
      <c r="B17" s="119"/>
      <c r="C17" s="118">
        <f>SUM(C12:C15)</f>
        <v>4</v>
      </c>
      <c r="D17" s="120"/>
      <c r="E17" s="120"/>
      <c r="F17" s="130">
        <f>+F16/$E$16</f>
        <v>0.09</v>
      </c>
      <c r="G17" s="130">
        <f t="shared" ref="G17:Q17" si="2">+G16/$E$16</f>
        <v>0.08</v>
      </c>
      <c r="H17" s="130">
        <f t="shared" si="2"/>
        <v>0.08</v>
      </c>
      <c r="I17" s="130">
        <f t="shared" si="2"/>
        <v>0.09</v>
      </c>
      <c r="J17" s="130">
        <f t="shared" si="2"/>
        <v>0.08</v>
      </c>
      <c r="K17" s="130">
        <f t="shared" si="2"/>
        <v>0.08</v>
      </c>
      <c r="L17" s="130">
        <f t="shared" si="2"/>
        <v>0.09</v>
      </c>
      <c r="M17" s="130">
        <f t="shared" si="2"/>
        <v>0.08</v>
      </c>
      <c r="N17" s="130">
        <f t="shared" si="2"/>
        <v>0.09</v>
      </c>
      <c r="O17" s="130">
        <f t="shared" si="2"/>
        <v>0.08</v>
      </c>
      <c r="P17" s="130">
        <f t="shared" si="2"/>
        <v>0.08</v>
      </c>
      <c r="Q17" s="130">
        <f t="shared" si="2"/>
        <v>0.08</v>
      </c>
      <c r="R17" s="122">
        <f t="shared" si="0"/>
        <v>0.99999999999999978</v>
      </c>
    </row>
    <row r="18" spans="2:18" ht="25.9" customHeight="1" thickBot="1" x14ac:dyDescent="0.3">
      <c r="B18" s="119" t="s">
        <v>406</v>
      </c>
      <c r="C18" s="118">
        <v>1</v>
      </c>
      <c r="D18" s="128">
        <f>+C18/$B$30</f>
        <v>4.1666666666666664E-2</v>
      </c>
      <c r="E18" s="120" t="s">
        <v>407</v>
      </c>
      <c r="F18" s="29"/>
      <c r="G18" s="29"/>
      <c r="H18" s="29"/>
      <c r="I18" s="29"/>
      <c r="J18" s="29"/>
      <c r="K18" s="29"/>
      <c r="L18" s="29"/>
      <c r="M18" s="29"/>
      <c r="N18" s="29"/>
      <c r="O18" s="29">
        <v>1</v>
      </c>
      <c r="P18" s="29"/>
      <c r="Q18" s="29"/>
      <c r="R18" s="122">
        <f t="shared" si="0"/>
        <v>1</v>
      </c>
    </row>
    <row r="19" spans="2:18" ht="25.9" customHeight="1" thickBot="1" x14ac:dyDescent="0.3">
      <c r="B19" s="117"/>
      <c r="C19" s="118">
        <f>+C18</f>
        <v>1</v>
      </c>
      <c r="D19" s="126"/>
      <c r="E19" s="120"/>
      <c r="F19" s="29"/>
      <c r="G19" s="29"/>
      <c r="H19" s="29"/>
      <c r="I19" s="29"/>
      <c r="J19" s="29"/>
      <c r="K19" s="29"/>
      <c r="L19" s="29"/>
      <c r="M19" s="29"/>
      <c r="N19" s="29"/>
      <c r="O19" s="29"/>
      <c r="P19" s="29"/>
      <c r="Q19" s="29"/>
      <c r="R19" s="122">
        <f t="shared" si="0"/>
        <v>0</v>
      </c>
    </row>
    <row r="20" spans="2:18" ht="49.9" customHeight="1" thickBot="1" x14ac:dyDescent="0.3">
      <c r="B20" s="1021" t="s">
        <v>408</v>
      </c>
      <c r="C20" s="120">
        <v>1</v>
      </c>
      <c r="D20" s="1028">
        <f>+C27/$B$30</f>
        <v>0.5</v>
      </c>
      <c r="E20" s="120" t="s">
        <v>425</v>
      </c>
      <c r="F20" s="29"/>
      <c r="G20" s="29"/>
      <c r="H20" s="29"/>
      <c r="I20" s="29">
        <v>0.33</v>
      </c>
      <c r="J20" s="29"/>
      <c r="K20" s="29"/>
      <c r="L20" s="29"/>
      <c r="M20" s="29">
        <v>0.33</v>
      </c>
      <c r="N20" s="29"/>
      <c r="O20" s="29"/>
      <c r="P20" s="29"/>
      <c r="Q20" s="29">
        <v>0.34</v>
      </c>
      <c r="R20" s="122">
        <f t="shared" si="0"/>
        <v>1</v>
      </c>
    </row>
    <row r="21" spans="2:18" ht="46.9" customHeight="1" thickBot="1" x14ac:dyDescent="0.3">
      <c r="B21" s="1022"/>
      <c r="C21" s="120">
        <v>1</v>
      </c>
      <c r="D21" s="1028"/>
      <c r="E21" s="120" t="s">
        <v>409</v>
      </c>
      <c r="F21" s="29">
        <v>0.09</v>
      </c>
      <c r="G21" s="29">
        <v>0.08</v>
      </c>
      <c r="H21" s="29">
        <v>0.08</v>
      </c>
      <c r="I21" s="29">
        <v>0.09</v>
      </c>
      <c r="J21" s="29">
        <v>0.08</v>
      </c>
      <c r="K21" s="29">
        <v>0.08</v>
      </c>
      <c r="L21" s="29">
        <v>0.09</v>
      </c>
      <c r="M21" s="29">
        <v>0.08</v>
      </c>
      <c r="N21" s="29">
        <v>0.09</v>
      </c>
      <c r="O21" s="29">
        <v>0.08</v>
      </c>
      <c r="P21" s="29">
        <v>0.08</v>
      </c>
      <c r="Q21" s="29">
        <v>0.08</v>
      </c>
      <c r="R21" s="122">
        <f t="shared" si="0"/>
        <v>0.99999999999999978</v>
      </c>
    </row>
    <row r="22" spans="2:18" ht="44.45" customHeight="1" thickBot="1" x14ac:dyDescent="0.3">
      <c r="B22" s="1022"/>
      <c r="C22" s="120">
        <v>6</v>
      </c>
      <c r="D22" s="1028"/>
      <c r="E22" s="120" t="s">
        <v>423</v>
      </c>
      <c r="F22" s="29"/>
      <c r="G22" s="29">
        <v>1</v>
      </c>
      <c r="H22" s="29"/>
      <c r="I22" s="29">
        <v>1</v>
      </c>
      <c r="J22" s="29"/>
      <c r="K22" s="29">
        <v>1</v>
      </c>
      <c r="L22" s="29"/>
      <c r="M22" s="29">
        <v>1</v>
      </c>
      <c r="N22" s="29"/>
      <c r="O22" s="29">
        <v>1</v>
      </c>
      <c r="P22" s="29"/>
      <c r="Q22" s="29">
        <v>1</v>
      </c>
      <c r="R22" s="122">
        <f t="shared" si="0"/>
        <v>6</v>
      </c>
    </row>
    <row r="23" spans="2:18" ht="55.9" customHeight="1" thickBot="1" x14ac:dyDescent="0.3">
      <c r="B23" s="1022"/>
      <c r="C23" s="120">
        <v>3</v>
      </c>
      <c r="D23" s="1028"/>
      <c r="E23" s="120" t="s">
        <v>424</v>
      </c>
      <c r="F23" s="29"/>
      <c r="G23" s="29"/>
      <c r="H23" s="29">
        <v>1</v>
      </c>
      <c r="I23" s="29"/>
      <c r="J23" s="29"/>
      <c r="K23" s="29">
        <v>1</v>
      </c>
      <c r="L23" s="29"/>
      <c r="M23" s="29"/>
      <c r="N23" s="29">
        <v>1</v>
      </c>
      <c r="O23" s="29"/>
      <c r="P23" s="29"/>
      <c r="Q23" s="29"/>
      <c r="R23" s="122">
        <f t="shared" si="0"/>
        <v>3</v>
      </c>
    </row>
    <row r="24" spans="2:18" ht="44.45" customHeight="1" thickBot="1" x14ac:dyDescent="0.3">
      <c r="B24" s="1023"/>
      <c r="C24" s="120">
        <v>1</v>
      </c>
      <c r="D24" s="1028"/>
      <c r="E24" s="120" t="s">
        <v>410</v>
      </c>
      <c r="F24" s="29"/>
      <c r="G24" s="29"/>
      <c r="H24" s="29"/>
      <c r="I24" s="29"/>
      <c r="J24" s="29"/>
      <c r="K24" s="29"/>
      <c r="L24" s="29"/>
      <c r="M24" s="29"/>
      <c r="N24" s="29">
        <v>1</v>
      </c>
      <c r="O24" s="29"/>
      <c r="P24" s="29"/>
      <c r="Q24" s="29"/>
      <c r="R24" s="122">
        <f t="shared" si="0"/>
        <v>1</v>
      </c>
    </row>
    <row r="25" spans="2:18" ht="44.45" customHeight="1" thickBot="1" x14ac:dyDescent="0.3">
      <c r="B25" s="119"/>
      <c r="C25" s="120"/>
      <c r="D25" s="131"/>
      <c r="E25" s="120"/>
      <c r="F25" s="29">
        <f>SUM(F20:F24)</f>
        <v>0.09</v>
      </c>
      <c r="G25" s="29">
        <f t="shared" ref="G25:Q25" si="3">SUM(G20:G24)</f>
        <v>1.08</v>
      </c>
      <c r="H25" s="29">
        <f t="shared" si="3"/>
        <v>1.08</v>
      </c>
      <c r="I25" s="29">
        <f t="shared" si="3"/>
        <v>1.42</v>
      </c>
      <c r="J25" s="29">
        <f t="shared" si="3"/>
        <v>0.08</v>
      </c>
      <c r="K25" s="29">
        <f t="shared" si="3"/>
        <v>2.08</v>
      </c>
      <c r="L25" s="29">
        <f t="shared" si="3"/>
        <v>0.09</v>
      </c>
      <c r="M25" s="29">
        <f t="shared" si="3"/>
        <v>1.4100000000000001</v>
      </c>
      <c r="N25" s="29">
        <f t="shared" si="3"/>
        <v>2.09</v>
      </c>
      <c r="O25" s="29">
        <f t="shared" si="3"/>
        <v>1.08</v>
      </c>
      <c r="P25" s="29">
        <f t="shared" si="3"/>
        <v>0.08</v>
      </c>
      <c r="Q25" s="29">
        <f t="shared" si="3"/>
        <v>1.42</v>
      </c>
      <c r="R25" s="122"/>
    </row>
    <row r="26" spans="2:18" ht="44.45" customHeight="1" thickBot="1" x14ac:dyDescent="0.3">
      <c r="B26" s="119"/>
      <c r="C26" s="120"/>
      <c r="D26" s="131"/>
      <c r="E26" s="120">
        <v>12</v>
      </c>
      <c r="F26" s="130">
        <f>+F25/$E$26</f>
        <v>7.4999999999999997E-3</v>
      </c>
      <c r="G26" s="130">
        <f t="shared" ref="G26:Q26" si="4">+G25/$E$26</f>
        <v>9.0000000000000011E-2</v>
      </c>
      <c r="H26" s="130">
        <f t="shared" si="4"/>
        <v>9.0000000000000011E-2</v>
      </c>
      <c r="I26" s="130">
        <f t="shared" si="4"/>
        <v>0.11833333333333333</v>
      </c>
      <c r="J26" s="130">
        <f t="shared" si="4"/>
        <v>6.6666666666666671E-3</v>
      </c>
      <c r="K26" s="130">
        <f t="shared" si="4"/>
        <v>0.17333333333333334</v>
      </c>
      <c r="L26" s="130">
        <f t="shared" si="4"/>
        <v>7.4999999999999997E-3</v>
      </c>
      <c r="M26" s="130">
        <f t="shared" si="4"/>
        <v>0.11750000000000001</v>
      </c>
      <c r="N26" s="130">
        <f t="shared" si="4"/>
        <v>0.17416666666666666</v>
      </c>
      <c r="O26" s="130">
        <f t="shared" si="4"/>
        <v>9.0000000000000011E-2</v>
      </c>
      <c r="P26" s="130">
        <f t="shared" si="4"/>
        <v>6.6666666666666671E-3</v>
      </c>
      <c r="Q26" s="130">
        <f t="shared" si="4"/>
        <v>0.11833333333333333</v>
      </c>
      <c r="R26" s="122"/>
    </row>
    <row r="27" spans="2:18" ht="25.9" customHeight="1" thickBot="1" x14ac:dyDescent="0.3">
      <c r="B27" s="119"/>
      <c r="C27" s="118">
        <f>SUM(C20:C24)</f>
        <v>12</v>
      </c>
      <c r="D27" s="120"/>
      <c r="E27" s="121" t="s">
        <v>18</v>
      </c>
      <c r="F27" s="29">
        <f>SUM(F5:F24)</f>
        <v>1.17</v>
      </c>
      <c r="G27" s="29">
        <f t="shared" ref="G27:Q27" si="5">SUM(G5:G24)</f>
        <v>2.04</v>
      </c>
      <c r="H27" s="29">
        <f t="shared" si="5"/>
        <v>2.04</v>
      </c>
      <c r="I27" s="29">
        <f t="shared" si="5"/>
        <v>2.5</v>
      </c>
      <c r="J27" s="29">
        <f t="shared" si="5"/>
        <v>1.6700000000000002</v>
      </c>
      <c r="K27" s="29">
        <f t="shared" si="5"/>
        <v>3.16</v>
      </c>
      <c r="L27" s="29">
        <f t="shared" si="5"/>
        <v>2.3000000000000003</v>
      </c>
      <c r="M27" s="29">
        <f t="shared" si="5"/>
        <v>2.4900000000000002</v>
      </c>
      <c r="N27" s="29">
        <f t="shared" si="5"/>
        <v>4.3000000000000007</v>
      </c>
      <c r="O27" s="29">
        <f t="shared" si="5"/>
        <v>3.16</v>
      </c>
      <c r="P27" s="29">
        <f t="shared" si="5"/>
        <v>2.6700000000000004</v>
      </c>
      <c r="Q27" s="29">
        <f t="shared" si="5"/>
        <v>2.5</v>
      </c>
      <c r="R27" s="122">
        <f t="shared" si="0"/>
        <v>30.000000000000004</v>
      </c>
    </row>
    <row r="29" spans="2:18" x14ac:dyDescent="0.25">
      <c r="F29" s="132">
        <f>+F27/$B$30</f>
        <v>4.8749999999999995E-2</v>
      </c>
      <c r="G29" s="132">
        <f t="shared" ref="G29:Q29" si="6">+G27/$B$30</f>
        <v>8.5000000000000006E-2</v>
      </c>
      <c r="H29" s="132">
        <f t="shared" si="6"/>
        <v>8.5000000000000006E-2</v>
      </c>
      <c r="I29" s="132">
        <f t="shared" si="6"/>
        <v>0.10416666666666667</v>
      </c>
      <c r="J29" s="132">
        <f t="shared" si="6"/>
        <v>6.9583333333333344E-2</v>
      </c>
      <c r="K29" s="132">
        <f t="shared" si="6"/>
        <v>0.13166666666666668</v>
      </c>
      <c r="L29" s="132">
        <f t="shared" si="6"/>
        <v>9.583333333333334E-2</v>
      </c>
      <c r="M29" s="132">
        <f t="shared" si="6"/>
        <v>0.10375000000000001</v>
      </c>
      <c r="N29" s="132">
        <f t="shared" si="6"/>
        <v>0.1791666666666667</v>
      </c>
      <c r="O29" s="132">
        <f t="shared" si="6"/>
        <v>0.13166666666666668</v>
      </c>
      <c r="P29" s="132">
        <f t="shared" si="6"/>
        <v>0.11125000000000002</v>
      </c>
      <c r="Q29" s="132">
        <f t="shared" si="6"/>
        <v>0.10416666666666667</v>
      </c>
    </row>
    <row r="30" spans="2:18" x14ac:dyDescent="0.25">
      <c r="B30" s="6">
        <v>24</v>
      </c>
      <c r="C30" s="127">
        <f>+C10+C17+C19+C27</f>
        <v>24</v>
      </c>
      <c r="D30" s="129">
        <f>+D5+D12+D18+D20</f>
        <v>1</v>
      </c>
    </row>
    <row r="31" spans="2:18" x14ac:dyDescent="0.25">
      <c r="F31">
        <v>2.63</v>
      </c>
      <c r="G31" s="133">
        <v>6.5</v>
      </c>
      <c r="H31" s="133">
        <v>6.5</v>
      </c>
      <c r="I31">
        <v>8.17</v>
      </c>
      <c r="J31">
        <v>4.96</v>
      </c>
      <c r="K31">
        <v>11.17</v>
      </c>
      <c r="L31">
        <v>7.33</v>
      </c>
      <c r="M31">
        <v>8.3800000000000008</v>
      </c>
      <c r="N31">
        <v>15.67</v>
      </c>
      <c r="O31">
        <v>11.16</v>
      </c>
      <c r="P31">
        <v>9.1199999999999992</v>
      </c>
      <c r="Q31">
        <v>8.41</v>
      </c>
      <c r="R31" s="122">
        <f>SUM(F31:Q31)</f>
        <v>100</v>
      </c>
    </row>
    <row r="32" spans="2:18" x14ac:dyDescent="0.25">
      <c r="C32">
        <v>7</v>
      </c>
      <c r="D32" s="132">
        <f>+C32/$C$30</f>
        <v>0.29166666666666669</v>
      </c>
      <c r="E32">
        <v>25</v>
      </c>
    </row>
    <row r="33" spans="3:18" x14ac:dyDescent="0.25">
      <c r="C33">
        <v>4</v>
      </c>
      <c r="D33" s="132">
        <f>+C33/$C$30</f>
        <v>0.16666666666666666</v>
      </c>
      <c r="F33" s="133">
        <f>+F31/$E$32</f>
        <v>0.1052</v>
      </c>
      <c r="G33" s="133">
        <f t="shared" ref="G33:Q33" si="7">+G31/$E$32</f>
        <v>0.26</v>
      </c>
      <c r="H33" s="133">
        <f t="shared" si="7"/>
        <v>0.26</v>
      </c>
      <c r="I33" s="133">
        <f t="shared" si="7"/>
        <v>0.32679999999999998</v>
      </c>
      <c r="J33" s="133">
        <f t="shared" si="7"/>
        <v>0.19839999999999999</v>
      </c>
      <c r="K33" s="133">
        <f t="shared" si="7"/>
        <v>0.44679999999999997</v>
      </c>
      <c r="L33" s="133">
        <f t="shared" si="7"/>
        <v>0.29320000000000002</v>
      </c>
      <c r="M33" s="133">
        <f t="shared" si="7"/>
        <v>0.33520000000000005</v>
      </c>
      <c r="N33" s="133">
        <f t="shared" si="7"/>
        <v>0.62680000000000002</v>
      </c>
      <c r="O33" s="133">
        <f t="shared" si="7"/>
        <v>0.44640000000000002</v>
      </c>
      <c r="P33" s="133">
        <f t="shared" si="7"/>
        <v>0.36479999999999996</v>
      </c>
      <c r="Q33" s="133">
        <f t="shared" si="7"/>
        <v>0.33640000000000003</v>
      </c>
    </row>
    <row r="34" spans="3:18" x14ac:dyDescent="0.25">
      <c r="C34">
        <v>1</v>
      </c>
      <c r="D34" s="132">
        <f>+C34/$C$30</f>
        <v>4.1666666666666664E-2</v>
      </c>
    </row>
    <row r="35" spans="3:18" x14ac:dyDescent="0.25">
      <c r="C35">
        <v>12</v>
      </c>
      <c r="D35" s="132">
        <f>+C35/$C$30</f>
        <v>0.5</v>
      </c>
    </row>
    <row r="36" spans="3:18" x14ac:dyDescent="0.25">
      <c r="F36" s="133">
        <f>+$E$32*F29</f>
        <v>1.2187499999999998</v>
      </c>
      <c r="G36" s="133">
        <f t="shared" ref="G36:Q36" si="8">+$E$32*G29</f>
        <v>2.125</v>
      </c>
      <c r="H36" s="133">
        <f t="shared" si="8"/>
        <v>2.125</v>
      </c>
      <c r="I36" s="133">
        <f t="shared" si="8"/>
        <v>2.604166666666667</v>
      </c>
      <c r="J36" s="133">
        <f t="shared" si="8"/>
        <v>1.7395833333333337</v>
      </c>
      <c r="K36" s="133">
        <f t="shared" si="8"/>
        <v>3.291666666666667</v>
      </c>
      <c r="L36" s="133">
        <f t="shared" si="8"/>
        <v>2.3958333333333335</v>
      </c>
      <c r="M36" s="133">
        <f t="shared" si="8"/>
        <v>2.59375</v>
      </c>
      <c r="N36" s="133">
        <f t="shared" si="8"/>
        <v>4.4791666666666679</v>
      </c>
      <c r="O36" s="133">
        <f t="shared" si="8"/>
        <v>3.291666666666667</v>
      </c>
      <c r="P36" s="133">
        <f t="shared" si="8"/>
        <v>2.7812500000000004</v>
      </c>
      <c r="Q36" s="133">
        <f t="shared" si="8"/>
        <v>2.604166666666667</v>
      </c>
      <c r="R36" s="122">
        <f>SUM(F36:Q36)</f>
        <v>31.250000000000004</v>
      </c>
    </row>
    <row r="37" spans="3:18" x14ac:dyDescent="0.25">
      <c r="C37">
        <f>+C30*D32</f>
        <v>7</v>
      </c>
    </row>
    <row r="39" spans="3:18" x14ac:dyDescent="0.25">
      <c r="C39">
        <v>25</v>
      </c>
      <c r="D39" s="122">
        <f>+$C$39*D32</f>
        <v>7.291666666666667</v>
      </c>
    </row>
    <row r="40" spans="3:18" x14ac:dyDescent="0.25">
      <c r="D40" s="122">
        <f>+$C$39*D33</f>
        <v>4.1666666666666661</v>
      </c>
    </row>
    <row r="41" spans="3:18" x14ac:dyDescent="0.25">
      <c r="D41" s="122">
        <f>+$C$39*D34</f>
        <v>1.0416666666666665</v>
      </c>
    </row>
    <row r="42" spans="3:18" x14ac:dyDescent="0.25">
      <c r="D42" s="122">
        <f>+$C$39*D35</f>
        <v>12.5</v>
      </c>
    </row>
    <row r="43" spans="3:18" x14ac:dyDescent="0.25">
      <c r="F43" s="135">
        <f>+F45-F44</f>
        <v>2</v>
      </c>
      <c r="G43" s="135">
        <f t="shared" ref="G43:Q43" si="9">+G45-G44</f>
        <v>-2</v>
      </c>
      <c r="H43" s="135">
        <f t="shared" si="9"/>
        <v>2</v>
      </c>
      <c r="I43" s="135">
        <f t="shared" si="9"/>
        <v>-2</v>
      </c>
      <c r="J43" s="135">
        <f t="shared" si="9"/>
        <v>2</v>
      </c>
      <c r="K43" s="135">
        <f t="shared" si="9"/>
        <v>-2</v>
      </c>
      <c r="L43" s="135">
        <f t="shared" si="9"/>
        <v>2</v>
      </c>
      <c r="M43" s="135">
        <f t="shared" si="9"/>
        <v>-2</v>
      </c>
      <c r="N43" s="135">
        <f t="shared" si="9"/>
        <v>2</v>
      </c>
      <c r="O43" s="135">
        <f t="shared" si="9"/>
        <v>-2</v>
      </c>
      <c r="P43" s="135">
        <f t="shared" si="9"/>
        <v>2</v>
      </c>
      <c r="Q43" s="135">
        <f t="shared" si="9"/>
        <v>-2</v>
      </c>
    </row>
    <row r="44" spans="3:18" x14ac:dyDescent="0.25">
      <c r="F44">
        <v>10898</v>
      </c>
      <c r="G44">
        <v>12902</v>
      </c>
      <c r="H44">
        <v>12898</v>
      </c>
      <c r="I44">
        <v>12902</v>
      </c>
      <c r="J44">
        <v>13198</v>
      </c>
      <c r="K44">
        <v>13202</v>
      </c>
      <c r="L44">
        <v>13298</v>
      </c>
      <c r="M44">
        <v>13102</v>
      </c>
      <c r="N44">
        <v>13098</v>
      </c>
      <c r="O44">
        <v>13202</v>
      </c>
      <c r="P44">
        <v>13298</v>
      </c>
      <c r="Q44">
        <v>12902</v>
      </c>
    </row>
    <row r="45" spans="3:18" x14ac:dyDescent="0.25">
      <c r="F45" s="113">
        <v>10900</v>
      </c>
      <c r="G45" s="114">
        <v>12900</v>
      </c>
      <c r="H45" s="114">
        <v>12900</v>
      </c>
      <c r="I45" s="114">
        <v>12900</v>
      </c>
      <c r="J45" s="114">
        <v>13200</v>
      </c>
      <c r="K45" s="114">
        <v>13200</v>
      </c>
      <c r="L45" s="114">
        <v>13300</v>
      </c>
      <c r="M45" s="114">
        <v>13100</v>
      </c>
      <c r="N45" s="114">
        <v>13100</v>
      </c>
      <c r="O45" s="114">
        <v>13200</v>
      </c>
      <c r="P45" s="114">
        <v>13300</v>
      </c>
      <c r="Q45" s="114">
        <v>12900</v>
      </c>
      <c r="R45" s="135">
        <f>SUM(F45:Q45)</f>
        <v>154900</v>
      </c>
    </row>
    <row r="46" spans="3:18" x14ac:dyDescent="0.25">
      <c r="E46">
        <v>4</v>
      </c>
      <c r="F46" s="133">
        <f>+F45/$E$46</f>
        <v>2725</v>
      </c>
      <c r="G46" s="133">
        <f t="shared" ref="G46:Q46" si="10">+G45/$E$46</f>
        <v>3225</v>
      </c>
      <c r="H46" s="133">
        <f t="shared" si="10"/>
        <v>3225</v>
      </c>
      <c r="I46" s="133">
        <f t="shared" si="10"/>
        <v>3225</v>
      </c>
      <c r="J46" s="133">
        <f t="shared" si="10"/>
        <v>3300</v>
      </c>
      <c r="K46" s="133">
        <f t="shared" si="10"/>
        <v>3300</v>
      </c>
      <c r="L46" s="133">
        <f t="shared" si="10"/>
        <v>3325</v>
      </c>
      <c r="M46" s="133">
        <f t="shared" si="10"/>
        <v>3275</v>
      </c>
      <c r="N46" s="133">
        <f t="shared" si="10"/>
        <v>3275</v>
      </c>
      <c r="O46" s="133">
        <f t="shared" si="10"/>
        <v>3300</v>
      </c>
      <c r="P46" s="133">
        <f t="shared" si="10"/>
        <v>3325</v>
      </c>
      <c r="Q46" s="133">
        <f t="shared" si="10"/>
        <v>3225</v>
      </c>
    </row>
    <row r="47" spans="3:18" x14ac:dyDescent="0.25">
      <c r="F47" s="133">
        <v>2725</v>
      </c>
      <c r="G47" s="133">
        <v>3225</v>
      </c>
      <c r="H47" s="133">
        <v>3225</v>
      </c>
      <c r="I47" s="133">
        <v>3225</v>
      </c>
      <c r="J47" s="133">
        <v>3300</v>
      </c>
      <c r="K47" s="133">
        <v>3300</v>
      </c>
      <c r="L47" s="133">
        <v>3325</v>
      </c>
      <c r="M47" s="133">
        <v>3275</v>
      </c>
      <c r="N47" s="133">
        <v>3275</v>
      </c>
      <c r="O47" s="133">
        <v>3300</v>
      </c>
      <c r="P47" s="133">
        <v>3325</v>
      </c>
      <c r="Q47" s="133">
        <v>3225</v>
      </c>
    </row>
    <row r="48" spans="3:18" x14ac:dyDescent="0.25">
      <c r="F48">
        <v>50</v>
      </c>
      <c r="G48">
        <v>50</v>
      </c>
      <c r="H48">
        <v>50</v>
      </c>
      <c r="I48">
        <v>50</v>
      </c>
      <c r="J48">
        <v>50</v>
      </c>
      <c r="K48">
        <v>50</v>
      </c>
      <c r="L48">
        <v>50</v>
      </c>
      <c r="M48">
        <v>50</v>
      </c>
      <c r="N48">
        <v>50</v>
      </c>
      <c r="O48">
        <v>50</v>
      </c>
      <c r="P48">
        <v>50</v>
      </c>
      <c r="Q48">
        <v>50</v>
      </c>
    </row>
    <row r="49" spans="6:17" x14ac:dyDescent="0.25">
      <c r="F49" s="133">
        <f>+F47-F48</f>
        <v>2675</v>
      </c>
      <c r="G49" s="133">
        <f t="shared" ref="G49:Q49" si="11">+G47-G48</f>
        <v>3175</v>
      </c>
      <c r="H49" s="133">
        <f t="shared" si="11"/>
        <v>3175</v>
      </c>
      <c r="I49" s="133">
        <f t="shared" si="11"/>
        <v>3175</v>
      </c>
      <c r="J49" s="133">
        <f t="shared" si="11"/>
        <v>3250</v>
      </c>
      <c r="K49" s="133">
        <f t="shared" si="11"/>
        <v>3250</v>
      </c>
      <c r="L49" s="133">
        <f t="shared" si="11"/>
        <v>3275</v>
      </c>
      <c r="M49" s="133">
        <f t="shared" si="11"/>
        <v>3225</v>
      </c>
      <c r="N49" s="133">
        <f t="shared" si="11"/>
        <v>3225</v>
      </c>
      <c r="O49" s="133">
        <f t="shared" si="11"/>
        <v>3250</v>
      </c>
      <c r="P49" s="133">
        <f t="shared" si="11"/>
        <v>3275</v>
      </c>
      <c r="Q49" s="133">
        <f t="shared" si="11"/>
        <v>3175</v>
      </c>
    </row>
    <row r="50" spans="6:17" x14ac:dyDescent="0.25">
      <c r="F50">
        <v>2675</v>
      </c>
      <c r="G50">
        <v>3175</v>
      </c>
      <c r="H50">
        <v>3175</v>
      </c>
      <c r="I50">
        <v>3175</v>
      </c>
      <c r="J50">
        <v>3250</v>
      </c>
      <c r="K50">
        <v>3250</v>
      </c>
      <c r="L50">
        <v>3275</v>
      </c>
      <c r="M50">
        <v>3225</v>
      </c>
      <c r="N50">
        <v>3225</v>
      </c>
      <c r="O50">
        <v>3250</v>
      </c>
      <c r="P50">
        <v>3275</v>
      </c>
      <c r="Q50">
        <v>3175</v>
      </c>
    </row>
    <row r="52" spans="6:17" x14ac:dyDescent="0.25">
      <c r="F52" s="135">
        <f>+F45-F48</f>
        <v>10850</v>
      </c>
      <c r="G52" s="135">
        <f t="shared" ref="G52:Q52" si="12">+G45-G48</f>
        <v>12850</v>
      </c>
      <c r="H52" s="135">
        <f t="shared" si="12"/>
        <v>12850</v>
      </c>
      <c r="I52" s="135">
        <f t="shared" si="12"/>
        <v>12850</v>
      </c>
      <c r="J52" s="135">
        <f t="shared" si="12"/>
        <v>13150</v>
      </c>
      <c r="K52" s="135">
        <f t="shared" si="12"/>
        <v>13150</v>
      </c>
      <c r="L52" s="135">
        <f t="shared" si="12"/>
        <v>13250</v>
      </c>
      <c r="M52" s="135">
        <f t="shared" si="12"/>
        <v>13050</v>
      </c>
      <c r="N52" s="135">
        <f t="shared" si="12"/>
        <v>13050</v>
      </c>
      <c r="O52" s="135">
        <f t="shared" si="12"/>
        <v>13150</v>
      </c>
      <c r="P52" s="135">
        <f t="shared" si="12"/>
        <v>13250</v>
      </c>
      <c r="Q52" s="135">
        <f t="shared" si="12"/>
        <v>12850</v>
      </c>
    </row>
    <row r="53" spans="6:17" x14ac:dyDescent="0.25">
      <c r="F53">
        <v>10850</v>
      </c>
      <c r="G53">
        <v>12850</v>
      </c>
      <c r="H53">
        <v>12850</v>
      </c>
      <c r="I53">
        <v>12850</v>
      </c>
      <c r="J53">
        <v>13150</v>
      </c>
      <c r="K53">
        <v>13150</v>
      </c>
      <c r="L53">
        <v>13250</v>
      </c>
      <c r="M53">
        <v>13050</v>
      </c>
      <c r="N53">
        <v>13050</v>
      </c>
      <c r="O53">
        <v>13150</v>
      </c>
      <c r="P53">
        <v>13250</v>
      </c>
      <c r="Q53">
        <v>12850</v>
      </c>
    </row>
    <row r="54" spans="6:17" x14ac:dyDescent="0.25">
      <c r="F54">
        <f>+F53/$E$46</f>
        <v>2712.5</v>
      </c>
      <c r="G54">
        <f t="shared" ref="G54:Q54" si="13">+G53/$E$46</f>
        <v>3212.5</v>
      </c>
      <c r="H54">
        <f t="shared" si="13"/>
        <v>3212.5</v>
      </c>
      <c r="I54">
        <f t="shared" si="13"/>
        <v>3212.5</v>
      </c>
      <c r="J54">
        <f t="shared" si="13"/>
        <v>3287.5</v>
      </c>
      <c r="K54">
        <f t="shared" si="13"/>
        <v>3287.5</v>
      </c>
      <c r="L54">
        <f t="shared" si="13"/>
        <v>3312.5</v>
      </c>
      <c r="M54">
        <f t="shared" si="13"/>
        <v>3262.5</v>
      </c>
      <c r="N54">
        <f t="shared" si="13"/>
        <v>3262.5</v>
      </c>
      <c r="O54">
        <f t="shared" si="13"/>
        <v>3287.5</v>
      </c>
      <c r="P54">
        <f t="shared" si="13"/>
        <v>3312.5</v>
      </c>
      <c r="Q54">
        <f t="shared" si="13"/>
        <v>3212.5</v>
      </c>
    </row>
    <row r="55" spans="6:17" x14ac:dyDescent="0.25">
      <c r="F55">
        <v>2712</v>
      </c>
      <c r="G55">
        <v>3213</v>
      </c>
      <c r="H55">
        <v>3212</v>
      </c>
      <c r="I55">
        <v>3213</v>
      </c>
      <c r="J55">
        <v>3287</v>
      </c>
      <c r="K55">
        <v>3288</v>
      </c>
      <c r="L55">
        <v>3312</v>
      </c>
      <c r="M55">
        <v>3263</v>
      </c>
      <c r="N55">
        <v>3262</v>
      </c>
      <c r="O55">
        <v>3288</v>
      </c>
      <c r="P55">
        <v>3312</v>
      </c>
      <c r="Q55">
        <v>3213</v>
      </c>
    </row>
    <row r="56" spans="6:17" x14ac:dyDescent="0.25">
      <c r="F56">
        <v>50</v>
      </c>
      <c r="G56">
        <v>50</v>
      </c>
      <c r="H56">
        <v>50</v>
      </c>
      <c r="I56">
        <v>50</v>
      </c>
      <c r="J56">
        <v>50</v>
      </c>
      <c r="K56">
        <v>50</v>
      </c>
      <c r="L56">
        <v>50</v>
      </c>
      <c r="M56">
        <v>50</v>
      </c>
      <c r="N56">
        <v>50</v>
      </c>
      <c r="O56">
        <v>50</v>
      </c>
      <c r="P56">
        <v>50</v>
      </c>
      <c r="Q56">
        <v>50</v>
      </c>
    </row>
    <row r="60" spans="6:17" x14ac:dyDescent="0.25">
      <c r="F60" s="113">
        <v>10900</v>
      </c>
      <c r="G60" s="114">
        <v>12900</v>
      </c>
      <c r="H60" s="114">
        <v>12900</v>
      </c>
      <c r="I60" s="114">
        <v>12900</v>
      </c>
      <c r="J60" s="114">
        <v>13200</v>
      </c>
      <c r="K60" s="114">
        <v>13200</v>
      </c>
      <c r="L60" s="114">
        <v>13300</v>
      </c>
      <c r="M60" s="114">
        <v>13100</v>
      </c>
      <c r="N60" s="114">
        <v>13100</v>
      </c>
      <c r="O60" s="114">
        <v>13200</v>
      </c>
      <c r="P60" s="114">
        <v>13300</v>
      </c>
      <c r="Q60" s="114">
        <v>12900</v>
      </c>
    </row>
    <row r="61" spans="6:17" x14ac:dyDescent="0.25">
      <c r="F61">
        <v>10900</v>
      </c>
      <c r="G61">
        <v>12900</v>
      </c>
      <c r="H61">
        <v>12900</v>
      </c>
      <c r="I61">
        <v>12900</v>
      </c>
      <c r="J61">
        <v>13200</v>
      </c>
      <c r="K61">
        <v>13200</v>
      </c>
      <c r="L61">
        <v>13300</v>
      </c>
      <c r="M61">
        <v>13100</v>
      </c>
      <c r="N61">
        <v>13100</v>
      </c>
      <c r="O61">
        <v>13200</v>
      </c>
      <c r="P61">
        <v>13300</v>
      </c>
      <c r="Q61">
        <v>12900</v>
      </c>
    </row>
    <row r="62" spans="6:17" x14ac:dyDescent="0.25">
      <c r="F62" s="135">
        <f>+F60-F61</f>
        <v>0</v>
      </c>
      <c r="G62" s="135">
        <f t="shared" ref="G62:Q62" si="14">+G60-G61</f>
        <v>0</v>
      </c>
      <c r="H62" s="135">
        <f t="shared" si="14"/>
        <v>0</v>
      </c>
      <c r="I62" s="135">
        <f t="shared" si="14"/>
        <v>0</v>
      </c>
      <c r="J62" s="135">
        <f t="shared" si="14"/>
        <v>0</v>
      </c>
      <c r="K62" s="135">
        <f t="shared" si="14"/>
        <v>0</v>
      </c>
      <c r="L62" s="135">
        <f t="shared" si="14"/>
        <v>0</v>
      </c>
      <c r="M62" s="135">
        <f t="shared" si="14"/>
        <v>0</v>
      </c>
      <c r="N62" s="135">
        <f t="shared" si="14"/>
        <v>0</v>
      </c>
      <c r="O62" s="135">
        <f t="shared" si="14"/>
        <v>0</v>
      </c>
      <c r="P62" s="135">
        <f t="shared" si="14"/>
        <v>0</v>
      </c>
      <c r="Q62" s="135">
        <f t="shared" si="14"/>
        <v>0</v>
      </c>
    </row>
    <row r="64" spans="6:17" x14ac:dyDescent="0.25">
      <c r="F64" s="136">
        <v>1067921000</v>
      </c>
      <c r="G64" s="136"/>
      <c r="H64" s="137"/>
      <c r="I64" s="137"/>
      <c r="J64" s="136"/>
      <c r="K64" s="136">
        <v>407538000</v>
      </c>
      <c r="L64" s="136">
        <v>18862000</v>
      </c>
      <c r="M64" s="136"/>
      <c r="N64" s="136"/>
      <c r="O64" s="136"/>
      <c r="P64" s="136"/>
      <c r="Q64" s="136"/>
    </row>
    <row r="65" spans="5:18" x14ac:dyDescent="0.25">
      <c r="E65" s="138">
        <f>+F56/F52</f>
        <v>4.608294930875576E-3</v>
      </c>
      <c r="F65" s="141">
        <f>+F64*$E$65</f>
        <v>4921294.9308755761</v>
      </c>
      <c r="G65" s="139"/>
      <c r="H65" s="139"/>
      <c r="I65" s="139"/>
      <c r="J65" s="139"/>
      <c r="K65" s="139">
        <f>+K64*$E$65</f>
        <v>1878055.2995391705</v>
      </c>
      <c r="L65" s="139">
        <f>+L64*$E$65</f>
        <v>86921.658986175113</v>
      </c>
    </row>
    <row r="67" spans="5:18" x14ac:dyDescent="0.25">
      <c r="F67" s="140">
        <f>+F64-F65</f>
        <v>1062999705.0691245</v>
      </c>
      <c r="G67" s="140">
        <f t="shared" ref="G67:Q67" si="15">+G64-G65</f>
        <v>0</v>
      </c>
      <c r="H67" s="140">
        <f t="shared" si="15"/>
        <v>0</v>
      </c>
      <c r="I67" s="140">
        <f t="shared" si="15"/>
        <v>0</v>
      </c>
      <c r="J67" s="140">
        <f t="shared" si="15"/>
        <v>0</v>
      </c>
      <c r="K67" s="140">
        <f t="shared" si="15"/>
        <v>405659944.70046085</v>
      </c>
      <c r="L67" s="140">
        <f t="shared" si="15"/>
        <v>18775078.341013826</v>
      </c>
      <c r="M67" s="140">
        <f t="shared" si="15"/>
        <v>0</v>
      </c>
      <c r="N67" s="140">
        <f t="shared" si="15"/>
        <v>0</v>
      </c>
      <c r="O67" s="140">
        <f t="shared" si="15"/>
        <v>0</v>
      </c>
      <c r="P67" s="140">
        <f t="shared" si="15"/>
        <v>0</v>
      </c>
      <c r="Q67" s="140">
        <f t="shared" si="15"/>
        <v>0</v>
      </c>
    </row>
    <row r="68" spans="5:18" x14ac:dyDescent="0.25">
      <c r="E68">
        <v>4</v>
      </c>
      <c r="F68" s="141">
        <f>+F67/$E$68</f>
        <v>265749926.26728112</v>
      </c>
      <c r="G68" s="141">
        <f t="shared" ref="G68:Q68" si="16">+G67/$E$68</f>
        <v>0</v>
      </c>
      <c r="H68" s="141">
        <f t="shared" si="16"/>
        <v>0</v>
      </c>
      <c r="I68" s="141">
        <f t="shared" si="16"/>
        <v>0</v>
      </c>
      <c r="J68" s="141">
        <f t="shared" si="16"/>
        <v>0</v>
      </c>
      <c r="K68" s="141">
        <f t="shared" si="16"/>
        <v>101414986.17511521</v>
      </c>
      <c r="L68" s="141">
        <f t="shared" si="16"/>
        <v>4693769.5852534566</v>
      </c>
      <c r="M68" s="141">
        <f t="shared" si="16"/>
        <v>0</v>
      </c>
      <c r="N68" s="141">
        <f t="shared" si="16"/>
        <v>0</v>
      </c>
      <c r="O68" s="141">
        <f t="shared" si="16"/>
        <v>0</v>
      </c>
      <c r="P68" s="141">
        <f t="shared" si="16"/>
        <v>0</v>
      </c>
      <c r="Q68" s="141">
        <f t="shared" si="16"/>
        <v>0</v>
      </c>
    </row>
    <row r="70" spans="5:18" x14ac:dyDescent="0.25">
      <c r="F70" s="140">
        <v>4921295</v>
      </c>
      <c r="G70" s="140"/>
      <c r="H70" s="140"/>
      <c r="I70" s="140"/>
      <c r="J70" s="140"/>
      <c r="K70" s="140">
        <v>1878055</v>
      </c>
      <c r="L70" s="140">
        <v>86922</v>
      </c>
      <c r="M70" s="140"/>
      <c r="N70" s="140"/>
      <c r="O70" s="140"/>
      <c r="P70" s="140"/>
      <c r="Q70" s="140"/>
    </row>
    <row r="73" spans="5:18" x14ac:dyDescent="0.25">
      <c r="E73">
        <v>1494321000</v>
      </c>
      <c r="F73">
        <v>802171073</v>
      </c>
      <c r="G73">
        <v>0</v>
      </c>
      <c r="H73">
        <v>0</v>
      </c>
      <c r="I73">
        <v>0</v>
      </c>
      <c r="J73">
        <v>0</v>
      </c>
      <c r="K73">
        <v>306123013</v>
      </c>
      <c r="L73">
        <v>14168232</v>
      </c>
      <c r="M73">
        <v>0</v>
      </c>
      <c r="N73">
        <v>0</v>
      </c>
      <c r="O73">
        <v>0</v>
      </c>
      <c r="P73">
        <v>0</v>
      </c>
      <c r="Q73">
        <v>0</v>
      </c>
      <c r="R73" s="142">
        <f>SUM(F73:Q73)</f>
        <v>1122462318</v>
      </c>
    </row>
    <row r="75" spans="5:18" x14ac:dyDescent="0.25">
      <c r="F75" s="80">
        <v>1067920999</v>
      </c>
      <c r="G75" s="80">
        <v>0</v>
      </c>
      <c r="H75" s="80">
        <v>0</v>
      </c>
      <c r="I75" s="80">
        <v>0</v>
      </c>
      <c r="J75" s="80">
        <v>0</v>
      </c>
      <c r="K75" s="80">
        <v>407537999</v>
      </c>
      <c r="L75" s="80">
        <v>18862002</v>
      </c>
      <c r="M75" s="80">
        <v>0</v>
      </c>
      <c r="N75" s="80">
        <v>0</v>
      </c>
      <c r="O75" s="80">
        <v>0</v>
      </c>
      <c r="P75" s="80">
        <v>0</v>
      </c>
      <c r="Q75" s="80">
        <v>0</v>
      </c>
      <c r="R75" s="142">
        <f>+E73-R73</f>
        <v>371858682</v>
      </c>
    </row>
    <row r="79" spans="5:18" x14ac:dyDescent="0.25">
      <c r="F79">
        <v>198474362</v>
      </c>
      <c r="G79">
        <v>198474362</v>
      </c>
      <c r="H79">
        <f>+F79-G79</f>
        <v>0</v>
      </c>
    </row>
    <row r="81" spans="6:6" x14ac:dyDescent="0.25">
      <c r="F81">
        <f>+F79/4</f>
        <v>49618590.5</v>
      </c>
    </row>
  </sheetData>
  <mergeCells count="6">
    <mergeCell ref="B5:B9"/>
    <mergeCell ref="B12:B15"/>
    <mergeCell ref="B20:B24"/>
    <mergeCell ref="D5:D9"/>
    <mergeCell ref="D12:D15"/>
    <mergeCell ref="D20:D24"/>
  </mergeCells>
  <phoneticPr fontId="78" type="noConversion"/>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617"/>
  <sheetViews>
    <sheetView topLeftCell="B1" zoomScale="51" zoomScaleNormal="51" workbookViewId="0">
      <selection activeCell="Q22" sqref="Q22"/>
    </sheetView>
  </sheetViews>
  <sheetFormatPr baseColWidth="10" defaultRowHeight="15" x14ac:dyDescent="0.25"/>
  <cols>
    <col min="2" max="3" width="17.28515625" customWidth="1"/>
    <col min="5" max="9" width="31.5703125" customWidth="1"/>
    <col min="10" max="18" width="9.42578125" customWidth="1"/>
    <col min="19" max="19" width="20" customWidth="1"/>
    <col min="20" max="22" width="35.5703125" customWidth="1"/>
    <col min="23" max="31" width="9.140625" customWidth="1"/>
    <col min="32" max="32" width="27.28515625" customWidth="1"/>
    <col min="33" max="33" width="34.85546875" customWidth="1"/>
    <col min="34" max="34" width="27.85546875" customWidth="1"/>
    <col min="35" max="39" width="11.5703125" customWidth="1"/>
    <col min="40" max="40" width="21" customWidth="1"/>
    <col min="41" max="49" width="11.5703125" customWidth="1"/>
    <col min="50" max="50" width="23.5703125" customWidth="1"/>
    <col min="51" max="51" width="15.140625" customWidth="1"/>
  </cols>
  <sheetData>
    <row r="1" spans="1:51" ht="28.5" x14ac:dyDescent="0.25">
      <c r="A1" s="912"/>
      <c r="B1" s="913"/>
      <c r="C1" s="913"/>
      <c r="D1" s="913"/>
      <c r="E1" s="1029" t="s">
        <v>39</v>
      </c>
      <c r="F1" s="1029"/>
      <c r="G1" s="1029"/>
      <c r="H1" s="1029"/>
      <c r="I1" s="1029"/>
      <c r="J1" s="1029"/>
      <c r="K1" s="1029"/>
      <c r="L1" s="1029"/>
      <c r="M1" s="1029"/>
      <c r="N1" s="1029"/>
      <c r="O1" s="1029"/>
      <c r="P1" s="1029"/>
      <c r="Q1" s="1029"/>
      <c r="R1" s="1029"/>
      <c r="S1" s="1029"/>
      <c r="T1" s="1029"/>
      <c r="U1" s="1029"/>
      <c r="V1" s="1029"/>
      <c r="W1" s="1029"/>
      <c r="X1" s="1029"/>
      <c r="Y1" s="1029"/>
      <c r="Z1" s="1029"/>
      <c r="AA1" s="1029"/>
      <c r="AB1" s="1029"/>
      <c r="AC1" s="1029"/>
      <c r="AD1" s="1029"/>
      <c r="AE1" s="1029"/>
      <c r="AF1" s="1029"/>
      <c r="AG1" s="1029"/>
      <c r="AH1" s="1029"/>
      <c r="AI1" s="1029"/>
      <c r="AJ1" s="1029"/>
      <c r="AK1" s="1029"/>
      <c r="AL1" s="1029"/>
      <c r="AM1" s="1029"/>
      <c r="AN1" s="1029"/>
      <c r="AO1" s="1029"/>
      <c r="AP1" s="1029"/>
      <c r="AQ1" s="1029"/>
      <c r="AR1" s="1029"/>
      <c r="AS1" s="1029"/>
      <c r="AT1" s="1029"/>
      <c r="AU1" s="1029"/>
      <c r="AV1" s="1029"/>
      <c r="AW1" s="1029"/>
      <c r="AX1" s="1029"/>
      <c r="AY1" s="1029"/>
    </row>
    <row r="2" spans="1:51" ht="28.5" thickBot="1" x14ac:dyDescent="0.3">
      <c r="A2" s="915"/>
      <c r="B2" s="825"/>
      <c r="C2" s="825"/>
      <c r="D2" s="825"/>
      <c r="E2" s="1030" t="s">
        <v>271</v>
      </c>
      <c r="F2" s="1030"/>
      <c r="G2" s="1030"/>
      <c r="H2" s="1030"/>
      <c r="I2" s="1030"/>
      <c r="J2" s="1030"/>
      <c r="K2" s="1030"/>
      <c r="L2" s="1030"/>
      <c r="M2" s="1030"/>
      <c r="N2" s="1030"/>
      <c r="O2" s="1030"/>
      <c r="P2" s="1030"/>
      <c r="Q2" s="1030"/>
      <c r="R2" s="1030"/>
      <c r="S2" s="1030"/>
      <c r="T2" s="1030"/>
      <c r="U2" s="1030"/>
      <c r="V2" s="1030"/>
      <c r="W2" s="1030"/>
      <c r="X2" s="1030"/>
      <c r="Y2" s="1030"/>
      <c r="Z2" s="1030"/>
      <c r="AA2" s="1030"/>
      <c r="AB2" s="1030"/>
      <c r="AC2" s="1030"/>
      <c r="AD2" s="1030"/>
      <c r="AE2" s="1030"/>
      <c r="AF2" s="1030"/>
      <c r="AG2" s="1030"/>
      <c r="AH2" s="1030"/>
      <c r="AI2" s="1030"/>
      <c r="AJ2" s="1030"/>
      <c r="AK2" s="1030"/>
      <c r="AL2" s="1030"/>
      <c r="AM2" s="1030"/>
      <c r="AN2" s="1030"/>
      <c r="AO2" s="1030"/>
      <c r="AP2" s="1030"/>
      <c r="AQ2" s="1030"/>
      <c r="AR2" s="1030"/>
      <c r="AS2" s="1030"/>
      <c r="AT2" s="1030"/>
      <c r="AU2" s="1030"/>
      <c r="AV2" s="1030"/>
      <c r="AW2" s="1030"/>
      <c r="AX2" s="1030"/>
      <c r="AY2" s="1030"/>
    </row>
    <row r="3" spans="1:51" ht="16.5" thickBot="1" x14ac:dyDescent="0.3">
      <c r="A3" s="915"/>
      <c r="B3" s="825"/>
      <c r="C3" s="825"/>
      <c r="D3" s="825"/>
      <c r="E3" s="1031" t="s">
        <v>40</v>
      </c>
      <c r="F3" s="1032"/>
      <c r="G3" s="1032"/>
      <c r="H3" s="1032"/>
      <c r="I3" s="1032"/>
      <c r="J3" s="1032"/>
      <c r="K3" s="1032"/>
      <c r="L3" s="1032"/>
      <c r="M3" s="1032"/>
      <c r="N3" s="1032"/>
      <c r="O3" s="1032"/>
      <c r="P3" s="1032"/>
      <c r="Q3" s="1032"/>
      <c r="R3" s="1032"/>
      <c r="S3" s="1032"/>
      <c r="T3" s="1032"/>
      <c r="U3" s="1032"/>
      <c r="V3" s="1032"/>
      <c r="W3" s="1032"/>
      <c r="X3" s="1032"/>
      <c r="Y3" s="1032"/>
      <c r="Z3" s="1032"/>
      <c r="AA3" s="1032"/>
      <c r="AB3" s="1032"/>
      <c r="AC3" s="1032"/>
      <c r="AD3" s="1033"/>
      <c r="AE3" s="1034" t="s">
        <v>272</v>
      </c>
      <c r="AF3" s="1035"/>
      <c r="AG3" s="1035"/>
      <c r="AH3" s="1035"/>
      <c r="AI3" s="1035"/>
      <c r="AJ3" s="1035"/>
      <c r="AK3" s="1035"/>
      <c r="AL3" s="1035"/>
      <c r="AM3" s="1035"/>
      <c r="AN3" s="1035"/>
      <c r="AO3" s="1035"/>
      <c r="AP3" s="1035"/>
      <c r="AQ3" s="1035"/>
      <c r="AR3" s="1035"/>
      <c r="AS3" s="1035"/>
      <c r="AT3" s="1035"/>
      <c r="AU3" s="1035"/>
      <c r="AV3" s="1035"/>
      <c r="AW3" s="1035"/>
      <c r="AX3" s="1035"/>
      <c r="AY3" s="1036"/>
    </row>
    <row r="4" spans="1:51" ht="18.75" thickBot="1" x14ac:dyDescent="0.3">
      <c r="A4" s="1037" t="s">
        <v>0</v>
      </c>
      <c r="B4" s="1038"/>
      <c r="C4" s="1038"/>
      <c r="D4" s="1039"/>
      <c r="E4" s="1040" t="s">
        <v>278</v>
      </c>
      <c r="F4" s="1040"/>
      <c r="G4" s="1041"/>
      <c r="H4" s="1041"/>
      <c r="I4" s="1041"/>
      <c r="J4" s="1041"/>
      <c r="K4" s="1041"/>
      <c r="L4" s="1041"/>
      <c r="M4" s="1041"/>
      <c r="N4" s="1041"/>
      <c r="O4" s="1041"/>
      <c r="P4" s="1041"/>
      <c r="Q4" s="1041"/>
      <c r="R4" s="1041"/>
      <c r="S4" s="1041"/>
      <c r="T4" s="1041"/>
      <c r="U4" s="1041"/>
      <c r="V4" s="1041"/>
      <c r="W4" s="1041"/>
      <c r="X4" s="1041"/>
      <c r="Y4" s="1041"/>
      <c r="Z4" s="1041"/>
      <c r="AA4" s="1041"/>
      <c r="AB4" s="1041"/>
      <c r="AC4" s="1041"/>
      <c r="AD4" s="1041"/>
      <c r="AE4" s="1041"/>
      <c r="AF4" s="1041"/>
      <c r="AG4" s="1041"/>
      <c r="AH4" s="1041"/>
      <c r="AI4" s="1041"/>
      <c r="AJ4" s="1041"/>
      <c r="AK4" s="1041"/>
      <c r="AL4" s="1041"/>
      <c r="AM4" s="1041"/>
      <c r="AN4" s="1041"/>
      <c r="AO4" s="1041"/>
      <c r="AP4" s="1041"/>
      <c r="AQ4" s="1041"/>
      <c r="AR4" s="1041"/>
      <c r="AS4" s="1041"/>
      <c r="AT4" s="1041"/>
      <c r="AU4" s="1041"/>
      <c r="AV4" s="1041"/>
      <c r="AW4" s="1041"/>
      <c r="AX4" s="1041"/>
      <c r="AY4" s="1042"/>
    </row>
    <row r="5" spans="1:51" ht="18.75" thickBot="1" x14ac:dyDescent="0.3">
      <c r="A5" s="1043" t="s">
        <v>2</v>
      </c>
      <c r="B5" s="1044"/>
      <c r="C5" s="1044"/>
      <c r="D5" s="1045"/>
      <c r="E5" s="1046" t="s">
        <v>279</v>
      </c>
      <c r="F5" s="1046"/>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7"/>
      <c r="AL5" s="1047"/>
      <c r="AM5" s="1047"/>
      <c r="AN5" s="1047"/>
      <c r="AO5" s="1047"/>
      <c r="AP5" s="1047"/>
      <c r="AQ5" s="1047"/>
      <c r="AR5" s="1047"/>
      <c r="AS5" s="1047"/>
      <c r="AT5" s="1047"/>
      <c r="AU5" s="1047"/>
      <c r="AV5" s="1047"/>
      <c r="AW5" s="1047"/>
      <c r="AX5" s="1047"/>
      <c r="AY5" s="1048"/>
    </row>
    <row r="6" spans="1:51" ht="18.75" thickBot="1" x14ac:dyDescent="0.3">
      <c r="A6" s="1049" t="s">
        <v>21</v>
      </c>
      <c r="B6" s="1050"/>
      <c r="C6" s="1050"/>
      <c r="D6" s="1051"/>
      <c r="E6" s="1052" t="s">
        <v>641</v>
      </c>
      <c r="F6" s="1052"/>
      <c r="G6" s="1052"/>
      <c r="H6" s="1052"/>
      <c r="I6" s="1052"/>
      <c r="J6" s="1052"/>
      <c r="K6" s="1052"/>
      <c r="L6" s="1052"/>
      <c r="M6" s="1052"/>
      <c r="N6" s="1052"/>
      <c r="O6" s="1052"/>
      <c r="P6" s="1052"/>
      <c r="Q6" s="1052"/>
      <c r="R6" s="1053"/>
      <c r="S6" s="1053"/>
      <c r="T6" s="1053"/>
      <c r="U6" s="1053"/>
      <c r="V6" s="1053"/>
      <c r="W6" s="1053"/>
      <c r="X6" s="1053"/>
      <c r="Y6" s="1053"/>
      <c r="Z6" s="1053"/>
      <c r="AA6" s="1053"/>
      <c r="AB6" s="1053"/>
      <c r="AC6" s="1053"/>
      <c r="AD6" s="1053"/>
      <c r="AE6" s="1053"/>
      <c r="AF6" s="1053"/>
      <c r="AG6" s="1053"/>
      <c r="AH6" s="1053"/>
      <c r="AI6" s="1053"/>
      <c r="AJ6" s="1053"/>
      <c r="AK6" s="1053"/>
      <c r="AL6" s="1053"/>
      <c r="AM6" s="1053"/>
      <c r="AN6" s="1053"/>
      <c r="AO6" s="1053"/>
      <c r="AP6" s="1053"/>
      <c r="AQ6" s="1053"/>
      <c r="AR6" s="1053"/>
      <c r="AS6" s="1053"/>
      <c r="AT6" s="1053"/>
      <c r="AU6" s="1053"/>
      <c r="AV6" s="1053"/>
      <c r="AW6" s="1053"/>
      <c r="AX6" s="1053"/>
      <c r="AY6" s="1054"/>
    </row>
    <row r="7" spans="1:51" ht="18.75" thickBot="1" x14ac:dyDescent="0.3">
      <c r="A7" s="1055"/>
      <c r="B7" s="1056"/>
      <c r="C7" s="1056"/>
      <c r="D7" s="1056"/>
      <c r="E7" s="1056"/>
      <c r="F7" s="1056"/>
      <c r="G7" s="1056"/>
      <c r="H7" s="1056"/>
      <c r="I7" s="1056"/>
      <c r="J7" s="1056"/>
      <c r="K7" s="1056"/>
      <c r="L7" s="1056"/>
      <c r="M7" s="1056"/>
      <c r="N7" s="1056"/>
      <c r="O7" s="1056"/>
      <c r="P7" s="1056"/>
      <c r="Q7" s="1056"/>
      <c r="R7" s="1056"/>
      <c r="S7" s="1056"/>
      <c r="T7" s="1056"/>
      <c r="U7" s="1056"/>
      <c r="V7" s="1056"/>
      <c r="W7" s="1056"/>
      <c r="X7" s="1056"/>
      <c r="Y7" s="1056"/>
      <c r="Z7" s="1056"/>
      <c r="AA7" s="1056"/>
      <c r="AB7" s="1056"/>
      <c r="AC7" s="1056"/>
      <c r="AD7" s="1056"/>
      <c r="AE7" s="1056"/>
      <c r="AF7" s="1056"/>
      <c r="AG7" s="1056"/>
      <c r="AH7" s="1056"/>
      <c r="AI7" s="1056"/>
      <c r="AJ7" s="1056"/>
      <c r="AK7" s="1056"/>
      <c r="AL7" s="1056"/>
      <c r="AM7" s="1056"/>
      <c r="AN7" s="1056"/>
      <c r="AO7" s="1056"/>
      <c r="AP7" s="1056"/>
      <c r="AQ7" s="1056"/>
      <c r="AR7" s="1056"/>
      <c r="AS7" s="1056"/>
      <c r="AT7" s="1056"/>
      <c r="AU7" s="1056"/>
      <c r="AV7" s="1056"/>
      <c r="AW7" s="1056"/>
      <c r="AX7" s="1056"/>
      <c r="AY7" s="1057"/>
    </row>
    <row r="8" spans="1:51" ht="38.25" customHeight="1" thickBot="1" x14ac:dyDescent="0.3">
      <c r="A8" s="1058" t="s">
        <v>92</v>
      </c>
      <c r="B8" s="1059"/>
      <c r="C8" s="1059"/>
      <c r="D8" s="1059"/>
      <c r="E8" s="1059"/>
      <c r="F8" s="1060"/>
      <c r="G8" s="1061" t="s">
        <v>98</v>
      </c>
      <c r="H8" s="1062"/>
      <c r="I8" s="1062"/>
      <c r="J8" s="1062"/>
      <c r="K8" s="1062"/>
      <c r="L8" s="1062"/>
      <c r="M8" s="1062"/>
      <c r="N8" s="1062"/>
      <c r="O8" s="1062"/>
      <c r="P8" s="1062"/>
      <c r="Q8" s="1062"/>
      <c r="R8" s="1062"/>
      <c r="S8" s="1063"/>
      <c r="T8" s="1061" t="s">
        <v>99</v>
      </c>
      <c r="U8" s="1062"/>
      <c r="V8" s="1062"/>
      <c r="W8" s="1062"/>
      <c r="X8" s="1062"/>
      <c r="Y8" s="1062"/>
      <c r="Z8" s="1062"/>
      <c r="AA8" s="1062"/>
      <c r="AB8" s="1062"/>
      <c r="AC8" s="1062"/>
      <c r="AD8" s="1062"/>
      <c r="AE8" s="1062"/>
      <c r="AF8" s="1063"/>
      <c r="AG8" s="1064" t="s">
        <v>100</v>
      </c>
      <c r="AH8" s="1065"/>
      <c r="AI8" s="1065"/>
      <c r="AJ8" s="1065"/>
      <c r="AK8" s="1065"/>
      <c r="AL8" s="1066" t="s">
        <v>106</v>
      </c>
      <c r="AM8" s="1067"/>
      <c r="AN8" s="659"/>
      <c r="AO8" s="1068" t="s">
        <v>68</v>
      </c>
      <c r="AP8" s="1066"/>
      <c r="AQ8" s="1066"/>
      <c r="AR8" s="1066"/>
      <c r="AS8" s="1066"/>
      <c r="AT8" s="1066"/>
      <c r="AU8" s="1066"/>
      <c r="AV8" s="1066"/>
      <c r="AW8" s="1066"/>
      <c r="AX8" s="1067"/>
      <c r="AY8" s="1069" t="s">
        <v>438</v>
      </c>
    </row>
    <row r="9" spans="1:51" ht="54.75" customHeight="1" thickBot="1" x14ac:dyDescent="0.3">
      <c r="A9" s="400" t="s">
        <v>93</v>
      </c>
      <c r="B9" s="401" t="s">
        <v>94</v>
      </c>
      <c r="C9" s="402" t="s">
        <v>95</v>
      </c>
      <c r="D9" s="403" t="s">
        <v>96</v>
      </c>
      <c r="E9" s="329" t="s">
        <v>565</v>
      </c>
      <c r="F9" s="329" t="s">
        <v>97</v>
      </c>
      <c r="G9" s="278" t="s">
        <v>6</v>
      </c>
      <c r="H9" s="278" t="s">
        <v>7</v>
      </c>
      <c r="I9" s="278" t="s">
        <v>8</v>
      </c>
      <c r="J9" s="278" t="s">
        <v>9</v>
      </c>
      <c r="K9" s="278" t="s">
        <v>10</v>
      </c>
      <c r="L9" s="278" t="s">
        <v>495</v>
      </c>
      <c r="M9" s="278" t="s">
        <v>12</v>
      </c>
      <c r="N9" s="278" t="s">
        <v>13</v>
      </c>
      <c r="O9" s="278" t="s">
        <v>14</v>
      </c>
      <c r="P9" s="508" t="s">
        <v>15</v>
      </c>
      <c r="Q9" s="278" t="s">
        <v>16</v>
      </c>
      <c r="R9" s="278" t="s">
        <v>17</v>
      </c>
      <c r="S9" s="330" t="s">
        <v>66</v>
      </c>
      <c r="T9" s="278" t="s">
        <v>6</v>
      </c>
      <c r="U9" s="278" t="s">
        <v>7</v>
      </c>
      <c r="V9" s="278" t="s">
        <v>8</v>
      </c>
      <c r="W9" s="278" t="s">
        <v>9</v>
      </c>
      <c r="X9" s="278" t="s">
        <v>10</v>
      </c>
      <c r="Y9" s="278" t="s">
        <v>11</v>
      </c>
      <c r="Z9" s="278" t="s">
        <v>12</v>
      </c>
      <c r="AA9" s="278" t="s">
        <v>13</v>
      </c>
      <c r="AB9" s="278" t="s">
        <v>14</v>
      </c>
      <c r="AC9" s="278" t="s">
        <v>15</v>
      </c>
      <c r="AD9" s="277" t="s">
        <v>16</v>
      </c>
      <c r="AE9" s="276" t="s">
        <v>17</v>
      </c>
      <c r="AF9" s="275" t="s">
        <v>67</v>
      </c>
      <c r="AG9" s="274" t="s">
        <v>101</v>
      </c>
      <c r="AH9" s="273" t="s">
        <v>102</v>
      </c>
      <c r="AI9" s="273" t="s">
        <v>103</v>
      </c>
      <c r="AJ9" s="273" t="s">
        <v>104</v>
      </c>
      <c r="AK9" s="273" t="s">
        <v>105</v>
      </c>
      <c r="AL9" s="273" t="s">
        <v>107</v>
      </c>
      <c r="AM9" s="273" t="s">
        <v>108</v>
      </c>
      <c r="AN9" s="272" t="s">
        <v>109</v>
      </c>
      <c r="AO9" s="272" t="s">
        <v>110</v>
      </c>
      <c r="AP9" s="272" t="s">
        <v>111</v>
      </c>
      <c r="AQ9" s="272" t="s">
        <v>112</v>
      </c>
      <c r="AR9" s="272" t="s">
        <v>113</v>
      </c>
      <c r="AS9" s="272" t="s">
        <v>114</v>
      </c>
      <c r="AT9" s="272" t="s">
        <v>115</v>
      </c>
      <c r="AU9" s="272" t="s">
        <v>116</v>
      </c>
      <c r="AV9" s="272" t="s">
        <v>117</v>
      </c>
      <c r="AW9" s="272" t="s">
        <v>118</v>
      </c>
      <c r="AX9" s="661" t="s">
        <v>119</v>
      </c>
      <c r="AY9" s="1070"/>
    </row>
    <row r="10" spans="1:51" ht="18" x14ac:dyDescent="0.25">
      <c r="A10" s="1071">
        <v>1</v>
      </c>
      <c r="B10" s="1074" t="s">
        <v>274</v>
      </c>
      <c r="C10" s="1077" t="s">
        <v>282</v>
      </c>
      <c r="D10" s="331" t="s">
        <v>41</v>
      </c>
      <c r="E10" s="614">
        <v>1.0000000000000002</v>
      </c>
      <c r="F10" s="614">
        <v>1.0000000000000002</v>
      </c>
      <c r="G10" s="614">
        <v>1.0000000000000002</v>
      </c>
      <c r="H10" s="419">
        <v>1.0000000000000002</v>
      </c>
      <c r="I10" s="419">
        <v>1.0000000000000002</v>
      </c>
      <c r="J10" s="405"/>
      <c r="K10" s="405"/>
      <c r="L10" s="405"/>
      <c r="M10" s="419"/>
      <c r="N10" s="405"/>
      <c r="O10" s="405"/>
      <c r="P10" s="405"/>
      <c r="Q10" s="405"/>
      <c r="R10" s="419"/>
      <c r="S10" s="419"/>
      <c r="T10" s="405">
        <v>0.31</v>
      </c>
      <c r="U10" s="405">
        <v>0.5</v>
      </c>
      <c r="V10" s="1226">
        <v>0.7</v>
      </c>
      <c r="W10" s="1227"/>
      <c r="X10" s="1227"/>
      <c r="Y10" s="1227"/>
      <c r="Z10" s="1226"/>
      <c r="AA10" s="1227"/>
      <c r="AB10" s="1227"/>
      <c r="AC10" s="1227"/>
      <c r="AD10" s="1227"/>
      <c r="AE10" s="1226"/>
      <c r="AF10" s="1228"/>
      <c r="AG10" s="1229" t="s">
        <v>283</v>
      </c>
      <c r="AH10" s="1230" t="s">
        <v>284</v>
      </c>
      <c r="AI10" s="1230" t="s">
        <v>285</v>
      </c>
      <c r="AJ10" s="1230" t="s">
        <v>286</v>
      </c>
      <c r="AK10" s="1230" t="s">
        <v>287</v>
      </c>
      <c r="AL10" s="1231" t="s">
        <v>225</v>
      </c>
      <c r="AM10" s="1231" t="s">
        <v>225</v>
      </c>
      <c r="AN10" s="1084">
        <v>1698</v>
      </c>
      <c r="AO10" s="1084" t="s">
        <v>288</v>
      </c>
      <c r="AP10" s="1084" t="s">
        <v>288</v>
      </c>
      <c r="AQ10" s="1232" t="s">
        <v>289</v>
      </c>
      <c r="AR10" s="1230" t="s">
        <v>290</v>
      </c>
      <c r="AS10" s="1230" t="s">
        <v>290</v>
      </c>
      <c r="AT10" s="1230" t="s">
        <v>291</v>
      </c>
      <c r="AU10" s="1230" t="s">
        <v>291</v>
      </c>
      <c r="AV10" s="1230" t="s">
        <v>292</v>
      </c>
      <c r="AW10" s="1230" t="s">
        <v>292</v>
      </c>
      <c r="AX10" s="1233" t="s">
        <v>435</v>
      </c>
      <c r="AY10" s="1234"/>
    </row>
    <row r="11" spans="1:51" ht="18" x14ac:dyDescent="0.25">
      <c r="A11" s="1072"/>
      <c r="B11" s="1075"/>
      <c r="C11" s="1078"/>
      <c r="D11" s="333" t="s">
        <v>3</v>
      </c>
      <c r="E11" s="615">
        <v>561030000</v>
      </c>
      <c r="F11" s="615">
        <v>561030000</v>
      </c>
      <c r="G11" s="615">
        <v>561030000</v>
      </c>
      <c r="H11" s="318">
        <v>561030000</v>
      </c>
      <c r="I11" s="318">
        <v>561030000</v>
      </c>
      <c r="J11" s="334"/>
      <c r="K11" s="334"/>
      <c r="L11" s="334"/>
      <c r="M11" s="318"/>
      <c r="N11" s="334"/>
      <c r="O11" s="334"/>
      <c r="P11" s="334"/>
      <c r="Q11" s="334"/>
      <c r="R11" s="318"/>
      <c r="S11" s="318"/>
      <c r="T11" s="334">
        <v>109256000</v>
      </c>
      <c r="U11" s="334">
        <v>168728000</v>
      </c>
      <c r="V11" s="422">
        <v>168728000</v>
      </c>
      <c r="W11" s="335"/>
      <c r="X11" s="335"/>
      <c r="Y11" s="335"/>
      <c r="Z11" s="422"/>
      <c r="AA11" s="335"/>
      <c r="AB11" s="335"/>
      <c r="AC11" s="335"/>
      <c r="AD11" s="335"/>
      <c r="AE11" s="422"/>
      <c r="AF11" s="1235"/>
      <c r="AG11" s="1236"/>
      <c r="AH11" s="1237"/>
      <c r="AI11" s="1237"/>
      <c r="AJ11" s="1237"/>
      <c r="AK11" s="1237"/>
      <c r="AL11" s="1238"/>
      <c r="AM11" s="1238"/>
      <c r="AN11" s="1085"/>
      <c r="AO11" s="1085"/>
      <c r="AP11" s="1085"/>
      <c r="AQ11" s="1239"/>
      <c r="AR11" s="1237"/>
      <c r="AS11" s="1237"/>
      <c r="AT11" s="1237"/>
      <c r="AU11" s="1237"/>
      <c r="AV11" s="1237"/>
      <c r="AW11" s="1237"/>
      <c r="AX11" s="1237"/>
      <c r="AY11" s="1240"/>
    </row>
    <row r="12" spans="1:51" ht="27" x14ac:dyDescent="0.25">
      <c r="A12" s="1072"/>
      <c r="B12" s="1075"/>
      <c r="C12" s="1078"/>
      <c r="D12" s="336" t="s">
        <v>42</v>
      </c>
      <c r="E12" s="616">
        <v>0</v>
      </c>
      <c r="F12" s="616">
        <v>0</v>
      </c>
      <c r="G12" s="616">
        <v>0</v>
      </c>
      <c r="H12" s="317">
        <v>0</v>
      </c>
      <c r="I12" s="317">
        <v>0</v>
      </c>
      <c r="J12" s="332"/>
      <c r="K12" s="332"/>
      <c r="L12" s="332"/>
      <c r="M12" s="317"/>
      <c r="N12" s="332"/>
      <c r="O12" s="332"/>
      <c r="P12" s="332"/>
      <c r="Q12" s="332"/>
      <c r="R12" s="317"/>
      <c r="S12" s="318"/>
      <c r="T12" s="332">
        <v>0</v>
      </c>
      <c r="U12" s="332">
        <v>0</v>
      </c>
      <c r="V12" s="1241">
        <v>0</v>
      </c>
      <c r="W12" s="1242"/>
      <c r="X12" s="1242"/>
      <c r="Y12" s="1242"/>
      <c r="Z12" s="1241"/>
      <c r="AA12" s="1242"/>
      <c r="AB12" s="1242"/>
      <c r="AC12" s="1242"/>
      <c r="AD12" s="1242"/>
      <c r="AE12" s="1241"/>
      <c r="AF12" s="1235"/>
      <c r="AG12" s="1236"/>
      <c r="AH12" s="1237"/>
      <c r="AI12" s="1237"/>
      <c r="AJ12" s="1237"/>
      <c r="AK12" s="1237"/>
      <c r="AL12" s="1238"/>
      <c r="AM12" s="1238"/>
      <c r="AN12" s="1085"/>
      <c r="AO12" s="1085"/>
      <c r="AP12" s="1085"/>
      <c r="AQ12" s="1239"/>
      <c r="AR12" s="1237"/>
      <c r="AS12" s="1237"/>
      <c r="AT12" s="1237"/>
      <c r="AU12" s="1237"/>
      <c r="AV12" s="1237"/>
      <c r="AW12" s="1237"/>
      <c r="AX12" s="1237"/>
      <c r="AY12" s="1240"/>
    </row>
    <row r="13" spans="1:51" ht="27" x14ac:dyDescent="0.25">
      <c r="A13" s="1072"/>
      <c r="B13" s="1075"/>
      <c r="C13" s="1078"/>
      <c r="D13" s="333" t="s">
        <v>4</v>
      </c>
      <c r="E13" s="615">
        <v>69460001</v>
      </c>
      <c r="F13" s="615">
        <v>69460001</v>
      </c>
      <c r="G13" s="615">
        <v>69460001</v>
      </c>
      <c r="H13" s="318">
        <v>69460001</v>
      </c>
      <c r="I13" s="318">
        <v>69460001</v>
      </c>
      <c r="J13" s="334"/>
      <c r="K13" s="334"/>
      <c r="L13" s="334"/>
      <c r="M13" s="318"/>
      <c r="N13" s="334"/>
      <c r="O13" s="334"/>
      <c r="P13" s="334"/>
      <c r="Q13" s="334"/>
      <c r="R13" s="318"/>
      <c r="S13" s="317"/>
      <c r="T13" s="334">
        <v>39137000</v>
      </c>
      <c r="U13" s="334">
        <v>66921001</v>
      </c>
      <c r="V13" s="422">
        <v>69460001</v>
      </c>
      <c r="W13" s="335"/>
      <c r="X13" s="335"/>
      <c r="Y13" s="335"/>
      <c r="Z13" s="422"/>
      <c r="AA13" s="335"/>
      <c r="AB13" s="335"/>
      <c r="AC13" s="335"/>
      <c r="AD13" s="335"/>
      <c r="AE13" s="422"/>
      <c r="AF13" s="1235"/>
      <c r="AG13" s="1236"/>
      <c r="AH13" s="1237"/>
      <c r="AI13" s="1237"/>
      <c r="AJ13" s="1237"/>
      <c r="AK13" s="1237"/>
      <c r="AL13" s="1238"/>
      <c r="AM13" s="1238"/>
      <c r="AN13" s="1085"/>
      <c r="AO13" s="1085"/>
      <c r="AP13" s="1085"/>
      <c r="AQ13" s="1239"/>
      <c r="AR13" s="1237"/>
      <c r="AS13" s="1237"/>
      <c r="AT13" s="1237"/>
      <c r="AU13" s="1237"/>
      <c r="AV13" s="1237"/>
      <c r="AW13" s="1237"/>
      <c r="AX13" s="1237"/>
      <c r="AY13" s="1240"/>
    </row>
    <row r="14" spans="1:51" ht="27" x14ac:dyDescent="0.25">
      <c r="A14" s="1072"/>
      <c r="B14" s="1075"/>
      <c r="C14" s="1078"/>
      <c r="D14" s="336" t="s">
        <v>43</v>
      </c>
      <c r="E14" s="617">
        <f t="shared" ref="E14:G15" si="0">E10+E12</f>
        <v>1.0000000000000002</v>
      </c>
      <c r="F14" s="617">
        <f t="shared" si="0"/>
        <v>1.0000000000000002</v>
      </c>
      <c r="G14" s="617">
        <f>G10+G12</f>
        <v>1.0000000000000002</v>
      </c>
      <c r="H14" s="386">
        <f>H10+H12</f>
        <v>1.0000000000000002</v>
      </c>
      <c r="I14" s="386">
        <f>I10+I12</f>
        <v>1.0000000000000002</v>
      </c>
      <c r="J14" s="337"/>
      <c r="K14" s="337"/>
      <c r="L14" s="337"/>
      <c r="M14" s="386"/>
      <c r="N14" s="337"/>
      <c r="O14" s="337"/>
      <c r="P14" s="337"/>
      <c r="Q14" s="337"/>
      <c r="R14" s="386"/>
      <c r="S14" s="386"/>
      <c r="T14" s="617">
        <f t="shared" ref="T14:V15" si="1">T10+T12</f>
        <v>0.31</v>
      </c>
      <c r="U14" s="337">
        <f t="shared" si="1"/>
        <v>0.5</v>
      </c>
      <c r="V14" s="386">
        <f t="shared" si="1"/>
        <v>0.7</v>
      </c>
      <c r="W14" s="337"/>
      <c r="X14" s="337"/>
      <c r="Y14" s="337"/>
      <c r="Z14" s="386"/>
      <c r="AA14" s="337"/>
      <c r="AB14" s="337"/>
      <c r="AC14" s="337"/>
      <c r="AD14" s="337"/>
      <c r="AE14" s="386"/>
      <c r="AF14" s="1235"/>
      <c r="AG14" s="1236"/>
      <c r="AH14" s="1237"/>
      <c r="AI14" s="1237"/>
      <c r="AJ14" s="1237"/>
      <c r="AK14" s="1237"/>
      <c r="AL14" s="1238"/>
      <c r="AM14" s="1238"/>
      <c r="AN14" s="1085"/>
      <c r="AO14" s="1085"/>
      <c r="AP14" s="1085"/>
      <c r="AQ14" s="1239"/>
      <c r="AR14" s="1237"/>
      <c r="AS14" s="1237"/>
      <c r="AT14" s="1237"/>
      <c r="AU14" s="1237"/>
      <c r="AV14" s="1237"/>
      <c r="AW14" s="1237"/>
      <c r="AX14" s="1237"/>
      <c r="AY14" s="1240"/>
    </row>
    <row r="15" spans="1:51" ht="27.75" thickBot="1" x14ac:dyDescent="0.3">
      <c r="A15" s="1073"/>
      <c r="B15" s="1076"/>
      <c r="C15" s="1079"/>
      <c r="D15" s="408" t="s">
        <v>45</v>
      </c>
      <c r="E15" s="618">
        <f t="shared" si="0"/>
        <v>630490001</v>
      </c>
      <c r="F15" s="618">
        <f t="shared" si="0"/>
        <v>630490001</v>
      </c>
      <c r="G15" s="618">
        <f t="shared" si="0"/>
        <v>630490001</v>
      </c>
      <c r="H15" s="410">
        <f>H11+H13</f>
        <v>630490001</v>
      </c>
      <c r="I15" s="410">
        <f>I11+I13</f>
        <v>630490001</v>
      </c>
      <c r="J15" s="409"/>
      <c r="K15" s="409"/>
      <c r="L15" s="409"/>
      <c r="M15" s="410"/>
      <c r="N15" s="409"/>
      <c r="O15" s="409"/>
      <c r="P15" s="409"/>
      <c r="Q15" s="409"/>
      <c r="R15" s="410"/>
      <c r="S15" s="410"/>
      <c r="T15" s="618">
        <f t="shared" si="1"/>
        <v>148393000</v>
      </c>
      <c r="U15" s="409">
        <f t="shared" si="1"/>
        <v>235649001</v>
      </c>
      <c r="V15" s="410">
        <f t="shared" si="1"/>
        <v>238188001</v>
      </c>
      <c r="W15" s="409"/>
      <c r="X15" s="409"/>
      <c r="Y15" s="409"/>
      <c r="Z15" s="410"/>
      <c r="AA15" s="409"/>
      <c r="AB15" s="409"/>
      <c r="AC15" s="409"/>
      <c r="AD15" s="409"/>
      <c r="AE15" s="410"/>
      <c r="AF15" s="1243"/>
      <c r="AG15" s="1244"/>
      <c r="AH15" s="1245"/>
      <c r="AI15" s="1245"/>
      <c r="AJ15" s="1245"/>
      <c r="AK15" s="1245"/>
      <c r="AL15" s="1246"/>
      <c r="AM15" s="1246"/>
      <c r="AN15" s="1086"/>
      <c r="AO15" s="1086"/>
      <c r="AP15" s="1086"/>
      <c r="AQ15" s="1247"/>
      <c r="AR15" s="1245"/>
      <c r="AS15" s="1245"/>
      <c r="AT15" s="1245"/>
      <c r="AU15" s="1245"/>
      <c r="AV15" s="1245"/>
      <c r="AW15" s="1245"/>
      <c r="AX15" s="1245"/>
      <c r="AY15" s="1248"/>
    </row>
    <row r="16" spans="1:51" ht="19.149999999999999" customHeight="1" x14ac:dyDescent="0.25">
      <c r="A16" s="1080">
        <v>2</v>
      </c>
      <c r="B16" s="1074" t="s">
        <v>298</v>
      </c>
      <c r="C16" s="1077" t="s">
        <v>299</v>
      </c>
      <c r="D16" s="331" t="s">
        <v>41</v>
      </c>
      <c r="E16" s="619">
        <v>13679</v>
      </c>
      <c r="F16" s="619">
        <v>13679</v>
      </c>
      <c r="G16" s="412">
        <v>13679</v>
      </c>
      <c r="H16" s="413">
        <v>13679</v>
      </c>
      <c r="I16" s="413">
        <v>13679</v>
      </c>
      <c r="J16" s="412"/>
      <c r="K16" s="412"/>
      <c r="L16" s="412"/>
      <c r="M16" s="413"/>
      <c r="N16" s="412"/>
      <c r="O16" s="412"/>
      <c r="P16" s="412"/>
      <c r="Q16" s="412"/>
      <c r="R16" s="1249"/>
      <c r="S16" s="1250"/>
      <c r="T16" s="1251">
        <v>2238</v>
      </c>
      <c r="U16" s="1252">
        <v>5121</v>
      </c>
      <c r="V16" s="1249">
        <v>7663</v>
      </c>
      <c r="W16" s="1252"/>
      <c r="X16" s="1252"/>
      <c r="Y16" s="1252"/>
      <c r="Z16" s="1249"/>
      <c r="AA16" s="1252"/>
      <c r="AB16" s="1252"/>
      <c r="AC16" s="1252"/>
      <c r="AD16" s="1252"/>
      <c r="AE16" s="1249"/>
      <c r="AF16" s="1253"/>
      <c r="AG16" s="1254" t="s">
        <v>300</v>
      </c>
      <c r="AH16" s="1255" t="s">
        <v>225</v>
      </c>
      <c r="AI16" s="1255" t="s">
        <v>225</v>
      </c>
      <c r="AJ16" s="1255" t="s">
        <v>225</v>
      </c>
      <c r="AK16" s="1255" t="s">
        <v>301</v>
      </c>
      <c r="AL16" s="1255" t="s">
        <v>225</v>
      </c>
      <c r="AM16" s="1255" t="s">
        <v>302</v>
      </c>
      <c r="AN16" s="1238">
        <f>579447+1273909+176471+167657+150151+815262</f>
        <v>3162897</v>
      </c>
      <c r="AO16" s="1088">
        <v>1546</v>
      </c>
      <c r="AP16" s="1087">
        <v>2044</v>
      </c>
      <c r="AQ16" s="1256" t="s">
        <v>289</v>
      </c>
      <c r="AR16" s="1257" t="s">
        <v>290</v>
      </c>
      <c r="AS16" s="1257" t="s">
        <v>290</v>
      </c>
      <c r="AT16" s="1257" t="s">
        <v>291</v>
      </c>
      <c r="AU16" s="1257" t="s">
        <v>291</v>
      </c>
      <c r="AV16" s="1257" t="s">
        <v>292</v>
      </c>
      <c r="AW16" s="1257" t="s">
        <v>292</v>
      </c>
      <c r="AX16" s="1258" t="s">
        <v>613</v>
      </c>
      <c r="AY16" s="1259"/>
    </row>
    <row r="17" spans="1:51" ht="18" x14ac:dyDescent="0.25">
      <c r="A17" s="1081"/>
      <c r="B17" s="1075"/>
      <c r="C17" s="1078"/>
      <c r="D17" s="333" t="s">
        <v>3</v>
      </c>
      <c r="E17" s="615">
        <v>341550167</v>
      </c>
      <c r="F17" s="615">
        <v>341550167</v>
      </c>
      <c r="G17" s="334">
        <v>341550167</v>
      </c>
      <c r="H17" s="318">
        <v>341550167</v>
      </c>
      <c r="I17" s="318">
        <v>341550167</v>
      </c>
      <c r="J17" s="334"/>
      <c r="K17" s="334"/>
      <c r="L17" s="334"/>
      <c r="M17" s="318"/>
      <c r="N17" s="334"/>
      <c r="O17" s="334"/>
      <c r="P17" s="334"/>
      <c r="Q17" s="334"/>
      <c r="R17" s="318"/>
      <c r="S17" s="318"/>
      <c r="T17" s="1260">
        <v>64991421</v>
      </c>
      <c r="U17" s="1261">
        <v>78772221</v>
      </c>
      <c r="V17" s="1262">
        <v>82028623</v>
      </c>
      <c r="W17" s="1261"/>
      <c r="X17" s="1261"/>
      <c r="Y17" s="1261"/>
      <c r="Z17" s="1262"/>
      <c r="AA17" s="1261"/>
      <c r="AB17" s="1261"/>
      <c r="AC17" s="1261"/>
      <c r="AD17" s="1261"/>
      <c r="AE17" s="318"/>
      <c r="AF17" s="1263"/>
      <c r="AG17" s="1254"/>
      <c r="AH17" s="1255"/>
      <c r="AI17" s="1255"/>
      <c r="AJ17" s="1255"/>
      <c r="AK17" s="1255"/>
      <c r="AL17" s="1255"/>
      <c r="AM17" s="1255"/>
      <c r="AN17" s="1238"/>
      <c r="AO17" s="1088"/>
      <c r="AP17" s="1087"/>
      <c r="AQ17" s="1256"/>
      <c r="AR17" s="1257"/>
      <c r="AS17" s="1257"/>
      <c r="AT17" s="1257"/>
      <c r="AU17" s="1257"/>
      <c r="AV17" s="1257"/>
      <c r="AW17" s="1257"/>
      <c r="AX17" s="1264"/>
      <c r="AY17" s="1265"/>
    </row>
    <row r="18" spans="1:51" ht="27" x14ac:dyDescent="0.25">
      <c r="A18" s="1081"/>
      <c r="B18" s="1075"/>
      <c r="C18" s="1078"/>
      <c r="D18" s="336" t="s">
        <v>42</v>
      </c>
      <c r="E18" s="616">
        <v>0</v>
      </c>
      <c r="F18" s="616">
        <v>0</v>
      </c>
      <c r="G18" s="332">
        <v>0</v>
      </c>
      <c r="H18" s="317">
        <v>0</v>
      </c>
      <c r="I18" s="317">
        <v>0</v>
      </c>
      <c r="J18" s="332"/>
      <c r="K18" s="332"/>
      <c r="L18" s="332"/>
      <c r="M18" s="317"/>
      <c r="N18" s="332"/>
      <c r="O18" s="332"/>
      <c r="P18" s="332"/>
      <c r="Q18" s="332"/>
      <c r="R18" s="317"/>
      <c r="S18" s="317"/>
      <c r="T18" s="332">
        <v>0</v>
      </c>
      <c r="U18" s="332">
        <v>0</v>
      </c>
      <c r="V18" s="317">
        <v>0</v>
      </c>
      <c r="W18" s="332"/>
      <c r="X18" s="332"/>
      <c r="Y18" s="332"/>
      <c r="Z18" s="317"/>
      <c r="AA18" s="332"/>
      <c r="AB18" s="332"/>
      <c r="AC18" s="332"/>
      <c r="AD18" s="332"/>
      <c r="AE18" s="317"/>
      <c r="AF18" s="1263"/>
      <c r="AG18" s="1254"/>
      <c r="AH18" s="1255"/>
      <c r="AI18" s="1255"/>
      <c r="AJ18" s="1255"/>
      <c r="AK18" s="1255"/>
      <c r="AL18" s="1255"/>
      <c r="AM18" s="1255"/>
      <c r="AN18" s="1238"/>
      <c r="AO18" s="1088"/>
      <c r="AP18" s="1087"/>
      <c r="AQ18" s="1256"/>
      <c r="AR18" s="1257"/>
      <c r="AS18" s="1257"/>
      <c r="AT18" s="1257"/>
      <c r="AU18" s="1257"/>
      <c r="AV18" s="1257"/>
      <c r="AW18" s="1257"/>
      <c r="AX18" s="1264"/>
      <c r="AY18" s="1265"/>
    </row>
    <row r="19" spans="1:51" ht="27" x14ac:dyDescent="0.25">
      <c r="A19" s="1081"/>
      <c r="B19" s="1075"/>
      <c r="C19" s="1078"/>
      <c r="D19" s="333" t="s">
        <v>4</v>
      </c>
      <c r="E19" s="615">
        <v>44376155</v>
      </c>
      <c r="F19" s="615">
        <v>44376155</v>
      </c>
      <c r="G19" s="334">
        <v>44376155</v>
      </c>
      <c r="H19" s="318">
        <v>44376155</v>
      </c>
      <c r="I19" s="318">
        <v>44376155</v>
      </c>
      <c r="J19" s="334"/>
      <c r="K19" s="334"/>
      <c r="L19" s="334"/>
      <c r="M19" s="318"/>
      <c r="N19" s="334"/>
      <c r="O19" s="334"/>
      <c r="P19" s="334"/>
      <c r="Q19" s="334"/>
      <c r="R19" s="1262"/>
      <c r="S19" s="318"/>
      <c r="T19" s="1266">
        <v>16814098</v>
      </c>
      <c r="U19" s="1261">
        <v>29252423</v>
      </c>
      <c r="V19" s="1262">
        <v>36898700</v>
      </c>
      <c r="W19" s="1261"/>
      <c r="X19" s="1261"/>
      <c r="Y19" s="1261"/>
      <c r="Z19" s="1262"/>
      <c r="AA19" s="1261"/>
      <c r="AB19" s="1261"/>
      <c r="AC19" s="1261"/>
      <c r="AD19" s="1261"/>
      <c r="AE19" s="1262"/>
      <c r="AF19" s="1263"/>
      <c r="AG19" s="1254"/>
      <c r="AH19" s="1255"/>
      <c r="AI19" s="1255"/>
      <c r="AJ19" s="1255"/>
      <c r="AK19" s="1255"/>
      <c r="AL19" s="1255"/>
      <c r="AM19" s="1255"/>
      <c r="AN19" s="1238"/>
      <c r="AO19" s="1088"/>
      <c r="AP19" s="1087"/>
      <c r="AQ19" s="1256"/>
      <c r="AR19" s="1257"/>
      <c r="AS19" s="1257"/>
      <c r="AT19" s="1257"/>
      <c r="AU19" s="1257"/>
      <c r="AV19" s="1257"/>
      <c r="AW19" s="1257"/>
      <c r="AX19" s="1264"/>
      <c r="AY19" s="1265"/>
    </row>
    <row r="20" spans="1:51" ht="27" x14ac:dyDescent="0.25">
      <c r="A20" s="1081"/>
      <c r="B20" s="1075"/>
      <c r="C20" s="1078"/>
      <c r="D20" s="336" t="s">
        <v>43</v>
      </c>
      <c r="E20" s="620">
        <f t="shared" ref="E20:G21" si="2">E16+E18</f>
        <v>13679</v>
      </c>
      <c r="F20" s="620">
        <f t="shared" si="2"/>
        <v>13679</v>
      </c>
      <c r="G20" s="620">
        <f t="shared" si="2"/>
        <v>13679</v>
      </c>
      <c r="H20" s="321">
        <v>13679</v>
      </c>
      <c r="I20" s="321">
        <v>13679</v>
      </c>
      <c r="J20" s="340"/>
      <c r="K20" s="340"/>
      <c r="L20" s="340"/>
      <c r="M20" s="321"/>
      <c r="N20" s="340"/>
      <c r="O20" s="340"/>
      <c r="P20" s="340"/>
      <c r="Q20" s="340"/>
      <c r="R20" s="321"/>
      <c r="S20" s="321"/>
      <c r="T20" s="620">
        <f t="shared" ref="T20:V21" si="3">T16+T18</f>
        <v>2238</v>
      </c>
      <c r="U20" s="620">
        <f t="shared" si="3"/>
        <v>5121</v>
      </c>
      <c r="V20" s="1267">
        <f t="shared" si="3"/>
        <v>7663</v>
      </c>
      <c r="W20" s="340"/>
      <c r="X20" s="340"/>
      <c r="Y20" s="340"/>
      <c r="Z20" s="321"/>
      <c r="AA20" s="340"/>
      <c r="AB20" s="340"/>
      <c r="AC20" s="340"/>
      <c r="AD20" s="340"/>
      <c r="AE20" s="321"/>
      <c r="AF20" s="1263"/>
      <c r="AG20" s="1254"/>
      <c r="AH20" s="1255"/>
      <c r="AI20" s="1255"/>
      <c r="AJ20" s="1255"/>
      <c r="AK20" s="1255"/>
      <c r="AL20" s="1255"/>
      <c r="AM20" s="1255"/>
      <c r="AN20" s="1238"/>
      <c r="AO20" s="1088"/>
      <c r="AP20" s="1087"/>
      <c r="AQ20" s="1256"/>
      <c r="AR20" s="1257"/>
      <c r="AS20" s="1257"/>
      <c r="AT20" s="1257"/>
      <c r="AU20" s="1257"/>
      <c r="AV20" s="1257"/>
      <c r="AW20" s="1257"/>
      <c r="AX20" s="1264"/>
      <c r="AY20" s="1265"/>
    </row>
    <row r="21" spans="1:51" ht="27.75" thickBot="1" x14ac:dyDescent="0.3">
      <c r="A21" s="1081"/>
      <c r="B21" s="1075"/>
      <c r="C21" s="1078"/>
      <c r="D21" s="333" t="s">
        <v>45</v>
      </c>
      <c r="E21" s="621">
        <f t="shared" si="2"/>
        <v>385926322</v>
      </c>
      <c r="F21" s="621">
        <f t="shared" si="2"/>
        <v>385926322</v>
      </c>
      <c r="G21" s="621">
        <f t="shared" si="2"/>
        <v>385926322</v>
      </c>
      <c r="H21" s="319">
        <v>385926322</v>
      </c>
      <c r="I21" s="319">
        <v>385926322</v>
      </c>
      <c r="J21" s="338"/>
      <c r="K21" s="338"/>
      <c r="L21" s="338"/>
      <c r="M21" s="319"/>
      <c r="N21" s="338"/>
      <c r="O21" s="338"/>
      <c r="P21" s="338"/>
      <c r="Q21" s="338"/>
      <c r="R21" s="319"/>
      <c r="S21" s="319"/>
      <c r="T21" s="621">
        <f t="shared" si="3"/>
        <v>81805519</v>
      </c>
      <c r="U21" s="621">
        <f t="shared" si="3"/>
        <v>108024644</v>
      </c>
      <c r="V21" s="1268">
        <f t="shared" si="3"/>
        <v>118927323</v>
      </c>
      <c r="W21" s="338"/>
      <c r="X21" s="338"/>
      <c r="Y21" s="338"/>
      <c r="Z21" s="319"/>
      <c r="AA21" s="338"/>
      <c r="AB21" s="338"/>
      <c r="AC21" s="338"/>
      <c r="AD21" s="338"/>
      <c r="AE21" s="319"/>
      <c r="AF21" s="1263"/>
      <c r="AG21" s="1254"/>
      <c r="AH21" s="1255"/>
      <c r="AI21" s="1255"/>
      <c r="AJ21" s="1255"/>
      <c r="AK21" s="1255"/>
      <c r="AL21" s="1255"/>
      <c r="AM21" s="1255"/>
      <c r="AN21" s="1238"/>
      <c r="AO21" s="1088"/>
      <c r="AP21" s="1087"/>
      <c r="AQ21" s="1256"/>
      <c r="AR21" s="1257"/>
      <c r="AS21" s="1257"/>
      <c r="AT21" s="1257"/>
      <c r="AU21" s="1257"/>
      <c r="AV21" s="1257"/>
      <c r="AW21" s="1257"/>
      <c r="AX21" s="1269"/>
      <c r="AY21" s="1270"/>
    </row>
    <row r="22" spans="1:51" ht="18" customHeight="1" x14ac:dyDescent="0.25">
      <c r="A22" s="1081"/>
      <c r="B22" s="1075"/>
      <c r="C22" s="1078" t="s">
        <v>303</v>
      </c>
      <c r="D22" s="331" t="s">
        <v>41</v>
      </c>
      <c r="E22" s="622">
        <v>3715</v>
      </c>
      <c r="F22" s="622">
        <v>3715</v>
      </c>
      <c r="G22" s="412">
        <v>3715</v>
      </c>
      <c r="H22" s="320">
        <v>3715</v>
      </c>
      <c r="I22" s="320">
        <v>3715</v>
      </c>
      <c r="J22" s="339"/>
      <c r="K22" s="339"/>
      <c r="L22" s="339"/>
      <c r="M22" s="320"/>
      <c r="N22" s="339"/>
      <c r="O22" s="339"/>
      <c r="P22" s="339"/>
      <c r="Q22" s="339"/>
      <c r="R22" s="1271"/>
      <c r="S22" s="1250"/>
      <c r="T22" s="1266">
        <v>525</v>
      </c>
      <c r="U22" s="1272">
        <v>1398</v>
      </c>
      <c r="V22" s="1271">
        <v>2279</v>
      </c>
      <c r="W22" s="1272"/>
      <c r="X22" s="1272"/>
      <c r="Y22" s="1272"/>
      <c r="Z22" s="1271"/>
      <c r="AA22" s="1272"/>
      <c r="AB22" s="1272"/>
      <c r="AC22" s="1272"/>
      <c r="AD22" s="1272"/>
      <c r="AE22" s="1271"/>
      <c r="AF22" s="1263"/>
      <c r="AG22" s="1254" t="s">
        <v>304</v>
      </c>
      <c r="AH22" s="1255" t="s">
        <v>225</v>
      </c>
      <c r="AI22" s="1255" t="s">
        <v>225</v>
      </c>
      <c r="AJ22" s="1255" t="s">
        <v>225</v>
      </c>
      <c r="AK22" s="1255" t="s">
        <v>305</v>
      </c>
      <c r="AL22" s="1255" t="s">
        <v>225</v>
      </c>
      <c r="AM22" s="1255" t="s">
        <v>302</v>
      </c>
      <c r="AN22" s="1273">
        <f>107630+18143+83142+82958+403674</f>
        <v>695547</v>
      </c>
      <c r="AO22" s="1089">
        <v>400</v>
      </c>
      <c r="AP22" s="1092">
        <v>788</v>
      </c>
      <c r="AQ22" s="1274" t="s">
        <v>289</v>
      </c>
      <c r="AR22" s="1275" t="s">
        <v>290</v>
      </c>
      <c r="AS22" s="1275" t="s">
        <v>290</v>
      </c>
      <c r="AT22" s="1275" t="s">
        <v>291</v>
      </c>
      <c r="AU22" s="1275" t="s">
        <v>291</v>
      </c>
      <c r="AV22" s="1275" t="s">
        <v>292</v>
      </c>
      <c r="AW22" s="1275" t="s">
        <v>292</v>
      </c>
      <c r="AX22" s="1258" t="s">
        <v>614</v>
      </c>
      <c r="AY22" s="1259"/>
    </row>
    <row r="23" spans="1:51" ht="18" x14ac:dyDescent="0.25">
      <c r="A23" s="1081"/>
      <c r="B23" s="1075"/>
      <c r="C23" s="1078"/>
      <c r="D23" s="333" t="s">
        <v>3</v>
      </c>
      <c r="E23" s="615">
        <v>92759622</v>
      </c>
      <c r="F23" s="615">
        <v>92759622</v>
      </c>
      <c r="G23" s="334">
        <v>92759622</v>
      </c>
      <c r="H23" s="318">
        <v>92759622</v>
      </c>
      <c r="I23" s="318">
        <v>92759622</v>
      </c>
      <c r="J23" s="334"/>
      <c r="K23" s="334"/>
      <c r="L23" s="334"/>
      <c r="M23" s="318"/>
      <c r="N23" s="334"/>
      <c r="O23" s="334"/>
      <c r="P23" s="334"/>
      <c r="Q23" s="334"/>
      <c r="R23" s="318"/>
      <c r="S23" s="318"/>
      <c r="T23" s="1260">
        <v>17650642</v>
      </c>
      <c r="U23" s="1261">
        <v>21393289</v>
      </c>
      <c r="V23" s="1262">
        <v>22278142</v>
      </c>
      <c r="W23" s="1261"/>
      <c r="X23" s="1261"/>
      <c r="Y23" s="1261"/>
      <c r="Z23" s="1262"/>
      <c r="AA23" s="1261"/>
      <c r="AB23" s="1261"/>
      <c r="AC23" s="1261"/>
      <c r="AD23" s="1261"/>
      <c r="AE23" s="318"/>
      <c r="AF23" s="1263"/>
      <c r="AG23" s="1254"/>
      <c r="AH23" s="1255"/>
      <c r="AI23" s="1255"/>
      <c r="AJ23" s="1255"/>
      <c r="AK23" s="1255"/>
      <c r="AL23" s="1255"/>
      <c r="AM23" s="1255"/>
      <c r="AN23" s="1273"/>
      <c r="AO23" s="1090"/>
      <c r="AP23" s="1093"/>
      <c r="AQ23" s="1274"/>
      <c r="AR23" s="1275"/>
      <c r="AS23" s="1275"/>
      <c r="AT23" s="1275"/>
      <c r="AU23" s="1275"/>
      <c r="AV23" s="1275"/>
      <c r="AW23" s="1275"/>
      <c r="AX23" s="1264"/>
      <c r="AY23" s="1265"/>
    </row>
    <row r="24" spans="1:51" ht="27" x14ac:dyDescent="0.25">
      <c r="A24" s="1081"/>
      <c r="B24" s="1075"/>
      <c r="C24" s="1078"/>
      <c r="D24" s="336" t="s">
        <v>42</v>
      </c>
      <c r="E24" s="616">
        <v>0</v>
      </c>
      <c r="F24" s="616">
        <v>0</v>
      </c>
      <c r="G24" s="332">
        <v>0</v>
      </c>
      <c r="H24" s="317">
        <v>0</v>
      </c>
      <c r="I24" s="317">
        <v>0</v>
      </c>
      <c r="J24" s="332"/>
      <c r="K24" s="332"/>
      <c r="L24" s="332"/>
      <c r="M24" s="317"/>
      <c r="N24" s="332"/>
      <c r="O24" s="332"/>
      <c r="P24" s="332"/>
      <c r="Q24" s="332"/>
      <c r="R24" s="1276"/>
      <c r="S24" s="317"/>
      <c r="T24" s="332">
        <v>0</v>
      </c>
      <c r="U24" s="1277">
        <v>0</v>
      </c>
      <c r="V24" s="1276">
        <v>0</v>
      </c>
      <c r="W24" s="1277"/>
      <c r="X24" s="1277"/>
      <c r="Y24" s="1277"/>
      <c r="Z24" s="1276"/>
      <c r="AA24" s="1277"/>
      <c r="AB24" s="1277"/>
      <c r="AC24" s="1277"/>
      <c r="AD24" s="1277"/>
      <c r="AE24" s="1276"/>
      <c r="AF24" s="1263"/>
      <c r="AG24" s="1254"/>
      <c r="AH24" s="1255"/>
      <c r="AI24" s="1255"/>
      <c r="AJ24" s="1255"/>
      <c r="AK24" s="1255"/>
      <c r="AL24" s="1255"/>
      <c r="AM24" s="1255"/>
      <c r="AN24" s="1273"/>
      <c r="AO24" s="1090"/>
      <c r="AP24" s="1093"/>
      <c r="AQ24" s="1274"/>
      <c r="AR24" s="1275"/>
      <c r="AS24" s="1275"/>
      <c r="AT24" s="1275"/>
      <c r="AU24" s="1275"/>
      <c r="AV24" s="1275"/>
      <c r="AW24" s="1275"/>
      <c r="AX24" s="1264"/>
      <c r="AY24" s="1265"/>
    </row>
    <row r="25" spans="1:51" ht="27" x14ac:dyDescent="0.25">
      <c r="A25" s="1081"/>
      <c r="B25" s="1075"/>
      <c r="C25" s="1078"/>
      <c r="D25" s="333" t="s">
        <v>4</v>
      </c>
      <c r="E25" s="615">
        <v>12051861.674994685</v>
      </c>
      <c r="F25" s="615">
        <v>12051861.674994685</v>
      </c>
      <c r="G25" s="334">
        <v>12051861.674994685</v>
      </c>
      <c r="H25" s="318">
        <v>12051861.674994685</v>
      </c>
      <c r="I25" s="318">
        <v>12051862</v>
      </c>
      <c r="J25" s="334"/>
      <c r="K25" s="334"/>
      <c r="L25" s="334"/>
      <c r="M25" s="318"/>
      <c r="N25" s="334"/>
      <c r="O25" s="334"/>
      <c r="P25" s="334"/>
      <c r="Q25" s="334"/>
      <c r="R25" s="1262"/>
      <c r="S25" s="318"/>
      <c r="T25" s="1266">
        <v>4566443</v>
      </c>
      <c r="U25" s="1261">
        <v>7944495</v>
      </c>
      <c r="V25" s="1262">
        <v>10022196</v>
      </c>
      <c r="W25" s="1261"/>
      <c r="X25" s="1261"/>
      <c r="Y25" s="1261"/>
      <c r="Z25" s="1262"/>
      <c r="AA25" s="1261"/>
      <c r="AB25" s="1261"/>
      <c r="AC25" s="1261"/>
      <c r="AD25" s="1261"/>
      <c r="AE25" s="1262"/>
      <c r="AF25" s="1263"/>
      <c r="AG25" s="1254"/>
      <c r="AH25" s="1255"/>
      <c r="AI25" s="1255"/>
      <c r="AJ25" s="1255"/>
      <c r="AK25" s="1255"/>
      <c r="AL25" s="1255"/>
      <c r="AM25" s="1255"/>
      <c r="AN25" s="1273"/>
      <c r="AO25" s="1090"/>
      <c r="AP25" s="1093"/>
      <c r="AQ25" s="1274"/>
      <c r="AR25" s="1275"/>
      <c r="AS25" s="1275"/>
      <c r="AT25" s="1275"/>
      <c r="AU25" s="1275"/>
      <c r="AV25" s="1275"/>
      <c r="AW25" s="1275"/>
      <c r="AX25" s="1264"/>
      <c r="AY25" s="1265"/>
    </row>
    <row r="26" spans="1:51" ht="27" x14ac:dyDescent="0.25">
      <c r="A26" s="1081"/>
      <c r="B26" s="1075"/>
      <c r="C26" s="1078"/>
      <c r="D26" s="336" t="s">
        <v>43</v>
      </c>
      <c r="E26" s="620">
        <f t="shared" ref="E26:G27" si="4">E22+E24</f>
        <v>3715</v>
      </c>
      <c r="F26" s="620">
        <f t="shared" si="4"/>
        <v>3715</v>
      </c>
      <c r="G26" s="620">
        <f t="shared" si="4"/>
        <v>3715</v>
      </c>
      <c r="H26" s="321">
        <v>3715</v>
      </c>
      <c r="I26" s="321">
        <v>3715</v>
      </c>
      <c r="J26" s="340"/>
      <c r="K26" s="340"/>
      <c r="L26" s="340"/>
      <c r="M26" s="321"/>
      <c r="N26" s="340"/>
      <c r="O26" s="340"/>
      <c r="P26" s="340"/>
      <c r="Q26" s="340"/>
      <c r="R26" s="321"/>
      <c r="S26" s="321"/>
      <c r="T26" s="620">
        <f t="shared" ref="T26:V27" si="5">T22+T24</f>
        <v>525</v>
      </c>
      <c r="U26" s="620">
        <f t="shared" si="5"/>
        <v>1398</v>
      </c>
      <c r="V26" s="1267">
        <f t="shared" si="5"/>
        <v>2279</v>
      </c>
      <c r="W26" s="340"/>
      <c r="X26" s="340"/>
      <c r="Y26" s="340"/>
      <c r="Z26" s="321"/>
      <c r="AA26" s="340"/>
      <c r="AB26" s="340"/>
      <c r="AC26" s="340"/>
      <c r="AD26" s="340"/>
      <c r="AE26" s="321"/>
      <c r="AF26" s="1263"/>
      <c r="AG26" s="1254"/>
      <c r="AH26" s="1255"/>
      <c r="AI26" s="1255"/>
      <c r="AJ26" s="1255"/>
      <c r="AK26" s="1255"/>
      <c r="AL26" s="1255"/>
      <c r="AM26" s="1255"/>
      <c r="AN26" s="1273"/>
      <c r="AO26" s="1090"/>
      <c r="AP26" s="1093"/>
      <c r="AQ26" s="1274"/>
      <c r="AR26" s="1275"/>
      <c r="AS26" s="1275"/>
      <c r="AT26" s="1275"/>
      <c r="AU26" s="1275"/>
      <c r="AV26" s="1275"/>
      <c r="AW26" s="1275"/>
      <c r="AX26" s="1264"/>
      <c r="AY26" s="1265"/>
    </row>
    <row r="27" spans="1:51" ht="27.75" thickBot="1" x14ac:dyDescent="0.3">
      <c r="A27" s="1081"/>
      <c r="B27" s="1075"/>
      <c r="C27" s="1078"/>
      <c r="D27" s="333" t="s">
        <v>45</v>
      </c>
      <c r="E27" s="621">
        <f t="shared" si="4"/>
        <v>104811483.67499468</v>
      </c>
      <c r="F27" s="621">
        <f t="shared" si="4"/>
        <v>104811483.67499468</v>
      </c>
      <c r="G27" s="621">
        <f t="shared" si="4"/>
        <v>104811483.67499468</v>
      </c>
      <c r="H27" s="319">
        <v>104811483.67499468</v>
      </c>
      <c r="I27" s="319">
        <f>I23+I25</f>
        <v>104811484</v>
      </c>
      <c r="J27" s="338"/>
      <c r="K27" s="338"/>
      <c r="L27" s="338"/>
      <c r="M27" s="319"/>
      <c r="N27" s="338"/>
      <c r="O27" s="338"/>
      <c r="P27" s="338"/>
      <c r="Q27" s="338"/>
      <c r="R27" s="319"/>
      <c r="S27" s="319"/>
      <c r="T27" s="621">
        <f t="shared" si="5"/>
        <v>22217085</v>
      </c>
      <c r="U27" s="621">
        <f t="shared" si="5"/>
        <v>29337784</v>
      </c>
      <c r="V27" s="1268">
        <f t="shared" si="5"/>
        <v>32300338</v>
      </c>
      <c r="W27" s="338"/>
      <c r="X27" s="338"/>
      <c r="Y27" s="338"/>
      <c r="Z27" s="319"/>
      <c r="AA27" s="338"/>
      <c r="AB27" s="338"/>
      <c r="AC27" s="338"/>
      <c r="AD27" s="338"/>
      <c r="AE27" s="319"/>
      <c r="AF27" s="1263"/>
      <c r="AG27" s="1254"/>
      <c r="AH27" s="1255"/>
      <c r="AI27" s="1255"/>
      <c r="AJ27" s="1255"/>
      <c r="AK27" s="1255"/>
      <c r="AL27" s="1278"/>
      <c r="AM27" s="1278"/>
      <c r="AN27" s="1273"/>
      <c r="AO27" s="1091"/>
      <c r="AP27" s="1094"/>
      <c r="AQ27" s="1274"/>
      <c r="AR27" s="1275"/>
      <c r="AS27" s="1279"/>
      <c r="AT27" s="1275"/>
      <c r="AU27" s="1279"/>
      <c r="AV27" s="1275"/>
      <c r="AW27" s="1279"/>
      <c r="AX27" s="1269"/>
      <c r="AY27" s="1270"/>
    </row>
    <row r="28" spans="1:51" ht="18" customHeight="1" x14ac:dyDescent="0.25">
      <c r="A28" s="1081"/>
      <c r="B28" s="1075"/>
      <c r="C28" s="1078" t="s">
        <v>306</v>
      </c>
      <c r="D28" s="331" t="s">
        <v>41</v>
      </c>
      <c r="E28" s="622">
        <v>3988</v>
      </c>
      <c r="F28" s="622">
        <v>3988</v>
      </c>
      <c r="G28" s="412">
        <v>3988</v>
      </c>
      <c r="H28" s="320">
        <v>3988</v>
      </c>
      <c r="I28" s="320">
        <v>3988</v>
      </c>
      <c r="J28" s="339"/>
      <c r="K28" s="339"/>
      <c r="L28" s="339"/>
      <c r="M28" s="320"/>
      <c r="N28" s="339"/>
      <c r="O28" s="339"/>
      <c r="P28" s="339"/>
      <c r="Q28" s="339"/>
      <c r="R28" s="1271"/>
      <c r="S28" s="1250"/>
      <c r="T28" s="1266">
        <v>677</v>
      </c>
      <c r="U28" s="1272">
        <v>1605</v>
      </c>
      <c r="V28" s="1271">
        <v>2427</v>
      </c>
      <c r="W28" s="1272"/>
      <c r="X28" s="1272"/>
      <c r="Y28" s="1272"/>
      <c r="Z28" s="1271"/>
      <c r="AA28" s="1272"/>
      <c r="AB28" s="1272"/>
      <c r="AC28" s="1272"/>
      <c r="AD28" s="1272"/>
      <c r="AE28" s="1271"/>
      <c r="AF28" s="1263"/>
      <c r="AG28" s="1254" t="s">
        <v>307</v>
      </c>
      <c r="AH28" s="1255" t="s">
        <v>225</v>
      </c>
      <c r="AI28" s="1255" t="s">
        <v>225</v>
      </c>
      <c r="AJ28" s="1255" t="s">
        <v>225</v>
      </c>
      <c r="AK28" s="1255" t="s">
        <v>308</v>
      </c>
      <c r="AL28" s="1255" t="s">
        <v>225</v>
      </c>
      <c r="AM28" s="1255" t="s">
        <v>302</v>
      </c>
      <c r="AN28" s="1238">
        <f>399020+255123+1034293+726293</f>
        <v>2414729</v>
      </c>
      <c r="AO28" s="1088">
        <v>465</v>
      </c>
      <c r="AP28" s="1088">
        <v>741</v>
      </c>
      <c r="AQ28" s="1256" t="s">
        <v>289</v>
      </c>
      <c r="AR28" s="1257" t="s">
        <v>290</v>
      </c>
      <c r="AS28" s="1280" t="s">
        <v>290</v>
      </c>
      <c r="AT28" s="1257" t="s">
        <v>291</v>
      </c>
      <c r="AU28" s="1280" t="s">
        <v>291</v>
      </c>
      <c r="AV28" s="1257" t="s">
        <v>292</v>
      </c>
      <c r="AW28" s="1280" t="s">
        <v>292</v>
      </c>
      <c r="AX28" s="1258" t="s">
        <v>615</v>
      </c>
      <c r="AY28" s="1259"/>
    </row>
    <row r="29" spans="1:51" ht="18" x14ac:dyDescent="0.25">
      <c r="A29" s="1081"/>
      <c r="B29" s="1075"/>
      <c r="C29" s="1078"/>
      <c r="D29" s="333" t="s">
        <v>3</v>
      </c>
      <c r="E29" s="615">
        <v>99576143</v>
      </c>
      <c r="F29" s="615">
        <v>99576143</v>
      </c>
      <c r="G29" s="334">
        <v>99576143</v>
      </c>
      <c r="H29" s="318">
        <v>99576143</v>
      </c>
      <c r="I29" s="318">
        <v>99576143</v>
      </c>
      <c r="J29" s="334"/>
      <c r="K29" s="334"/>
      <c r="L29" s="334"/>
      <c r="M29" s="318"/>
      <c r="N29" s="334"/>
      <c r="O29" s="334"/>
      <c r="P29" s="334"/>
      <c r="Q29" s="334"/>
      <c r="R29" s="318"/>
      <c r="S29" s="318"/>
      <c r="T29" s="1260">
        <v>18947714</v>
      </c>
      <c r="U29" s="1261">
        <v>22965394</v>
      </c>
      <c r="V29" s="1262">
        <v>23914730</v>
      </c>
      <c r="W29" s="1261"/>
      <c r="X29" s="1261"/>
      <c r="Y29" s="1261"/>
      <c r="Z29" s="1262"/>
      <c r="AA29" s="1261"/>
      <c r="AB29" s="1261"/>
      <c r="AC29" s="1261"/>
      <c r="AD29" s="1261"/>
      <c r="AE29" s="318"/>
      <c r="AF29" s="1263"/>
      <c r="AG29" s="1254"/>
      <c r="AH29" s="1255"/>
      <c r="AI29" s="1255"/>
      <c r="AJ29" s="1255"/>
      <c r="AK29" s="1255"/>
      <c r="AL29" s="1255"/>
      <c r="AM29" s="1255"/>
      <c r="AN29" s="1238"/>
      <c r="AO29" s="1088"/>
      <c r="AP29" s="1088"/>
      <c r="AQ29" s="1256"/>
      <c r="AR29" s="1257"/>
      <c r="AS29" s="1275"/>
      <c r="AT29" s="1257"/>
      <c r="AU29" s="1275"/>
      <c r="AV29" s="1257"/>
      <c r="AW29" s="1275"/>
      <c r="AX29" s="1264"/>
      <c r="AY29" s="1265"/>
    </row>
    <row r="30" spans="1:51" ht="27" x14ac:dyDescent="0.25">
      <c r="A30" s="1081"/>
      <c r="B30" s="1075"/>
      <c r="C30" s="1078"/>
      <c r="D30" s="336" t="s">
        <v>42</v>
      </c>
      <c r="E30" s="616">
        <v>0</v>
      </c>
      <c r="F30" s="616">
        <v>0</v>
      </c>
      <c r="G30" s="332">
        <v>0</v>
      </c>
      <c r="H30" s="317">
        <v>0</v>
      </c>
      <c r="I30" s="317">
        <v>0</v>
      </c>
      <c r="J30" s="332"/>
      <c r="K30" s="332"/>
      <c r="L30" s="332"/>
      <c r="M30" s="317"/>
      <c r="N30" s="332"/>
      <c r="O30" s="332"/>
      <c r="P30" s="332"/>
      <c r="Q30" s="332"/>
      <c r="R30" s="1276"/>
      <c r="S30" s="317"/>
      <c r="T30" s="332">
        <v>0</v>
      </c>
      <c r="U30" s="1277">
        <v>0</v>
      </c>
      <c r="V30" s="1276">
        <v>0</v>
      </c>
      <c r="W30" s="1277"/>
      <c r="X30" s="1277"/>
      <c r="Y30" s="1277"/>
      <c r="Z30" s="1276"/>
      <c r="AA30" s="1277"/>
      <c r="AB30" s="1277"/>
      <c r="AC30" s="1277"/>
      <c r="AD30" s="1277"/>
      <c r="AE30" s="1276"/>
      <c r="AF30" s="1263"/>
      <c r="AG30" s="1254"/>
      <c r="AH30" s="1255"/>
      <c r="AI30" s="1255"/>
      <c r="AJ30" s="1255"/>
      <c r="AK30" s="1255"/>
      <c r="AL30" s="1255"/>
      <c r="AM30" s="1255"/>
      <c r="AN30" s="1238"/>
      <c r="AO30" s="1088"/>
      <c r="AP30" s="1088"/>
      <c r="AQ30" s="1256"/>
      <c r="AR30" s="1257"/>
      <c r="AS30" s="1275"/>
      <c r="AT30" s="1257"/>
      <c r="AU30" s="1275"/>
      <c r="AV30" s="1257"/>
      <c r="AW30" s="1275"/>
      <c r="AX30" s="1264"/>
      <c r="AY30" s="1265"/>
    </row>
    <row r="31" spans="1:51" ht="27" x14ac:dyDescent="0.25">
      <c r="A31" s="1081"/>
      <c r="B31" s="1075"/>
      <c r="C31" s="1078"/>
      <c r="D31" s="333" t="s">
        <v>4</v>
      </c>
      <c r="E31" s="615">
        <v>12937503.192430364</v>
      </c>
      <c r="F31" s="615">
        <v>12937503.192430364</v>
      </c>
      <c r="G31" s="334">
        <v>12937503.192430364</v>
      </c>
      <c r="H31" s="318">
        <v>12937503.192430364</v>
      </c>
      <c r="I31" s="318">
        <v>12937503</v>
      </c>
      <c r="J31" s="334"/>
      <c r="K31" s="334"/>
      <c r="L31" s="334"/>
      <c r="M31" s="318"/>
      <c r="N31" s="334"/>
      <c r="O31" s="334"/>
      <c r="P31" s="334"/>
      <c r="Q31" s="334"/>
      <c r="R31" s="1262"/>
      <c r="S31" s="318"/>
      <c r="T31" s="1266">
        <v>4902012</v>
      </c>
      <c r="U31" s="1261">
        <v>8528304</v>
      </c>
      <c r="V31" s="1262">
        <v>10757417</v>
      </c>
      <c r="W31" s="1261"/>
      <c r="X31" s="1261"/>
      <c r="Y31" s="1261"/>
      <c r="Z31" s="1262"/>
      <c r="AA31" s="1261"/>
      <c r="AB31" s="1261"/>
      <c r="AC31" s="1261"/>
      <c r="AD31" s="1261"/>
      <c r="AE31" s="1262"/>
      <c r="AF31" s="1263"/>
      <c r="AG31" s="1254"/>
      <c r="AH31" s="1255"/>
      <c r="AI31" s="1255"/>
      <c r="AJ31" s="1255"/>
      <c r="AK31" s="1255"/>
      <c r="AL31" s="1255"/>
      <c r="AM31" s="1255"/>
      <c r="AN31" s="1238"/>
      <c r="AO31" s="1088"/>
      <c r="AP31" s="1088"/>
      <c r="AQ31" s="1256"/>
      <c r="AR31" s="1257"/>
      <c r="AS31" s="1275"/>
      <c r="AT31" s="1257"/>
      <c r="AU31" s="1275"/>
      <c r="AV31" s="1257"/>
      <c r="AW31" s="1275"/>
      <c r="AX31" s="1264"/>
      <c r="AY31" s="1265"/>
    </row>
    <row r="32" spans="1:51" ht="27" x14ac:dyDescent="0.25">
      <c r="A32" s="1081"/>
      <c r="B32" s="1075"/>
      <c r="C32" s="1078"/>
      <c r="D32" s="336" t="s">
        <v>43</v>
      </c>
      <c r="E32" s="620">
        <f t="shared" ref="E32:G33" si="6">E28+E30</f>
        <v>3988</v>
      </c>
      <c r="F32" s="620">
        <f t="shared" si="6"/>
        <v>3988</v>
      </c>
      <c r="G32" s="620">
        <f t="shared" si="6"/>
        <v>3988</v>
      </c>
      <c r="H32" s="321">
        <v>3988</v>
      </c>
      <c r="I32" s="321">
        <v>3988</v>
      </c>
      <c r="J32" s="340"/>
      <c r="K32" s="340"/>
      <c r="L32" s="340"/>
      <c r="M32" s="321"/>
      <c r="N32" s="340"/>
      <c r="O32" s="340"/>
      <c r="P32" s="340"/>
      <c r="Q32" s="340"/>
      <c r="R32" s="321"/>
      <c r="S32" s="321"/>
      <c r="T32" s="620">
        <f t="shared" ref="T32:V33" si="7">T28+T30</f>
        <v>677</v>
      </c>
      <c r="U32" s="620">
        <f t="shared" si="7"/>
        <v>1605</v>
      </c>
      <c r="V32" s="1267">
        <f t="shared" si="7"/>
        <v>2427</v>
      </c>
      <c r="W32" s="340"/>
      <c r="X32" s="340"/>
      <c r="Y32" s="340"/>
      <c r="Z32" s="321"/>
      <c r="AA32" s="340"/>
      <c r="AB32" s="340"/>
      <c r="AC32" s="340"/>
      <c r="AD32" s="340"/>
      <c r="AE32" s="321"/>
      <c r="AF32" s="1263"/>
      <c r="AG32" s="1254"/>
      <c r="AH32" s="1255"/>
      <c r="AI32" s="1255"/>
      <c r="AJ32" s="1255"/>
      <c r="AK32" s="1255"/>
      <c r="AL32" s="1255"/>
      <c r="AM32" s="1255"/>
      <c r="AN32" s="1238"/>
      <c r="AO32" s="1088"/>
      <c r="AP32" s="1088"/>
      <c r="AQ32" s="1256"/>
      <c r="AR32" s="1257"/>
      <c r="AS32" s="1275"/>
      <c r="AT32" s="1257"/>
      <c r="AU32" s="1275"/>
      <c r="AV32" s="1257"/>
      <c r="AW32" s="1275"/>
      <c r="AX32" s="1264"/>
      <c r="AY32" s="1265"/>
    </row>
    <row r="33" spans="1:51" ht="27.75" thickBot="1" x14ac:dyDescent="0.3">
      <c r="A33" s="1081"/>
      <c r="B33" s="1075"/>
      <c r="C33" s="1078"/>
      <c r="D33" s="333" t="s">
        <v>45</v>
      </c>
      <c r="E33" s="621">
        <f t="shared" si="6"/>
        <v>112513646.19243036</v>
      </c>
      <c r="F33" s="621">
        <f t="shared" si="6"/>
        <v>112513646.19243036</v>
      </c>
      <c r="G33" s="621">
        <f t="shared" si="6"/>
        <v>112513646.19243036</v>
      </c>
      <c r="H33" s="319">
        <v>112513646.19243036</v>
      </c>
      <c r="I33" s="319">
        <f>I29+I31</f>
        <v>112513646</v>
      </c>
      <c r="J33" s="338"/>
      <c r="K33" s="338"/>
      <c r="L33" s="338"/>
      <c r="M33" s="319"/>
      <c r="N33" s="338"/>
      <c r="O33" s="338"/>
      <c r="P33" s="338"/>
      <c r="Q33" s="338"/>
      <c r="R33" s="319"/>
      <c r="S33" s="319"/>
      <c r="T33" s="621">
        <f t="shared" si="7"/>
        <v>23849726</v>
      </c>
      <c r="U33" s="621">
        <f t="shared" si="7"/>
        <v>31493698</v>
      </c>
      <c r="V33" s="1268">
        <f t="shared" si="7"/>
        <v>34672147</v>
      </c>
      <c r="W33" s="338"/>
      <c r="X33" s="338"/>
      <c r="Y33" s="338"/>
      <c r="Z33" s="319"/>
      <c r="AA33" s="338"/>
      <c r="AB33" s="338"/>
      <c r="AC33" s="338"/>
      <c r="AD33" s="338"/>
      <c r="AE33" s="319"/>
      <c r="AF33" s="1263"/>
      <c r="AG33" s="1254"/>
      <c r="AH33" s="1255"/>
      <c r="AI33" s="1255"/>
      <c r="AJ33" s="1255"/>
      <c r="AK33" s="1255"/>
      <c r="AL33" s="1255"/>
      <c r="AM33" s="1255"/>
      <c r="AN33" s="1238"/>
      <c r="AO33" s="1088"/>
      <c r="AP33" s="1088"/>
      <c r="AQ33" s="1256"/>
      <c r="AR33" s="1257"/>
      <c r="AS33" s="1279"/>
      <c r="AT33" s="1257"/>
      <c r="AU33" s="1279"/>
      <c r="AV33" s="1257"/>
      <c r="AW33" s="1279"/>
      <c r="AX33" s="1269"/>
      <c r="AY33" s="1270"/>
    </row>
    <row r="34" spans="1:51" ht="18" customHeight="1" x14ac:dyDescent="0.25">
      <c r="A34" s="1081"/>
      <c r="B34" s="1075"/>
      <c r="C34" s="1078" t="s">
        <v>309</v>
      </c>
      <c r="D34" s="331" t="s">
        <v>41</v>
      </c>
      <c r="E34" s="622">
        <v>2950</v>
      </c>
      <c r="F34" s="622">
        <v>2950</v>
      </c>
      <c r="G34" s="412">
        <v>2950</v>
      </c>
      <c r="H34" s="320">
        <v>2950</v>
      </c>
      <c r="I34" s="320">
        <v>2950</v>
      </c>
      <c r="J34" s="339"/>
      <c r="K34" s="339"/>
      <c r="L34" s="339"/>
      <c r="M34" s="320"/>
      <c r="N34" s="339"/>
      <c r="O34" s="339"/>
      <c r="P34" s="339"/>
      <c r="Q34" s="339"/>
      <c r="R34" s="1271"/>
      <c r="S34" s="1250"/>
      <c r="T34" s="1266">
        <v>201</v>
      </c>
      <c r="U34" s="1272">
        <v>595</v>
      </c>
      <c r="V34" s="1271">
        <v>1005</v>
      </c>
      <c r="W34" s="1272"/>
      <c r="X34" s="1272"/>
      <c r="Y34" s="1272"/>
      <c r="Z34" s="1271"/>
      <c r="AA34" s="1272"/>
      <c r="AB34" s="1272"/>
      <c r="AC34" s="1272"/>
      <c r="AD34" s="1272"/>
      <c r="AE34" s="1271"/>
      <c r="AF34" s="1263"/>
      <c r="AG34" s="1254" t="s">
        <v>310</v>
      </c>
      <c r="AH34" s="1255" t="s">
        <v>225</v>
      </c>
      <c r="AI34" s="1255" t="s">
        <v>225</v>
      </c>
      <c r="AJ34" s="1255" t="s">
        <v>225</v>
      </c>
      <c r="AK34" s="1255" t="s">
        <v>311</v>
      </c>
      <c r="AL34" s="1281" t="s">
        <v>225</v>
      </c>
      <c r="AM34" s="1281" t="s">
        <v>302</v>
      </c>
      <c r="AN34" s="1273">
        <f>386696+181476+403674+400580+3713</f>
        <v>1376139</v>
      </c>
      <c r="AO34" s="1091">
        <v>242</v>
      </c>
      <c r="AP34" s="1094">
        <v>291</v>
      </c>
      <c r="AQ34" s="1274" t="s">
        <v>289</v>
      </c>
      <c r="AR34" s="1275" t="s">
        <v>290</v>
      </c>
      <c r="AS34" s="1275" t="s">
        <v>290</v>
      </c>
      <c r="AT34" s="1275" t="s">
        <v>291</v>
      </c>
      <c r="AU34" s="1275" t="s">
        <v>291</v>
      </c>
      <c r="AV34" s="1275" t="s">
        <v>292</v>
      </c>
      <c r="AW34" s="1275" t="s">
        <v>292</v>
      </c>
      <c r="AX34" s="1264" t="s">
        <v>616</v>
      </c>
      <c r="AY34" s="1265"/>
    </row>
    <row r="35" spans="1:51" ht="18" x14ac:dyDescent="0.25">
      <c r="A35" s="1081"/>
      <c r="B35" s="1075"/>
      <c r="C35" s="1078"/>
      <c r="D35" s="333" t="s">
        <v>3</v>
      </c>
      <c r="E35" s="615">
        <v>73658381</v>
      </c>
      <c r="F35" s="615">
        <v>73658381</v>
      </c>
      <c r="G35" s="334">
        <v>73658381</v>
      </c>
      <c r="H35" s="318">
        <v>73658381</v>
      </c>
      <c r="I35" s="318">
        <v>73658381</v>
      </c>
      <c r="J35" s="334"/>
      <c r="K35" s="334"/>
      <c r="L35" s="334"/>
      <c r="M35" s="318"/>
      <c r="N35" s="334"/>
      <c r="O35" s="334"/>
      <c r="P35" s="334"/>
      <c r="Q35" s="334"/>
      <c r="R35" s="318"/>
      <c r="S35" s="318"/>
      <c r="T35" s="1260">
        <v>14015987</v>
      </c>
      <c r="U35" s="1261">
        <v>16987940</v>
      </c>
      <c r="V35" s="1262">
        <v>17690090</v>
      </c>
      <c r="W35" s="1261"/>
      <c r="X35" s="1261"/>
      <c r="Y35" s="1261"/>
      <c r="Z35" s="1262"/>
      <c r="AA35" s="1261"/>
      <c r="AB35" s="1261"/>
      <c r="AC35" s="1261"/>
      <c r="AD35" s="334"/>
      <c r="AE35" s="318"/>
      <c r="AF35" s="1263"/>
      <c r="AG35" s="1254"/>
      <c r="AH35" s="1255"/>
      <c r="AI35" s="1255"/>
      <c r="AJ35" s="1255"/>
      <c r="AK35" s="1255"/>
      <c r="AL35" s="1255"/>
      <c r="AM35" s="1255"/>
      <c r="AN35" s="1273"/>
      <c r="AO35" s="1088"/>
      <c r="AP35" s="1087"/>
      <c r="AQ35" s="1274"/>
      <c r="AR35" s="1275"/>
      <c r="AS35" s="1275"/>
      <c r="AT35" s="1275"/>
      <c r="AU35" s="1275"/>
      <c r="AV35" s="1275"/>
      <c r="AW35" s="1275"/>
      <c r="AX35" s="1264"/>
      <c r="AY35" s="1265"/>
    </row>
    <row r="36" spans="1:51" ht="27" x14ac:dyDescent="0.25">
      <c r="A36" s="1081"/>
      <c r="B36" s="1075"/>
      <c r="C36" s="1078"/>
      <c r="D36" s="336" t="s">
        <v>42</v>
      </c>
      <c r="E36" s="616">
        <v>0</v>
      </c>
      <c r="F36" s="616">
        <v>0</v>
      </c>
      <c r="G36" s="332">
        <v>0</v>
      </c>
      <c r="H36" s="317">
        <v>0</v>
      </c>
      <c r="I36" s="317">
        <v>0</v>
      </c>
      <c r="J36" s="332"/>
      <c r="K36" s="332"/>
      <c r="L36" s="332"/>
      <c r="M36" s="317"/>
      <c r="N36" s="332"/>
      <c r="O36" s="332"/>
      <c r="P36" s="332"/>
      <c r="Q36" s="332"/>
      <c r="R36" s="1276"/>
      <c r="S36" s="317"/>
      <c r="T36" s="332">
        <v>0</v>
      </c>
      <c r="U36" s="1277">
        <v>0</v>
      </c>
      <c r="V36" s="1276">
        <v>0</v>
      </c>
      <c r="W36" s="1277"/>
      <c r="X36" s="1277"/>
      <c r="Y36" s="1277"/>
      <c r="Z36" s="1276"/>
      <c r="AA36" s="1277"/>
      <c r="AB36" s="1277"/>
      <c r="AC36" s="1277"/>
      <c r="AD36" s="1277"/>
      <c r="AE36" s="1276"/>
      <c r="AF36" s="1263"/>
      <c r="AG36" s="1254"/>
      <c r="AH36" s="1255"/>
      <c r="AI36" s="1255"/>
      <c r="AJ36" s="1255"/>
      <c r="AK36" s="1255"/>
      <c r="AL36" s="1255"/>
      <c r="AM36" s="1255"/>
      <c r="AN36" s="1273"/>
      <c r="AO36" s="1088"/>
      <c r="AP36" s="1087"/>
      <c r="AQ36" s="1274"/>
      <c r="AR36" s="1275"/>
      <c r="AS36" s="1275"/>
      <c r="AT36" s="1275"/>
      <c r="AU36" s="1275"/>
      <c r="AV36" s="1275"/>
      <c r="AW36" s="1275"/>
      <c r="AX36" s="1264"/>
      <c r="AY36" s="1265"/>
    </row>
    <row r="37" spans="1:51" ht="27" x14ac:dyDescent="0.25">
      <c r="A37" s="1081"/>
      <c r="B37" s="1075"/>
      <c r="C37" s="1078"/>
      <c r="D37" s="333" t="s">
        <v>4</v>
      </c>
      <c r="E37" s="615">
        <v>9570118.9613012969</v>
      </c>
      <c r="F37" s="615">
        <v>9570118.9613012969</v>
      </c>
      <c r="G37" s="334">
        <v>9570118.9613012969</v>
      </c>
      <c r="H37" s="318">
        <v>9570118.9613012969</v>
      </c>
      <c r="I37" s="318">
        <v>9570119</v>
      </c>
      <c r="J37" s="334"/>
      <c r="K37" s="334"/>
      <c r="L37" s="334"/>
      <c r="M37" s="318"/>
      <c r="N37" s="334"/>
      <c r="O37" s="334"/>
      <c r="P37" s="334"/>
      <c r="Q37" s="334"/>
      <c r="R37" s="318"/>
      <c r="S37" s="318"/>
      <c r="T37" s="1266">
        <v>3626112</v>
      </c>
      <c r="U37" s="1261">
        <v>6308549</v>
      </c>
      <c r="V37" s="1262">
        <v>7957251</v>
      </c>
      <c r="W37" s="1261"/>
      <c r="X37" s="1261"/>
      <c r="Y37" s="1261"/>
      <c r="Z37" s="1262"/>
      <c r="AA37" s="1261"/>
      <c r="AB37" s="1261"/>
      <c r="AC37" s="1261"/>
      <c r="AD37" s="1261"/>
      <c r="AE37" s="318"/>
      <c r="AF37" s="1263"/>
      <c r="AG37" s="1254"/>
      <c r="AH37" s="1255"/>
      <c r="AI37" s="1255"/>
      <c r="AJ37" s="1255"/>
      <c r="AK37" s="1255"/>
      <c r="AL37" s="1255"/>
      <c r="AM37" s="1255"/>
      <c r="AN37" s="1273"/>
      <c r="AO37" s="1088"/>
      <c r="AP37" s="1087"/>
      <c r="AQ37" s="1274"/>
      <c r="AR37" s="1275"/>
      <c r="AS37" s="1275"/>
      <c r="AT37" s="1275"/>
      <c r="AU37" s="1275"/>
      <c r="AV37" s="1275"/>
      <c r="AW37" s="1275"/>
      <c r="AX37" s="1264"/>
      <c r="AY37" s="1265"/>
    </row>
    <row r="38" spans="1:51" ht="27" x14ac:dyDescent="0.25">
      <c r="A38" s="1081"/>
      <c r="B38" s="1075"/>
      <c r="C38" s="1078"/>
      <c r="D38" s="336" t="s">
        <v>43</v>
      </c>
      <c r="E38" s="620">
        <f t="shared" ref="E38:G39" si="8">E34+E36</f>
        <v>2950</v>
      </c>
      <c r="F38" s="620">
        <f t="shared" si="8"/>
        <v>2950</v>
      </c>
      <c r="G38" s="620">
        <f t="shared" si="8"/>
        <v>2950</v>
      </c>
      <c r="H38" s="321">
        <v>2950</v>
      </c>
      <c r="I38" s="321">
        <v>2950</v>
      </c>
      <c r="J38" s="340"/>
      <c r="K38" s="340"/>
      <c r="L38" s="340"/>
      <c r="M38" s="321"/>
      <c r="N38" s="340"/>
      <c r="O38" s="340"/>
      <c r="P38" s="340"/>
      <c r="Q38" s="340"/>
      <c r="R38" s="321"/>
      <c r="S38" s="321"/>
      <c r="T38" s="620">
        <f t="shared" ref="T38:V39" si="9">T34+T36</f>
        <v>201</v>
      </c>
      <c r="U38" s="620">
        <f t="shared" si="9"/>
        <v>595</v>
      </c>
      <c r="V38" s="1267">
        <f t="shared" si="9"/>
        <v>1005</v>
      </c>
      <c r="W38" s="340"/>
      <c r="X38" s="340"/>
      <c r="Y38" s="340"/>
      <c r="Z38" s="321"/>
      <c r="AA38" s="340"/>
      <c r="AB38" s="340"/>
      <c r="AC38" s="340"/>
      <c r="AD38" s="340"/>
      <c r="AE38" s="321"/>
      <c r="AF38" s="1263"/>
      <c r="AG38" s="1254"/>
      <c r="AH38" s="1255"/>
      <c r="AI38" s="1255"/>
      <c r="AJ38" s="1255"/>
      <c r="AK38" s="1255"/>
      <c r="AL38" s="1255"/>
      <c r="AM38" s="1255"/>
      <c r="AN38" s="1273"/>
      <c r="AO38" s="1088"/>
      <c r="AP38" s="1087"/>
      <c r="AQ38" s="1274"/>
      <c r="AR38" s="1275"/>
      <c r="AS38" s="1275"/>
      <c r="AT38" s="1275"/>
      <c r="AU38" s="1275"/>
      <c r="AV38" s="1275"/>
      <c r="AW38" s="1275"/>
      <c r="AX38" s="1264"/>
      <c r="AY38" s="1265"/>
    </row>
    <row r="39" spans="1:51" ht="27.75" thickBot="1" x14ac:dyDescent="0.3">
      <c r="A39" s="1081"/>
      <c r="B39" s="1075"/>
      <c r="C39" s="1078"/>
      <c r="D39" s="333" t="s">
        <v>45</v>
      </c>
      <c r="E39" s="621">
        <f t="shared" si="8"/>
        <v>83228499.961301297</v>
      </c>
      <c r="F39" s="621">
        <f t="shared" si="8"/>
        <v>83228499.961301297</v>
      </c>
      <c r="G39" s="621">
        <f t="shared" si="8"/>
        <v>83228499.961301297</v>
      </c>
      <c r="H39" s="319">
        <v>83228499.961301297</v>
      </c>
      <c r="I39" s="319">
        <f>I35+I37</f>
        <v>83228500</v>
      </c>
      <c r="J39" s="338"/>
      <c r="K39" s="338"/>
      <c r="L39" s="338"/>
      <c r="M39" s="319"/>
      <c r="N39" s="338"/>
      <c r="O39" s="338"/>
      <c r="P39" s="338"/>
      <c r="Q39" s="338"/>
      <c r="R39" s="319"/>
      <c r="S39" s="319"/>
      <c r="T39" s="621">
        <f t="shared" si="9"/>
        <v>17642099</v>
      </c>
      <c r="U39" s="621">
        <f t="shared" si="9"/>
        <v>23296489</v>
      </c>
      <c r="V39" s="1268">
        <f t="shared" si="9"/>
        <v>25647341</v>
      </c>
      <c r="W39" s="338"/>
      <c r="X39" s="338"/>
      <c r="Y39" s="338"/>
      <c r="Z39" s="319"/>
      <c r="AA39" s="338"/>
      <c r="AB39" s="338"/>
      <c r="AC39" s="338"/>
      <c r="AD39" s="338"/>
      <c r="AE39" s="319"/>
      <c r="AF39" s="1263"/>
      <c r="AG39" s="1282"/>
      <c r="AH39" s="1278"/>
      <c r="AI39" s="1278"/>
      <c r="AJ39" s="1278"/>
      <c r="AK39" s="1278"/>
      <c r="AL39" s="1255"/>
      <c r="AM39" s="1255"/>
      <c r="AN39" s="1283"/>
      <c r="AO39" s="1088"/>
      <c r="AP39" s="1087"/>
      <c r="AQ39" s="1284"/>
      <c r="AR39" s="1279"/>
      <c r="AS39" s="1279"/>
      <c r="AT39" s="1279"/>
      <c r="AU39" s="1279"/>
      <c r="AV39" s="1279"/>
      <c r="AW39" s="1279"/>
      <c r="AX39" s="1269"/>
      <c r="AY39" s="1270"/>
    </row>
    <row r="40" spans="1:51" ht="18" customHeight="1" x14ac:dyDescent="0.25">
      <c r="A40" s="1081"/>
      <c r="B40" s="1075"/>
      <c r="C40" s="1078" t="s">
        <v>312</v>
      </c>
      <c r="D40" s="331" t="s">
        <v>41</v>
      </c>
      <c r="E40" s="622">
        <v>50916</v>
      </c>
      <c r="F40" s="622">
        <v>50916</v>
      </c>
      <c r="G40" s="412">
        <v>50916</v>
      </c>
      <c r="H40" s="320">
        <v>50916</v>
      </c>
      <c r="I40" s="320">
        <v>50916</v>
      </c>
      <c r="J40" s="339"/>
      <c r="K40" s="339"/>
      <c r="L40" s="339"/>
      <c r="M40" s="320"/>
      <c r="N40" s="339"/>
      <c r="O40" s="339"/>
      <c r="P40" s="339"/>
      <c r="Q40" s="339"/>
      <c r="R40" s="1271"/>
      <c r="S40" s="1250"/>
      <c r="T40" s="1266">
        <v>10775</v>
      </c>
      <c r="U40" s="1272">
        <v>20665</v>
      </c>
      <c r="V40" s="1271">
        <v>28786</v>
      </c>
      <c r="W40" s="1272"/>
      <c r="X40" s="1272"/>
      <c r="Y40" s="1272"/>
      <c r="Z40" s="1271"/>
      <c r="AA40" s="1272"/>
      <c r="AB40" s="1272"/>
      <c r="AC40" s="1272"/>
      <c r="AD40" s="1272"/>
      <c r="AE40" s="1271"/>
      <c r="AF40" s="1263"/>
      <c r="AG40" s="1285" t="s">
        <v>313</v>
      </c>
      <c r="AH40" s="1255" t="s">
        <v>225</v>
      </c>
      <c r="AI40" s="1255" t="s">
        <v>225</v>
      </c>
      <c r="AJ40" s="1255" t="s">
        <v>225</v>
      </c>
      <c r="AK40" s="1257" t="s">
        <v>287</v>
      </c>
      <c r="AL40" s="1286" t="s">
        <v>225</v>
      </c>
      <c r="AM40" s="1286" t="s">
        <v>225</v>
      </c>
      <c r="AN40" s="1264">
        <v>7901653</v>
      </c>
      <c r="AO40" s="1095" t="s">
        <v>436</v>
      </c>
      <c r="AP40" s="1095" t="s">
        <v>436</v>
      </c>
      <c r="AQ40" s="1274" t="s">
        <v>289</v>
      </c>
      <c r="AR40" s="1275" t="s">
        <v>290</v>
      </c>
      <c r="AS40" s="1275" t="s">
        <v>290</v>
      </c>
      <c r="AT40" s="1275" t="s">
        <v>291</v>
      </c>
      <c r="AU40" s="1275" t="s">
        <v>291</v>
      </c>
      <c r="AV40" s="1275" t="s">
        <v>292</v>
      </c>
      <c r="AW40" s="1275" t="s">
        <v>292</v>
      </c>
      <c r="AX40" s="1269" t="s">
        <v>617</v>
      </c>
      <c r="AY40" s="1259"/>
    </row>
    <row r="41" spans="1:51" ht="18" x14ac:dyDescent="0.25">
      <c r="A41" s="1081"/>
      <c r="B41" s="1075"/>
      <c r="C41" s="1078"/>
      <c r="D41" s="333" t="s">
        <v>3</v>
      </c>
      <c r="E41" s="615">
        <v>1271318687</v>
      </c>
      <c r="F41" s="615">
        <v>1271318687</v>
      </c>
      <c r="G41" s="334">
        <v>1271318687</v>
      </c>
      <c r="H41" s="318">
        <v>1271318687</v>
      </c>
      <c r="I41" s="318">
        <v>1271318687</v>
      </c>
      <c r="J41" s="341"/>
      <c r="K41" s="341"/>
      <c r="L41" s="341"/>
      <c r="M41" s="318"/>
      <c r="N41" s="334"/>
      <c r="O41" s="334"/>
      <c r="P41" s="334"/>
      <c r="Q41" s="334"/>
      <c r="R41" s="318"/>
      <c r="S41" s="318"/>
      <c r="T41" s="1260">
        <v>241911191</v>
      </c>
      <c r="U41" s="1261">
        <v>293206111</v>
      </c>
      <c r="V41" s="1262">
        <v>305325370</v>
      </c>
      <c r="W41" s="1261"/>
      <c r="X41" s="1261"/>
      <c r="Y41" s="1261"/>
      <c r="Z41" s="1262"/>
      <c r="AA41" s="1261"/>
      <c r="AB41" s="1261"/>
      <c r="AC41" s="1261"/>
      <c r="AD41" s="1261"/>
      <c r="AE41" s="318"/>
      <c r="AF41" s="1263"/>
      <c r="AG41" s="1285"/>
      <c r="AH41" s="1255"/>
      <c r="AI41" s="1255"/>
      <c r="AJ41" s="1255"/>
      <c r="AK41" s="1257"/>
      <c r="AL41" s="1286"/>
      <c r="AM41" s="1286"/>
      <c r="AN41" s="1273"/>
      <c r="AO41" s="1095"/>
      <c r="AP41" s="1095"/>
      <c r="AQ41" s="1274"/>
      <c r="AR41" s="1275"/>
      <c r="AS41" s="1275"/>
      <c r="AT41" s="1275"/>
      <c r="AU41" s="1275"/>
      <c r="AV41" s="1275"/>
      <c r="AW41" s="1275"/>
      <c r="AX41" s="1287"/>
      <c r="AY41" s="1265"/>
    </row>
    <row r="42" spans="1:51" ht="27" x14ac:dyDescent="0.25">
      <c r="A42" s="1081"/>
      <c r="B42" s="1075"/>
      <c r="C42" s="1078"/>
      <c r="D42" s="336" t="s">
        <v>42</v>
      </c>
      <c r="E42" s="616">
        <v>0</v>
      </c>
      <c r="F42" s="616">
        <v>0</v>
      </c>
      <c r="G42" s="332">
        <v>0</v>
      </c>
      <c r="H42" s="317">
        <v>0</v>
      </c>
      <c r="I42" s="317">
        <v>0</v>
      </c>
      <c r="J42" s="332"/>
      <c r="K42" s="332"/>
      <c r="L42" s="332"/>
      <c r="M42" s="317"/>
      <c r="N42" s="332"/>
      <c r="O42" s="332"/>
      <c r="P42" s="332"/>
      <c r="Q42" s="332"/>
      <c r="R42" s="1276"/>
      <c r="S42" s="317"/>
      <c r="T42" s="332">
        <v>0</v>
      </c>
      <c r="U42" s="1277">
        <v>0</v>
      </c>
      <c r="V42" s="1276">
        <v>0</v>
      </c>
      <c r="W42" s="1277"/>
      <c r="X42" s="1277"/>
      <c r="Y42" s="1277"/>
      <c r="Z42" s="1276"/>
      <c r="AA42" s="1277"/>
      <c r="AB42" s="1277"/>
      <c r="AC42" s="1277"/>
      <c r="AD42" s="1277"/>
      <c r="AE42" s="1276"/>
      <c r="AF42" s="1263"/>
      <c r="AG42" s="1285"/>
      <c r="AH42" s="1255"/>
      <c r="AI42" s="1255"/>
      <c r="AJ42" s="1255"/>
      <c r="AK42" s="1257"/>
      <c r="AL42" s="1286"/>
      <c r="AM42" s="1286"/>
      <c r="AN42" s="1273"/>
      <c r="AO42" s="1095"/>
      <c r="AP42" s="1095"/>
      <c r="AQ42" s="1274"/>
      <c r="AR42" s="1275"/>
      <c r="AS42" s="1275"/>
      <c r="AT42" s="1275"/>
      <c r="AU42" s="1275"/>
      <c r="AV42" s="1275"/>
      <c r="AW42" s="1275"/>
      <c r="AX42" s="1287"/>
      <c r="AY42" s="1265"/>
    </row>
    <row r="43" spans="1:51" ht="27" x14ac:dyDescent="0.25">
      <c r="A43" s="1081"/>
      <c r="B43" s="1075"/>
      <c r="C43" s="1078"/>
      <c r="D43" s="333" t="s">
        <v>4</v>
      </c>
      <c r="E43" s="615">
        <v>165177009.1639379</v>
      </c>
      <c r="F43" s="615">
        <v>165177009.1639379</v>
      </c>
      <c r="G43" s="334">
        <v>165177009.1639379</v>
      </c>
      <c r="H43" s="318">
        <v>165177009.1639379</v>
      </c>
      <c r="I43" s="318">
        <v>165177009</v>
      </c>
      <c r="J43" s="341"/>
      <c r="K43" s="341"/>
      <c r="L43" s="341"/>
      <c r="M43" s="318"/>
      <c r="N43" s="334"/>
      <c r="O43" s="334"/>
      <c r="P43" s="334"/>
      <c r="Q43" s="334"/>
      <c r="R43" s="318"/>
      <c r="S43" s="318"/>
      <c r="T43" s="1266">
        <v>62585466</v>
      </c>
      <c r="U43" s="1261">
        <v>108883425</v>
      </c>
      <c r="V43" s="1262">
        <v>137340364</v>
      </c>
      <c r="W43" s="1261"/>
      <c r="X43" s="1261"/>
      <c r="Y43" s="1261"/>
      <c r="Z43" s="1262"/>
      <c r="AA43" s="1261"/>
      <c r="AB43" s="334"/>
      <c r="AC43" s="334"/>
      <c r="AD43" s="1261"/>
      <c r="AE43" s="318"/>
      <c r="AF43" s="1263"/>
      <c r="AG43" s="1285"/>
      <c r="AH43" s="1255"/>
      <c r="AI43" s="1255"/>
      <c r="AJ43" s="1255"/>
      <c r="AK43" s="1257"/>
      <c r="AL43" s="1286"/>
      <c r="AM43" s="1286"/>
      <c r="AN43" s="1273"/>
      <c r="AO43" s="1095"/>
      <c r="AP43" s="1095"/>
      <c r="AQ43" s="1274"/>
      <c r="AR43" s="1275"/>
      <c r="AS43" s="1275"/>
      <c r="AT43" s="1275"/>
      <c r="AU43" s="1275"/>
      <c r="AV43" s="1275"/>
      <c r="AW43" s="1275"/>
      <c r="AX43" s="1287"/>
      <c r="AY43" s="1265"/>
    </row>
    <row r="44" spans="1:51" ht="27" x14ac:dyDescent="0.25">
      <c r="A44" s="1081"/>
      <c r="B44" s="1075"/>
      <c r="C44" s="1078"/>
      <c r="D44" s="336" t="s">
        <v>43</v>
      </c>
      <c r="E44" s="620">
        <f t="shared" ref="E44:G45" si="10">E40+E42</f>
        <v>50916</v>
      </c>
      <c r="F44" s="620">
        <f t="shared" si="10"/>
        <v>50916</v>
      </c>
      <c r="G44" s="620">
        <f t="shared" si="10"/>
        <v>50916</v>
      </c>
      <c r="H44" s="321">
        <v>50916</v>
      </c>
      <c r="I44" s="321">
        <v>50916</v>
      </c>
      <c r="J44" s="340"/>
      <c r="K44" s="340"/>
      <c r="L44" s="340"/>
      <c r="M44" s="321"/>
      <c r="N44" s="340"/>
      <c r="O44" s="340"/>
      <c r="P44" s="340"/>
      <c r="Q44" s="340"/>
      <c r="R44" s="321"/>
      <c r="S44" s="321"/>
      <c r="T44" s="620">
        <f t="shared" ref="T44:V45" si="11">T40+T42</f>
        <v>10775</v>
      </c>
      <c r="U44" s="620">
        <f t="shared" si="11"/>
        <v>20665</v>
      </c>
      <c r="V44" s="1267">
        <f t="shared" si="11"/>
        <v>28786</v>
      </c>
      <c r="W44" s="340"/>
      <c r="X44" s="340"/>
      <c r="Y44" s="340"/>
      <c r="Z44" s="321"/>
      <c r="AA44" s="340"/>
      <c r="AB44" s="340"/>
      <c r="AC44" s="340"/>
      <c r="AD44" s="340"/>
      <c r="AE44" s="321"/>
      <c r="AF44" s="1263"/>
      <c r="AG44" s="1285"/>
      <c r="AH44" s="1255"/>
      <c r="AI44" s="1255"/>
      <c r="AJ44" s="1255"/>
      <c r="AK44" s="1257"/>
      <c r="AL44" s="1286"/>
      <c r="AM44" s="1286"/>
      <c r="AN44" s="1273"/>
      <c r="AO44" s="1095"/>
      <c r="AP44" s="1095"/>
      <c r="AQ44" s="1274"/>
      <c r="AR44" s="1275"/>
      <c r="AS44" s="1275"/>
      <c r="AT44" s="1275"/>
      <c r="AU44" s="1275"/>
      <c r="AV44" s="1275"/>
      <c r="AW44" s="1275"/>
      <c r="AX44" s="1287"/>
      <c r="AY44" s="1265"/>
    </row>
    <row r="45" spans="1:51" ht="27" x14ac:dyDescent="0.25">
      <c r="A45" s="1081"/>
      <c r="B45" s="1075"/>
      <c r="C45" s="1078"/>
      <c r="D45" s="333" t="s">
        <v>45</v>
      </c>
      <c r="E45" s="621">
        <f t="shared" si="10"/>
        <v>1436495696.1639378</v>
      </c>
      <c r="F45" s="621">
        <f t="shared" si="10"/>
        <v>1436495696.1639378</v>
      </c>
      <c r="G45" s="621">
        <f t="shared" si="10"/>
        <v>1436495696.1639378</v>
      </c>
      <c r="H45" s="319">
        <v>1436495696.1639378</v>
      </c>
      <c r="I45" s="319">
        <f>I41+I43</f>
        <v>1436495696</v>
      </c>
      <c r="J45" s="338"/>
      <c r="K45" s="338"/>
      <c r="L45" s="338"/>
      <c r="M45" s="319"/>
      <c r="N45" s="338"/>
      <c r="O45" s="338"/>
      <c r="P45" s="338"/>
      <c r="Q45" s="338"/>
      <c r="R45" s="319"/>
      <c r="S45" s="319"/>
      <c r="T45" s="621">
        <f t="shared" si="11"/>
        <v>304496657</v>
      </c>
      <c r="U45" s="621">
        <f t="shared" si="11"/>
        <v>402089536</v>
      </c>
      <c r="V45" s="1268">
        <f t="shared" si="11"/>
        <v>442665734</v>
      </c>
      <c r="W45" s="338"/>
      <c r="X45" s="338"/>
      <c r="Y45" s="338"/>
      <c r="Z45" s="319"/>
      <c r="AA45" s="338"/>
      <c r="AB45" s="338"/>
      <c r="AC45" s="338"/>
      <c r="AD45" s="338"/>
      <c r="AE45" s="319"/>
      <c r="AF45" s="1263"/>
      <c r="AG45" s="1285"/>
      <c r="AH45" s="1255"/>
      <c r="AI45" s="1255"/>
      <c r="AJ45" s="1255"/>
      <c r="AK45" s="1257"/>
      <c r="AL45" s="1281"/>
      <c r="AM45" s="1281"/>
      <c r="AN45" s="1283"/>
      <c r="AO45" s="1096"/>
      <c r="AP45" s="1096"/>
      <c r="AQ45" s="1284"/>
      <c r="AR45" s="1279"/>
      <c r="AS45" s="1279"/>
      <c r="AT45" s="1279"/>
      <c r="AU45" s="1279"/>
      <c r="AV45" s="1279"/>
      <c r="AW45" s="1279"/>
      <c r="AX45" s="1287"/>
      <c r="AY45" s="1270"/>
    </row>
    <row r="46" spans="1:51" ht="18" x14ac:dyDescent="0.25">
      <c r="A46" s="1081"/>
      <c r="B46" s="1075"/>
      <c r="C46" s="1098" t="s">
        <v>18</v>
      </c>
      <c r="D46" s="342" t="s">
        <v>314</v>
      </c>
      <c r="E46" s="343">
        <f t="shared" ref="E46:I47" si="12">E40+E34+E28+E22+E16</f>
        <v>75248</v>
      </c>
      <c r="F46" s="343">
        <f t="shared" si="12"/>
        <v>75248</v>
      </c>
      <c r="G46" s="343">
        <f t="shared" si="12"/>
        <v>75248</v>
      </c>
      <c r="H46" s="425">
        <v>75248</v>
      </c>
      <c r="I46" s="425">
        <f t="shared" si="12"/>
        <v>75248</v>
      </c>
      <c r="J46" s="343"/>
      <c r="K46" s="343"/>
      <c r="L46" s="343"/>
      <c r="M46" s="425"/>
      <c r="N46" s="343"/>
      <c r="O46" s="343"/>
      <c r="P46" s="343"/>
      <c r="Q46" s="343"/>
      <c r="R46" s="425"/>
      <c r="S46" s="425"/>
      <c r="T46" s="343">
        <f t="shared" ref="T46:V47" si="13">T40+T34+T28+T22+T16</f>
        <v>14416</v>
      </c>
      <c r="U46" s="343">
        <f t="shared" si="13"/>
        <v>29384</v>
      </c>
      <c r="V46" s="425">
        <f t="shared" si="13"/>
        <v>42160</v>
      </c>
      <c r="W46" s="343"/>
      <c r="X46" s="426"/>
      <c r="Y46" s="343"/>
      <c r="Z46" s="425"/>
      <c r="AA46" s="343"/>
      <c r="AB46" s="343"/>
      <c r="AC46" s="343"/>
      <c r="AD46" s="343"/>
      <c r="AE46" s="425"/>
      <c r="AF46" s="1263"/>
      <c r="AG46" s="1288"/>
      <c r="AH46" s="1289"/>
      <c r="AI46" s="1289"/>
      <c r="AJ46" s="1289"/>
      <c r="AK46" s="1289"/>
      <c r="AL46" s="1289"/>
      <c r="AM46" s="1289"/>
      <c r="AN46" s="1289"/>
      <c r="AO46" s="1287"/>
      <c r="AP46" s="1287"/>
      <c r="AQ46" s="1289"/>
      <c r="AR46" s="1289"/>
      <c r="AS46" s="1289"/>
      <c r="AT46" s="1289"/>
      <c r="AU46" s="1289"/>
      <c r="AV46" s="1289"/>
      <c r="AW46" s="1289"/>
      <c r="AX46" s="1287"/>
      <c r="AY46" s="1290"/>
    </row>
    <row r="47" spans="1:51" ht="18" x14ac:dyDescent="0.25">
      <c r="A47" s="1081"/>
      <c r="B47" s="1075"/>
      <c r="C47" s="1098"/>
      <c r="D47" s="344" t="s">
        <v>315</v>
      </c>
      <c r="E47" s="338">
        <f t="shared" si="12"/>
        <v>1878863000</v>
      </c>
      <c r="F47" s="338">
        <f t="shared" si="12"/>
        <v>1878863000</v>
      </c>
      <c r="G47" s="338">
        <f t="shared" si="12"/>
        <v>1878863000</v>
      </c>
      <c r="H47" s="319">
        <v>1878863000</v>
      </c>
      <c r="I47" s="319">
        <f t="shared" ref="I47" si="14">I41+I35+I29+I23+I17</f>
        <v>1878863000</v>
      </c>
      <c r="J47" s="338"/>
      <c r="K47" s="338"/>
      <c r="L47" s="338"/>
      <c r="M47" s="319"/>
      <c r="N47" s="338"/>
      <c r="O47" s="338"/>
      <c r="P47" s="338"/>
      <c r="Q47" s="343"/>
      <c r="R47" s="319"/>
      <c r="S47" s="319"/>
      <c r="T47" s="338">
        <f t="shared" si="13"/>
        <v>357516955</v>
      </c>
      <c r="U47" s="338">
        <f t="shared" si="13"/>
        <v>433324955</v>
      </c>
      <c r="V47" s="319">
        <f t="shared" si="13"/>
        <v>451236955</v>
      </c>
      <c r="W47" s="338"/>
      <c r="X47" s="338"/>
      <c r="Y47" s="338"/>
      <c r="Z47" s="319"/>
      <c r="AA47" s="338"/>
      <c r="AB47" s="338"/>
      <c r="AC47" s="338"/>
      <c r="AD47" s="338"/>
      <c r="AE47" s="319"/>
      <c r="AF47" s="1263"/>
      <c r="AG47" s="1288"/>
      <c r="AH47" s="1289"/>
      <c r="AI47" s="1289"/>
      <c r="AJ47" s="1289"/>
      <c r="AK47" s="1289"/>
      <c r="AL47" s="1289"/>
      <c r="AM47" s="1289"/>
      <c r="AN47" s="1289"/>
      <c r="AO47" s="1238"/>
      <c r="AP47" s="1238"/>
      <c r="AQ47" s="1289"/>
      <c r="AR47" s="1289"/>
      <c r="AS47" s="1289"/>
      <c r="AT47" s="1289"/>
      <c r="AU47" s="1289"/>
      <c r="AV47" s="1289"/>
      <c r="AW47" s="1289"/>
      <c r="AX47" s="1238"/>
      <c r="AY47" s="1290"/>
    </row>
    <row r="48" spans="1:51" ht="18" x14ac:dyDescent="0.25">
      <c r="A48" s="1081"/>
      <c r="B48" s="1075"/>
      <c r="C48" s="1098"/>
      <c r="D48" s="342" t="s">
        <v>316</v>
      </c>
      <c r="E48" s="343">
        <f t="shared" ref="E48:G51" si="15">E42+E36+E30+E24+E18</f>
        <v>0</v>
      </c>
      <c r="F48" s="343">
        <f t="shared" si="15"/>
        <v>0</v>
      </c>
      <c r="G48" s="343">
        <f t="shared" si="15"/>
        <v>0</v>
      </c>
      <c r="H48" s="427">
        <v>0</v>
      </c>
      <c r="I48" s="425">
        <f t="shared" ref="I48" si="16">I42+I36+I30+I24+I18</f>
        <v>0</v>
      </c>
      <c r="J48" s="345"/>
      <c r="K48" s="345"/>
      <c r="L48" s="345"/>
      <c r="M48" s="427"/>
      <c r="N48" s="345"/>
      <c r="O48" s="345"/>
      <c r="P48" s="345"/>
      <c r="Q48" s="343"/>
      <c r="R48" s="427"/>
      <c r="S48" s="427"/>
      <c r="T48" s="343">
        <f t="shared" ref="T48:V51" si="17">T42+T36+T30+T24+T18</f>
        <v>0</v>
      </c>
      <c r="U48" s="343">
        <f t="shared" si="17"/>
        <v>0</v>
      </c>
      <c r="V48" s="425">
        <f t="shared" si="17"/>
        <v>0</v>
      </c>
      <c r="W48" s="345"/>
      <c r="X48" s="345"/>
      <c r="Y48" s="345"/>
      <c r="Z48" s="427"/>
      <c r="AA48" s="343"/>
      <c r="AB48" s="343"/>
      <c r="AC48" s="343"/>
      <c r="AD48" s="343"/>
      <c r="AE48" s="427"/>
      <c r="AF48" s="1263"/>
      <c r="AG48" s="1288"/>
      <c r="AH48" s="1289"/>
      <c r="AI48" s="1289"/>
      <c r="AJ48" s="1289"/>
      <c r="AK48" s="1289"/>
      <c r="AL48" s="1289"/>
      <c r="AM48" s="1289"/>
      <c r="AN48" s="1289"/>
      <c r="AO48" s="1238"/>
      <c r="AP48" s="1238"/>
      <c r="AQ48" s="1289"/>
      <c r="AR48" s="1289"/>
      <c r="AS48" s="1289"/>
      <c r="AT48" s="1289"/>
      <c r="AU48" s="1289"/>
      <c r="AV48" s="1289"/>
      <c r="AW48" s="1289"/>
      <c r="AX48" s="1238"/>
      <c r="AY48" s="1290"/>
    </row>
    <row r="49" spans="1:51" ht="18.75" thickBot="1" x14ac:dyDescent="0.3">
      <c r="A49" s="1081"/>
      <c r="B49" s="1075"/>
      <c r="C49" s="1098"/>
      <c r="D49" s="346" t="s">
        <v>317</v>
      </c>
      <c r="E49" s="338">
        <f t="shared" si="15"/>
        <v>244112647.99266425</v>
      </c>
      <c r="F49" s="338">
        <f t="shared" si="15"/>
        <v>244112647.99266425</v>
      </c>
      <c r="G49" s="338">
        <f t="shared" si="15"/>
        <v>244112647.99266425</v>
      </c>
      <c r="H49" s="319">
        <v>244112647.99266425</v>
      </c>
      <c r="I49" s="319">
        <f>I43+I37+I31+I25+I19</f>
        <v>244112648</v>
      </c>
      <c r="J49" s="338"/>
      <c r="K49" s="338"/>
      <c r="L49" s="338"/>
      <c r="M49" s="319"/>
      <c r="N49" s="338"/>
      <c r="O49" s="338"/>
      <c r="P49" s="338"/>
      <c r="Q49" s="343"/>
      <c r="R49" s="319"/>
      <c r="S49" s="319"/>
      <c r="T49" s="338">
        <f t="shared" si="17"/>
        <v>92494131</v>
      </c>
      <c r="U49" s="338">
        <f t="shared" si="17"/>
        <v>160917196</v>
      </c>
      <c r="V49" s="319">
        <f t="shared" si="17"/>
        <v>202975928</v>
      </c>
      <c r="W49" s="338"/>
      <c r="X49" s="338"/>
      <c r="Y49" s="338"/>
      <c r="Z49" s="319"/>
      <c r="AA49" s="338"/>
      <c r="AB49" s="338"/>
      <c r="AC49" s="338"/>
      <c r="AD49" s="338"/>
      <c r="AE49" s="319"/>
      <c r="AF49" s="1263"/>
      <c r="AG49" s="1288"/>
      <c r="AH49" s="1289"/>
      <c r="AI49" s="1289"/>
      <c r="AJ49" s="1289"/>
      <c r="AK49" s="1289"/>
      <c r="AL49" s="1289"/>
      <c r="AM49" s="1289"/>
      <c r="AN49" s="1289"/>
      <c r="AO49" s="1238"/>
      <c r="AP49" s="1238"/>
      <c r="AQ49" s="1289"/>
      <c r="AR49" s="1289"/>
      <c r="AS49" s="1289"/>
      <c r="AT49" s="1289"/>
      <c r="AU49" s="1289"/>
      <c r="AV49" s="1289"/>
      <c r="AW49" s="1289"/>
      <c r="AX49" s="1238"/>
      <c r="AY49" s="1290">
        <v>-31474195</v>
      </c>
    </row>
    <row r="50" spans="1:51" ht="27" x14ac:dyDescent="0.25">
      <c r="A50" s="1081"/>
      <c r="B50" s="1075"/>
      <c r="C50" s="1098"/>
      <c r="D50" s="336" t="s">
        <v>43</v>
      </c>
      <c r="E50" s="343">
        <f t="shared" si="15"/>
        <v>75248</v>
      </c>
      <c r="F50" s="343">
        <f t="shared" si="15"/>
        <v>75248</v>
      </c>
      <c r="G50" s="343">
        <f t="shared" si="15"/>
        <v>75248</v>
      </c>
      <c r="H50" s="428">
        <v>75248</v>
      </c>
      <c r="I50" s="425">
        <f t="shared" ref="I50" si="18">I44+I38+I32+I26+I20</f>
        <v>75248</v>
      </c>
      <c r="J50" s="347"/>
      <c r="K50" s="347"/>
      <c r="L50" s="347"/>
      <c r="M50" s="428"/>
      <c r="N50" s="347"/>
      <c r="O50" s="347"/>
      <c r="P50" s="347"/>
      <c r="Q50" s="347"/>
      <c r="R50" s="428"/>
      <c r="S50" s="428"/>
      <c r="T50" s="343">
        <f t="shared" si="17"/>
        <v>14416</v>
      </c>
      <c r="U50" s="343">
        <f t="shared" si="17"/>
        <v>29384</v>
      </c>
      <c r="V50" s="425">
        <f t="shared" ref="V50" si="19">V44+V38+V32+V26+V20</f>
        <v>42160</v>
      </c>
      <c r="W50" s="347"/>
      <c r="X50" s="347"/>
      <c r="Y50" s="347"/>
      <c r="Z50" s="428"/>
      <c r="AA50" s="347"/>
      <c r="AB50" s="347"/>
      <c r="AC50" s="347"/>
      <c r="AD50" s="347"/>
      <c r="AE50" s="428"/>
      <c r="AF50" s="1263"/>
      <c r="AG50" s="1288"/>
      <c r="AH50" s="1289"/>
      <c r="AI50" s="1289"/>
      <c r="AJ50" s="1289"/>
      <c r="AK50" s="1289"/>
      <c r="AL50" s="1289"/>
      <c r="AM50" s="1289"/>
      <c r="AN50" s="1289"/>
      <c r="AO50" s="1238"/>
      <c r="AP50" s="1238"/>
      <c r="AQ50" s="1289"/>
      <c r="AR50" s="1289"/>
      <c r="AS50" s="1289"/>
      <c r="AT50" s="1289"/>
      <c r="AU50" s="1289"/>
      <c r="AV50" s="1289"/>
      <c r="AW50" s="1289"/>
      <c r="AX50" s="1238"/>
      <c r="AY50" s="1290"/>
    </row>
    <row r="51" spans="1:51" ht="27.75" thickBot="1" x14ac:dyDescent="0.3">
      <c r="A51" s="1082"/>
      <c r="B51" s="1083"/>
      <c r="C51" s="1099"/>
      <c r="D51" s="406" t="s">
        <v>45</v>
      </c>
      <c r="E51" s="338">
        <f t="shared" si="15"/>
        <v>2122975647.9926641</v>
      </c>
      <c r="F51" s="338">
        <f t="shared" si="15"/>
        <v>2122975647.9926641</v>
      </c>
      <c r="G51" s="338">
        <f t="shared" si="15"/>
        <v>2122975647.9926641</v>
      </c>
      <c r="H51" s="429">
        <v>2122975647.9926641</v>
      </c>
      <c r="I51" s="319">
        <f t="shared" ref="I51" si="20">I45+I39+I33+I27+I21</f>
        <v>2122975648</v>
      </c>
      <c r="J51" s="407"/>
      <c r="K51" s="407"/>
      <c r="L51" s="407"/>
      <c r="M51" s="429"/>
      <c r="N51" s="407"/>
      <c r="O51" s="407"/>
      <c r="P51" s="407"/>
      <c r="Q51" s="407"/>
      <c r="R51" s="429"/>
      <c r="S51" s="429"/>
      <c r="T51" s="338">
        <f t="shared" si="17"/>
        <v>450011086</v>
      </c>
      <c r="U51" s="338">
        <f t="shared" si="17"/>
        <v>594242151</v>
      </c>
      <c r="V51" s="319">
        <f t="shared" ref="V51" si="21">V45+V39+V33+V27+V21</f>
        <v>654212883</v>
      </c>
      <c r="W51" s="407"/>
      <c r="X51" s="407"/>
      <c r="Y51" s="407"/>
      <c r="Z51" s="429"/>
      <c r="AA51" s="338"/>
      <c r="AB51" s="338"/>
      <c r="AC51" s="338"/>
      <c r="AD51" s="338"/>
      <c r="AE51" s="429"/>
      <c r="AF51" s="1291"/>
      <c r="AG51" s="1292"/>
      <c r="AH51" s="1293"/>
      <c r="AI51" s="1293"/>
      <c r="AJ51" s="1293"/>
      <c r="AK51" s="1293"/>
      <c r="AL51" s="1293"/>
      <c r="AM51" s="1293"/>
      <c r="AN51" s="1293"/>
      <c r="AO51" s="1294"/>
      <c r="AP51" s="1294"/>
      <c r="AQ51" s="1293"/>
      <c r="AR51" s="1293"/>
      <c r="AS51" s="1293"/>
      <c r="AT51" s="1293"/>
      <c r="AU51" s="1293"/>
      <c r="AV51" s="1293"/>
      <c r="AW51" s="1293"/>
      <c r="AX51" s="1294"/>
      <c r="AY51" s="1295"/>
    </row>
    <row r="52" spans="1:51" ht="18" x14ac:dyDescent="0.25">
      <c r="A52" s="1100">
        <v>3</v>
      </c>
      <c r="B52" s="1101" t="s">
        <v>318</v>
      </c>
      <c r="C52" s="1097" t="s">
        <v>321</v>
      </c>
      <c r="D52" s="404" t="s">
        <v>41</v>
      </c>
      <c r="E52" s="623">
        <v>13.05</v>
      </c>
      <c r="F52" s="623">
        <v>13.05</v>
      </c>
      <c r="G52" s="623">
        <v>13.05</v>
      </c>
      <c r="H52" s="420">
        <v>13.05</v>
      </c>
      <c r="I52" s="420">
        <v>13.05</v>
      </c>
      <c r="J52" s="411"/>
      <c r="K52" s="411"/>
      <c r="L52" s="411"/>
      <c r="M52" s="420"/>
      <c r="N52" s="411"/>
      <c r="O52" s="411"/>
      <c r="P52" s="411"/>
      <c r="Q52" s="411"/>
      <c r="R52" s="420"/>
      <c r="S52" s="420"/>
      <c r="T52" s="629">
        <v>2.2999999999999998</v>
      </c>
      <c r="U52" s="1296">
        <v>4.5</v>
      </c>
      <c r="V52" s="1297">
        <v>7.1</v>
      </c>
      <c r="W52" s="1296"/>
      <c r="X52" s="1296"/>
      <c r="Y52" s="1296"/>
      <c r="Z52" s="1297"/>
      <c r="AA52" s="1296"/>
      <c r="AB52" s="1296"/>
      <c r="AC52" s="1296"/>
      <c r="AD52" s="1296"/>
      <c r="AE52" s="1297"/>
      <c r="AF52" s="1298"/>
      <c r="AG52" s="1299" t="s">
        <v>283</v>
      </c>
      <c r="AH52" s="1299" t="s">
        <v>284</v>
      </c>
      <c r="AI52" s="1299" t="s">
        <v>285</v>
      </c>
      <c r="AJ52" s="1299" t="s">
        <v>286</v>
      </c>
      <c r="AK52" s="1299" t="s">
        <v>287</v>
      </c>
      <c r="AL52" s="1283" t="s">
        <v>225</v>
      </c>
      <c r="AM52" s="1283" t="s">
        <v>225</v>
      </c>
      <c r="AN52" s="1096">
        <v>1698</v>
      </c>
      <c r="AO52" s="1096" t="s">
        <v>288</v>
      </c>
      <c r="AP52" s="1096" t="s">
        <v>288</v>
      </c>
      <c r="AQ52" s="1300" t="s">
        <v>289</v>
      </c>
      <c r="AR52" s="1299" t="s">
        <v>290</v>
      </c>
      <c r="AS52" s="1299" t="s">
        <v>290</v>
      </c>
      <c r="AT52" s="1299" t="s">
        <v>291</v>
      </c>
      <c r="AU52" s="1299" t="s">
        <v>291</v>
      </c>
      <c r="AV52" s="1299" t="s">
        <v>292</v>
      </c>
      <c r="AW52" s="1299" t="s">
        <v>292</v>
      </c>
      <c r="AX52" s="1301" t="s">
        <v>435</v>
      </c>
      <c r="AY52" s="1302"/>
    </row>
    <row r="53" spans="1:51" ht="18" x14ac:dyDescent="0.25">
      <c r="A53" s="1072"/>
      <c r="B53" s="1075"/>
      <c r="C53" s="1078"/>
      <c r="D53" s="333" t="s">
        <v>3</v>
      </c>
      <c r="E53" s="624">
        <v>788905000</v>
      </c>
      <c r="F53" s="624">
        <v>788905000</v>
      </c>
      <c r="G53" s="624">
        <v>788905000</v>
      </c>
      <c r="H53" s="421">
        <v>788905000</v>
      </c>
      <c r="I53" s="421">
        <v>788905000</v>
      </c>
      <c r="J53" s="341"/>
      <c r="K53" s="341"/>
      <c r="L53" s="341"/>
      <c r="M53" s="421"/>
      <c r="N53" s="341"/>
      <c r="O53" s="341"/>
      <c r="P53" s="341"/>
      <c r="Q53" s="341"/>
      <c r="R53" s="421"/>
      <c r="S53" s="421"/>
      <c r="T53" s="334">
        <v>159094600</v>
      </c>
      <c r="U53" s="335">
        <v>215226600</v>
      </c>
      <c r="V53" s="422">
        <v>277390600</v>
      </c>
      <c r="W53" s="335"/>
      <c r="X53" s="335"/>
      <c r="Y53" s="335"/>
      <c r="Z53" s="422"/>
      <c r="AA53" s="335"/>
      <c r="AB53" s="335"/>
      <c r="AC53" s="335"/>
      <c r="AD53" s="335"/>
      <c r="AE53" s="422"/>
      <c r="AF53" s="1263"/>
      <c r="AG53" s="1237"/>
      <c r="AH53" s="1237"/>
      <c r="AI53" s="1237"/>
      <c r="AJ53" s="1237"/>
      <c r="AK53" s="1237"/>
      <c r="AL53" s="1238"/>
      <c r="AM53" s="1238"/>
      <c r="AN53" s="1085"/>
      <c r="AO53" s="1085"/>
      <c r="AP53" s="1085"/>
      <c r="AQ53" s="1239"/>
      <c r="AR53" s="1237"/>
      <c r="AS53" s="1237"/>
      <c r="AT53" s="1237"/>
      <c r="AU53" s="1237"/>
      <c r="AV53" s="1237"/>
      <c r="AW53" s="1237"/>
      <c r="AX53" s="1237"/>
      <c r="AY53" s="1290"/>
    </row>
    <row r="54" spans="1:51" ht="27" x14ac:dyDescent="0.25">
      <c r="A54" s="1072"/>
      <c r="B54" s="1075"/>
      <c r="C54" s="1078"/>
      <c r="D54" s="336" t="s">
        <v>42</v>
      </c>
      <c r="E54" s="616">
        <v>0</v>
      </c>
      <c r="F54" s="616">
        <v>0</v>
      </c>
      <c r="G54" s="616">
        <v>0</v>
      </c>
      <c r="H54" s="317">
        <v>0</v>
      </c>
      <c r="I54" s="317">
        <v>0</v>
      </c>
      <c r="J54" s="332"/>
      <c r="K54" s="332"/>
      <c r="L54" s="332"/>
      <c r="M54" s="317"/>
      <c r="N54" s="332"/>
      <c r="O54" s="332"/>
      <c r="P54" s="332"/>
      <c r="Q54" s="332"/>
      <c r="R54" s="317"/>
      <c r="S54" s="317"/>
      <c r="T54" s="332">
        <v>0</v>
      </c>
      <c r="U54" s="1303">
        <v>0</v>
      </c>
      <c r="V54" s="1304">
        <v>0</v>
      </c>
      <c r="W54" s="1303"/>
      <c r="X54" s="1303"/>
      <c r="Y54" s="1303"/>
      <c r="Z54" s="1304"/>
      <c r="AA54" s="1303"/>
      <c r="AB54" s="1303"/>
      <c r="AC54" s="1303"/>
      <c r="AD54" s="1303"/>
      <c r="AE54" s="1304"/>
      <c r="AF54" s="1263"/>
      <c r="AG54" s="1237"/>
      <c r="AH54" s="1237"/>
      <c r="AI54" s="1237"/>
      <c r="AJ54" s="1237"/>
      <c r="AK54" s="1237"/>
      <c r="AL54" s="1238"/>
      <c r="AM54" s="1238"/>
      <c r="AN54" s="1085"/>
      <c r="AO54" s="1085"/>
      <c r="AP54" s="1085"/>
      <c r="AQ54" s="1239"/>
      <c r="AR54" s="1237"/>
      <c r="AS54" s="1237"/>
      <c r="AT54" s="1237"/>
      <c r="AU54" s="1237"/>
      <c r="AV54" s="1237"/>
      <c r="AW54" s="1237"/>
      <c r="AX54" s="1237"/>
      <c r="AY54" s="1290"/>
    </row>
    <row r="55" spans="1:51" ht="27" x14ac:dyDescent="0.25">
      <c r="A55" s="1072"/>
      <c r="B55" s="1075"/>
      <c r="C55" s="1078"/>
      <c r="D55" s="333" t="s">
        <v>4</v>
      </c>
      <c r="E55" s="624">
        <v>75196496</v>
      </c>
      <c r="F55" s="624">
        <v>75196496</v>
      </c>
      <c r="G55" s="624">
        <v>75196496</v>
      </c>
      <c r="H55" s="421">
        <v>75196496</v>
      </c>
      <c r="I55" s="421">
        <v>75196496</v>
      </c>
      <c r="J55" s="341"/>
      <c r="K55" s="341"/>
      <c r="L55" s="341"/>
      <c r="M55" s="421"/>
      <c r="N55" s="341"/>
      <c r="O55" s="341"/>
      <c r="P55" s="341"/>
      <c r="Q55" s="341"/>
      <c r="R55" s="421"/>
      <c r="S55" s="421"/>
      <c r="T55" s="334">
        <v>38621601</v>
      </c>
      <c r="U55" s="335">
        <v>63309069</v>
      </c>
      <c r="V55" s="422">
        <v>70483255</v>
      </c>
      <c r="W55" s="335"/>
      <c r="X55" s="335"/>
      <c r="Y55" s="335"/>
      <c r="Z55" s="422"/>
      <c r="AA55" s="335"/>
      <c r="AB55" s="335"/>
      <c r="AC55" s="335"/>
      <c r="AD55" s="335"/>
      <c r="AE55" s="422"/>
      <c r="AF55" s="1263"/>
      <c r="AG55" s="1237"/>
      <c r="AH55" s="1237"/>
      <c r="AI55" s="1237"/>
      <c r="AJ55" s="1237"/>
      <c r="AK55" s="1237"/>
      <c r="AL55" s="1238"/>
      <c r="AM55" s="1238"/>
      <c r="AN55" s="1085"/>
      <c r="AO55" s="1085"/>
      <c r="AP55" s="1085"/>
      <c r="AQ55" s="1239"/>
      <c r="AR55" s="1237"/>
      <c r="AS55" s="1237"/>
      <c r="AT55" s="1237"/>
      <c r="AU55" s="1237"/>
      <c r="AV55" s="1237"/>
      <c r="AW55" s="1237"/>
      <c r="AX55" s="1237"/>
      <c r="AY55" s="1290"/>
    </row>
    <row r="56" spans="1:51" ht="27" x14ac:dyDescent="0.25">
      <c r="A56" s="1072"/>
      <c r="B56" s="1075"/>
      <c r="C56" s="1078"/>
      <c r="D56" s="336" t="s">
        <v>43</v>
      </c>
      <c r="E56" s="625">
        <f t="shared" ref="E56:G57" si="22">E52+E54</f>
        <v>13.05</v>
      </c>
      <c r="F56" s="625">
        <f t="shared" si="22"/>
        <v>13.05</v>
      </c>
      <c r="G56" s="625">
        <f t="shared" si="22"/>
        <v>13.05</v>
      </c>
      <c r="H56" s="322">
        <f>H52+H54</f>
        <v>13.05</v>
      </c>
      <c r="I56" s="322">
        <f>I52+I54</f>
        <v>13.05</v>
      </c>
      <c r="J56" s="348"/>
      <c r="K56" s="348"/>
      <c r="L56" s="348"/>
      <c r="M56" s="322"/>
      <c r="N56" s="348"/>
      <c r="O56" s="348"/>
      <c r="P56" s="348"/>
      <c r="Q56" s="348"/>
      <c r="R56" s="322"/>
      <c r="S56" s="322"/>
      <c r="T56" s="625">
        <f t="shared" ref="T56:V57" si="23">T52+T54</f>
        <v>2.2999999999999998</v>
      </c>
      <c r="U56" s="348">
        <f t="shared" si="23"/>
        <v>4.5</v>
      </c>
      <c r="V56" s="322">
        <f t="shared" si="23"/>
        <v>7.1</v>
      </c>
      <c r="W56" s="348"/>
      <c r="X56" s="348"/>
      <c r="Y56" s="348"/>
      <c r="Z56" s="322"/>
      <c r="AA56" s="348"/>
      <c r="AB56" s="348"/>
      <c r="AC56" s="348"/>
      <c r="AD56" s="348"/>
      <c r="AE56" s="322"/>
      <c r="AF56" s="1263"/>
      <c r="AG56" s="1237"/>
      <c r="AH56" s="1237"/>
      <c r="AI56" s="1237"/>
      <c r="AJ56" s="1237"/>
      <c r="AK56" s="1237"/>
      <c r="AL56" s="1238"/>
      <c r="AM56" s="1238"/>
      <c r="AN56" s="1085"/>
      <c r="AO56" s="1085"/>
      <c r="AP56" s="1085"/>
      <c r="AQ56" s="1239"/>
      <c r="AR56" s="1237"/>
      <c r="AS56" s="1237"/>
      <c r="AT56" s="1237"/>
      <c r="AU56" s="1237"/>
      <c r="AV56" s="1237"/>
      <c r="AW56" s="1237"/>
      <c r="AX56" s="1237"/>
      <c r="AY56" s="1290"/>
    </row>
    <row r="57" spans="1:51" ht="27.75" thickBot="1" x14ac:dyDescent="0.3">
      <c r="A57" s="1072"/>
      <c r="B57" s="1075"/>
      <c r="C57" s="1078"/>
      <c r="D57" s="333" t="s">
        <v>45</v>
      </c>
      <c r="E57" s="621">
        <f t="shared" si="22"/>
        <v>864101496</v>
      </c>
      <c r="F57" s="621">
        <f t="shared" si="22"/>
        <v>864101496</v>
      </c>
      <c r="G57" s="621">
        <f t="shared" si="22"/>
        <v>864101496</v>
      </c>
      <c r="H57" s="319">
        <f>H53+H55</f>
        <v>864101496</v>
      </c>
      <c r="I57" s="319">
        <f>I53+I55</f>
        <v>864101496</v>
      </c>
      <c r="J57" s="338"/>
      <c r="K57" s="338"/>
      <c r="L57" s="338"/>
      <c r="M57" s="319"/>
      <c r="N57" s="338"/>
      <c r="O57" s="338"/>
      <c r="P57" s="338"/>
      <c r="Q57" s="338"/>
      <c r="R57" s="319"/>
      <c r="S57" s="319"/>
      <c r="T57" s="621">
        <f t="shared" si="23"/>
        <v>197716201</v>
      </c>
      <c r="U57" s="338">
        <f t="shared" si="23"/>
        <v>278535669</v>
      </c>
      <c r="V57" s="319">
        <f t="shared" si="23"/>
        <v>347873855</v>
      </c>
      <c r="W57" s="338"/>
      <c r="X57" s="338"/>
      <c r="Y57" s="338"/>
      <c r="Z57" s="319"/>
      <c r="AA57" s="338"/>
      <c r="AB57" s="338"/>
      <c r="AC57" s="338"/>
      <c r="AD57" s="338"/>
      <c r="AE57" s="319"/>
      <c r="AF57" s="1263"/>
      <c r="AG57" s="1237"/>
      <c r="AH57" s="1237"/>
      <c r="AI57" s="1237"/>
      <c r="AJ57" s="1237"/>
      <c r="AK57" s="1237"/>
      <c r="AL57" s="1238"/>
      <c r="AM57" s="1238"/>
      <c r="AN57" s="1085"/>
      <c r="AO57" s="1085"/>
      <c r="AP57" s="1085"/>
      <c r="AQ57" s="1239"/>
      <c r="AR57" s="1237"/>
      <c r="AS57" s="1237"/>
      <c r="AT57" s="1237"/>
      <c r="AU57" s="1237"/>
      <c r="AV57" s="1237"/>
      <c r="AW57" s="1237"/>
      <c r="AX57" s="1237"/>
      <c r="AY57" s="1290"/>
    </row>
    <row r="58" spans="1:51" ht="18" x14ac:dyDescent="0.25">
      <c r="A58" s="1072">
        <v>4</v>
      </c>
      <c r="B58" s="1075" t="s">
        <v>326</v>
      </c>
      <c r="C58" s="1078" t="s">
        <v>328</v>
      </c>
      <c r="D58" s="331" t="s">
        <v>41</v>
      </c>
      <c r="E58" s="616">
        <v>13</v>
      </c>
      <c r="F58" s="616">
        <v>13</v>
      </c>
      <c r="G58" s="616">
        <v>13</v>
      </c>
      <c r="H58" s="317">
        <v>13</v>
      </c>
      <c r="I58" s="317">
        <v>13</v>
      </c>
      <c r="J58" s="332"/>
      <c r="K58" s="332"/>
      <c r="L58" s="332"/>
      <c r="M58" s="317"/>
      <c r="N58" s="332"/>
      <c r="O58" s="332"/>
      <c r="P58" s="332"/>
      <c r="Q58" s="332"/>
      <c r="R58" s="317"/>
      <c r="S58" s="317"/>
      <c r="T58" s="332">
        <v>1.8</v>
      </c>
      <c r="U58" s="1242">
        <v>4.2</v>
      </c>
      <c r="V58" s="1241">
        <v>7.4</v>
      </c>
      <c r="W58" s="1242"/>
      <c r="X58" s="1242"/>
      <c r="Y58" s="1242"/>
      <c r="Z58" s="1241"/>
      <c r="AA58" s="1242"/>
      <c r="AB58" s="1242"/>
      <c r="AC58" s="1242"/>
      <c r="AD58" s="1242"/>
      <c r="AE58" s="1241"/>
      <c r="AF58" s="1305"/>
      <c r="AG58" s="1237" t="s">
        <v>283</v>
      </c>
      <c r="AH58" s="1237" t="s">
        <v>284</v>
      </c>
      <c r="AI58" s="1237" t="s">
        <v>285</v>
      </c>
      <c r="AJ58" s="1237" t="s">
        <v>286</v>
      </c>
      <c r="AK58" s="1237" t="s">
        <v>287</v>
      </c>
      <c r="AL58" s="1238" t="s">
        <v>225</v>
      </c>
      <c r="AM58" s="1238" t="s">
        <v>225</v>
      </c>
      <c r="AN58" s="1085">
        <v>1698</v>
      </c>
      <c r="AO58" s="1085" t="s">
        <v>288</v>
      </c>
      <c r="AP58" s="1085" t="s">
        <v>288</v>
      </c>
      <c r="AQ58" s="1239" t="s">
        <v>289</v>
      </c>
      <c r="AR58" s="1237" t="s">
        <v>290</v>
      </c>
      <c r="AS58" s="1237" t="s">
        <v>290</v>
      </c>
      <c r="AT58" s="1237" t="s">
        <v>291</v>
      </c>
      <c r="AU58" s="1237" t="s">
        <v>291</v>
      </c>
      <c r="AV58" s="1237" t="s">
        <v>292</v>
      </c>
      <c r="AW58" s="1237" t="s">
        <v>292</v>
      </c>
      <c r="AX58" s="1306" t="s">
        <v>435</v>
      </c>
      <c r="AY58" s="1290"/>
    </row>
    <row r="59" spans="1:51" ht="18" x14ac:dyDescent="0.25">
      <c r="A59" s="1072"/>
      <c r="B59" s="1075"/>
      <c r="C59" s="1078"/>
      <c r="D59" s="333" t="s">
        <v>3</v>
      </c>
      <c r="E59" s="615">
        <v>654814000</v>
      </c>
      <c r="F59" s="615">
        <v>654814000</v>
      </c>
      <c r="G59" s="615">
        <v>654814000</v>
      </c>
      <c r="H59" s="318">
        <v>654814000</v>
      </c>
      <c r="I59" s="318">
        <v>654814000</v>
      </c>
      <c r="J59" s="334"/>
      <c r="K59" s="334"/>
      <c r="L59" s="334"/>
      <c r="M59" s="318"/>
      <c r="N59" s="334"/>
      <c r="O59" s="334"/>
      <c r="P59" s="334"/>
      <c r="Q59" s="334"/>
      <c r="R59" s="318"/>
      <c r="S59" s="318"/>
      <c r="T59" s="334">
        <v>167374400</v>
      </c>
      <c r="U59" s="335">
        <v>184626400</v>
      </c>
      <c r="V59" s="422">
        <v>184626400</v>
      </c>
      <c r="W59" s="335"/>
      <c r="X59" s="335"/>
      <c r="Y59" s="335"/>
      <c r="Z59" s="422"/>
      <c r="AA59" s="335"/>
      <c r="AB59" s="335"/>
      <c r="AC59" s="335"/>
      <c r="AD59" s="335"/>
      <c r="AE59" s="422"/>
      <c r="AF59" s="1305"/>
      <c r="AG59" s="1237"/>
      <c r="AH59" s="1237"/>
      <c r="AI59" s="1237"/>
      <c r="AJ59" s="1237"/>
      <c r="AK59" s="1237"/>
      <c r="AL59" s="1238"/>
      <c r="AM59" s="1238"/>
      <c r="AN59" s="1085"/>
      <c r="AO59" s="1085"/>
      <c r="AP59" s="1085"/>
      <c r="AQ59" s="1239"/>
      <c r="AR59" s="1237"/>
      <c r="AS59" s="1237"/>
      <c r="AT59" s="1237"/>
      <c r="AU59" s="1237"/>
      <c r="AV59" s="1237"/>
      <c r="AW59" s="1237"/>
      <c r="AX59" s="1237"/>
      <c r="AY59" s="1290"/>
    </row>
    <row r="60" spans="1:51" ht="27" x14ac:dyDescent="0.25">
      <c r="A60" s="1072"/>
      <c r="B60" s="1075"/>
      <c r="C60" s="1078"/>
      <c r="D60" s="336" t="s">
        <v>42</v>
      </c>
      <c r="E60" s="616">
        <v>0</v>
      </c>
      <c r="F60" s="616">
        <v>0</v>
      </c>
      <c r="G60" s="616">
        <v>0</v>
      </c>
      <c r="H60" s="317">
        <v>0</v>
      </c>
      <c r="I60" s="317">
        <v>0</v>
      </c>
      <c r="J60" s="332"/>
      <c r="K60" s="332"/>
      <c r="L60" s="332"/>
      <c r="M60" s="317"/>
      <c r="N60" s="332"/>
      <c r="O60" s="332"/>
      <c r="P60" s="332"/>
      <c r="Q60" s="332"/>
      <c r="R60" s="317"/>
      <c r="S60" s="317"/>
      <c r="T60" s="332">
        <v>0</v>
      </c>
      <c r="U60" s="1242">
        <v>0</v>
      </c>
      <c r="V60" s="1241">
        <v>0</v>
      </c>
      <c r="W60" s="1242"/>
      <c r="X60" s="1242"/>
      <c r="Y60" s="1242"/>
      <c r="Z60" s="1241"/>
      <c r="AA60" s="1242"/>
      <c r="AB60" s="1242"/>
      <c r="AC60" s="1242"/>
      <c r="AD60" s="1242"/>
      <c r="AE60" s="1241"/>
      <c r="AF60" s="1305"/>
      <c r="AG60" s="1237"/>
      <c r="AH60" s="1237"/>
      <c r="AI60" s="1237"/>
      <c r="AJ60" s="1237"/>
      <c r="AK60" s="1237"/>
      <c r="AL60" s="1238"/>
      <c r="AM60" s="1238"/>
      <c r="AN60" s="1085"/>
      <c r="AO60" s="1085"/>
      <c r="AP60" s="1085"/>
      <c r="AQ60" s="1239"/>
      <c r="AR60" s="1237"/>
      <c r="AS60" s="1237"/>
      <c r="AT60" s="1237"/>
      <c r="AU60" s="1237"/>
      <c r="AV60" s="1237"/>
      <c r="AW60" s="1237"/>
      <c r="AX60" s="1237"/>
      <c r="AY60" s="1290"/>
    </row>
    <row r="61" spans="1:51" ht="27" x14ac:dyDescent="0.25">
      <c r="A61" s="1072"/>
      <c r="B61" s="1075"/>
      <c r="C61" s="1078"/>
      <c r="D61" s="333" t="s">
        <v>4</v>
      </c>
      <c r="E61" s="615">
        <v>47053481</v>
      </c>
      <c r="F61" s="615">
        <v>47053481</v>
      </c>
      <c r="G61" s="615">
        <v>47053481</v>
      </c>
      <c r="H61" s="318">
        <v>47053481</v>
      </c>
      <c r="I61" s="318">
        <v>47053481</v>
      </c>
      <c r="J61" s="334"/>
      <c r="K61" s="334"/>
      <c r="L61" s="334"/>
      <c r="M61" s="318"/>
      <c r="N61" s="334"/>
      <c r="O61" s="334"/>
      <c r="P61" s="334"/>
      <c r="Q61" s="334"/>
      <c r="R61" s="318"/>
      <c r="S61" s="318"/>
      <c r="T61" s="334">
        <v>11097000</v>
      </c>
      <c r="U61" s="335">
        <v>33340733</v>
      </c>
      <c r="V61" s="422">
        <v>33340733</v>
      </c>
      <c r="W61" s="335"/>
      <c r="X61" s="335"/>
      <c r="Y61" s="335"/>
      <c r="Z61" s="422"/>
      <c r="AA61" s="335"/>
      <c r="AB61" s="335"/>
      <c r="AC61" s="335"/>
      <c r="AD61" s="335"/>
      <c r="AE61" s="422"/>
      <c r="AF61" s="1305"/>
      <c r="AG61" s="1237"/>
      <c r="AH61" s="1237"/>
      <c r="AI61" s="1237"/>
      <c r="AJ61" s="1237"/>
      <c r="AK61" s="1237"/>
      <c r="AL61" s="1238"/>
      <c r="AM61" s="1238"/>
      <c r="AN61" s="1085"/>
      <c r="AO61" s="1085"/>
      <c r="AP61" s="1085"/>
      <c r="AQ61" s="1239"/>
      <c r="AR61" s="1237"/>
      <c r="AS61" s="1237"/>
      <c r="AT61" s="1237"/>
      <c r="AU61" s="1237"/>
      <c r="AV61" s="1237"/>
      <c r="AW61" s="1237"/>
      <c r="AX61" s="1237"/>
      <c r="AY61" s="1290"/>
    </row>
    <row r="62" spans="1:51" ht="27" x14ac:dyDescent="0.25">
      <c r="A62" s="1072"/>
      <c r="B62" s="1075"/>
      <c r="C62" s="1078"/>
      <c r="D62" s="336" t="s">
        <v>43</v>
      </c>
      <c r="E62" s="625">
        <f t="shared" ref="E62:G63" si="24">E58+E60</f>
        <v>13</v>
      </c>
      <c r="F62" s="625">
        <f t="shared" si="24"/>
        <v>13</v>
      </c>
      <c r="G62" s="625">
        <f t="shared" si="24"/>
        <v>13</v>
      </c>
      <c r="H62" s="322">
        <f>H58+H60</f>
        <v>13</v>
      </c>
      <c r="I62" s="322">
        <f>I58+I60</f>
        <v>13</v>
      </c>
      <c r="J62" s="348"/>
      <c r="K62" s="348"/>
      <c r="L62" s="348"/>
      <c r="M62" s="322"/>
      <c r="N62" s="348"/>
      <c r="O62" s="348"/>
      <c r="P62" s="348"/>
      <c r="Q62" s="348"/>
      <c r="R62" s="322"/>
      <c r="S62" s="322"/>
      <c r="T62" s="625">
        <f t="shared" ref="T62:V63" si="25">T58+T60</f>
        <v>1.8</v>
      </c>
      <c r="U62" s="348">
        <f t="shared" si="25"/>
        <v>4.2</v>
      </c>
      <c r="V62" s="322">
        <f t="shared" si="25"/>
        <v>7.4</v>
      </c>
      <c r="W62" s="348"/>
      <c r="X62" s="348"/>
      <c r="Y62" s="348"/>
      <c r="Z62" s="322"/>
      <c r="AA62" s="348"/>
      <c r="AB62" s="348"/>
      <c r="AC62" s="348"/>
      <c r="AD62" s="348"/>
      <c r="AE62" s="322"/>
      <c r="AF62" s="1305"/>
      <c r="AG62" s="1237"/>
      <c r="AH62" s="1237"/>
      <c r="AI62" s="1237"/>
      <c r="AJ62" s="1237"/>
      <c r="AK62" s="1237"/>
      <c r="AL62" s="1238"/>
      <c r="AM62" s="1238"/>
      <c r="AN62" s="1085"/>
      <c r="AO62" s="1085"/>
      <c r="AP62" s="1085"/>
      <c r="AQ62" s="1239"/>
      <c r="AR62" s="1237"/>
      <c r="AS62" s="1237"/>
      <c r="AT62" s="1237"/>
      <c r="AU62" s="1237"/>
      <c r="AV62" s="1237"/>
      <c r="AW62" s="1237"/>
      <c r="AX62" s="1237"/>
      <c r="AY62" s="1290"/>
    </row>
    <row r="63" spans="1:51" ht="27.75" thickBot="1" x14ac:dyDescent="0.3">
      <c r="A63" s="1072"/>
      <c r="B63" s="1075"/>
      <c r="C63" s="1078"/>
      <c r="D63" s="333" t="s">
        <v>45</v>
      </c>
      <c r="E63" s="621">
        <f t="shared" si="24"/>
        <v>701867481</v>
      </c>
      <c r="F63" s="621">
        <f t="shared" si="24"/>
        <v>701867481</v>
      </c>
      <c r="G63" s="621">
        <f t="shared" si="24"/>
        <v>701867481</v>
      </c>
      <c r="H63" s="319">
        <f>H59+H61</f>
        <v>701867481</v>
      </c>
      <c r="I63" s="319">
        <f>I59+I61</f>
        <v>701867481</v>
      </c>
      <c r="J63" s="338"/>
      <c r="K63" s="338"/>
      <c r="L63" s="338"/>
      <c r="M63" s="319"/>
      <c r="N63" s="338"/>
      <c r="O63" s="338"/>
      <c r="P63" s="338"/>
      <c r="Q63" s="338"/>
      <c r="R63" s="319"/>
      <c r="S63" s="319"/>
      <c r="T63" s="621">
        <f t="shared" si="25"/>
        <v>178471400</v>
      </c>
      <c r="U63" s="338">
        <f t="shared" si="25"/>
        <v>217967133</v>
      </c>
      <c r="V63" s="319">
        <f t="shared" si="25"/>
        <v>217967133</v>
      </c>
      <c r="W63" s="338"/>
      <c r="X63" s="338"/>
      <c r="Y63" s="338"/>
      <c r="Z63" s="319"/>
      <c r="AA63" s="338"/>
      <c r="AB63" s="338"/>
      <c r="AC63" s="338"/>
      <c r="AD63" s="338"/>
      <c r="AE63" s="319"/>
      <c r="AF63" s="1305"/>
      <c r="AG63" s="1237"/>
      <c r="AH63" s="1237"/>
      <c r="AI63" s="1237"/>
      <c r="AJ63" s="1237"/>
      <c r="AK63" s="1237"/>
      <c r="AL63" s="1238"/>
      <c r="AM63" s="1238"/>
      <c r="AN63" s="1085"/>
      <c r="AO63" s="1085"/>
      <c r="AP63" s="1085"/>
      <c r="AQ63" s="1239"/>
      <c r="AR63" s="1237"/>
      <c r="AS63" s="1237"/>
      <c r="AT63" s="1237"/>
      <c r="AU63" s="1237"/>
      <c r="AV63" s="1237"/>
      <c r="AW63" s="1237"/>
      <c r="AX63" s="1237"/>
      <c r="AY63" s="1290"/>
    </row>
    <row r="64" spans="1:51" ht="36" x14ac:dyDescent="0.25">
      <c r="A64" s="1106" t="s">
        <v>22</v>
      </c>
      <c r="B64" s="1107"/>
      <c r="C64" s="1107"/>
      <c r="D64" s="430" t="s">
        <v>34</v>
      </c>
      <c r="E64" s="626">
        <f>E11+E47+E53+E59</f>
        <v>3883612000</v>
      </c>
      <c r="F64" s="626">
        <f>F11+F47+F53+F59</f>
        <v>3883612000</v>
      </c>
      <c r="G64" s="626">
        <f>G11+G47+G53+G59</f>
        <v>3883612000</v>
      </c>
      <c r="H64" s="662">
        <f>H11+H47+H53+H59</f>
        <v>3883612000</v>
      </c>
      <c r="I64" s="662">
        <f>I11+I47+I53+I59</f>
        <v>3883612000</v>
      </c>
      <c r="J64" s="286"/>
      <c r="K64" s="286"/>
      <c r="L64" s="286"/>
      <c r="M64" s="323"/>
      <c r="N64" s="286"/>
      <c r="O64" s="286"/>
      <c r="P64" s="286"/>
      <c r="Q64" s="286"/>
      <c r="R64" s="323"/>
      <c r="S64" s="323"/>
      <c r="T64" s="626">
        <f>T11+T47+T53+T59</f>
        <v>793241955</v>
      </c>
      <c r="U64" s="626">
        <f>U11+U47+U53+U59</f>
        <v>1001905955</v>
      </c>
      <c r="V64" s="662">
        <f>V11+V47+V53+V59</f>
        <v>1081981955</v>
      </c>
      <c r="W64" s="286"/>
      <c r="X64" s="286"/>
      <c r="Y64" s="286"/>
      <c r="Z64" s="323"/>
      <c r="AA64" s="286"/>
      <c r="AB64" s="286"/>
      <c r="AC64" s="286"/>
      <c r="AD64" s="286"/>
      <c r="AE64" s="323"/>
      <c r="AF64" s="577"/>
      <c r="AG64" s="271"/>
      <c r="AH64" s="271"/>
      <c r="AI64" s="271"/>
      <c r="AJ64" s="271"/>
      <c r="AK64" s="271"/>
      <c r="AL64" s="271"/>
      <c r="AM64" s="271"/>
      <c r="AN64" s="663"/>
      <c r="AO64" s="663"/>
      <c r="AP64" s="663"/>
      <c r="AQ64" s="271"/>
      <c r="AR64" s="271"/>
      <c r="AS64" s="271"/>
      <c r="AT64" s="271"/>
      <c r="AU64" s="271"/>
      <c r="AV64" s="271"/>
      <c r="AW64" s="271"/>
      <c r="AX64" s="663"/>
      <c r="AY64" s="270"/>
    </row>
    <row r="65" spans="1:51" ht="36" x14ac:dyDescent="0.25">
      <c r="A65" s="1106"/>
      <c r="B65" s="1107"/>
      <c r="C65" s="1107"/>
      <c r="D65" s="431" t="s">
        <v>33</v>
      </c>
      <c r="E65" s="627">
        <f>E13+E49+E55+E61</f>
        <v>435822625.99266422</v>
      </c>
      <c r="F65" s="627">
        <f>F13+F49+F55+F61</f>
        <v>435822625.99266422</v>
      </c>
      <c r="G65" s="627">
        <f>G13+G49+G55+G61</f>
        <v>435822625.99266422</v>
      </c>
      <c r="H65" s="664">
        <f>H13+H49+H55+H61</f>
        <v>435822625.99266422</v>
      </c>
      <c r="I65" s="664">
        <f>I13+I49+I55+I61</f>
        <v>435822626</v>
      </c>
      <c r="J65" s="285"/>
      <c r="K65" s="285"/>
      <c r="L65" s="285"/>
      <c r="M65" s="389"/>
      <c r="N65" s="285"/>
      <c r="O65" s="285"/>
      <c r="P65" s="285"/>
      <c r="Q65" s="285"/>
      <c r="R65" s="389"/>
      <c r="S65" s="389"/>
      <c r="T65" s="627">
        <f>T13+T49+T55+T61</f>
        <v>181349732</v>
      </c>
      <c r="U65" s="627">
        <f>U13+U49+U55+U61</f>
        <v>324487999</v>
      </c>
      <c r="V65" s="664">
        <f>V13+V49+V55+V61</f>
        <v>376259917</v>
      </c>
      <c r="W65" s="285"/>
      <c r="X65" s="285"/>
      <c r="Y65" s="285"/>
      <c r="Z65" s="389"/>
      <c r="AA65" s="285"/>
      <c r="AB65" s="285"/>
      <c r="AC65" s="285"/>
      <c r="AD65" s="285"/>
      <c r="AE65" s="389"/>
      <c r="AF65" s="578"/>
      <c r="AG65" s="284"/>
      <c r="AH65" s="284"/>
      <c r="AI65" s="284"/>
      <c r="AJ65" s="284"/>
      <c r="AK65" s="284"/>
      <c r="AL65" s="284"/>
      <c r="AM65" s="284"/>
      <c r="AN65" s="665"/>
      <c r="AO65" s="665"/>
      <c r="AP65" s="665"/>
      <c r="AQ65" s="284"/>
      <c r="AR65" s="284"/>
      <c r="AS65" s="284"/>
      <c r="AT65" s="284"/>
      <c r="AU65" s="284"/>
      <c r="AV65" s="284"/>
      <c r="AW65" s="284"/>
      <c r="AX65" s="665"/>
      <c r="AY65" s="283"/>
    </row>
    <row r="66" spans="1:51" ht="36.75" thickBot="1" x14ac:dyDescent="0.3">
      <c r="A66" s="1108"/>
      <c r="B66" s="1109"/>
      <c r="C66" s="1109"/>
      <c r="D66" s="432" t="s">
        <v>32</v>
      </c>
      <c r="E66" s="628">
        <f>E64+E65</f>
        <v>4319434625.9926643</v>
      </c>
      <c r="F66" s="628">
        <f>F64+F65</f>
        <v>4319434625.9926643</v>
      </c>
      <c r="G66" s="628">
        <f>G64+G65</f>
        <v>4319434625.9926643</v>
      </c>
      <c r="H66" s="666">
        <f>H64+H65</f>
        <v>4319434625.9926643</v>
      </c>
      <c r="I66" s="666">
        <f>I64+I65</f>
        <v>4319434626</v>
      </c>
      <c r="J66" s="282"/>
      <c r="K66" s="282"/>
      <c r="L66" s="282"/>
      <c r="M66" s="324"/>
      <c r="N66" s="282"/>
      <c r="O66" s="282"/>
      <c r="P66" s="282"/>
      <c r="Q66" s="282"/>
      <c r="R66" s="324"/>
      <c r="S66" s="324"/>
      <c r="T66" s="628">
        <f>T64+T65</f>
        <v>974591687</v>
      </c>
      <c r="U66" s="628">
        <f>U64+U65</f>
        <v>1326393954</v>
      </c>
      <c r="V66" s="666">
        <f>V64+V65</f>
        <v>1458241872</v>
      </c>
      <c r="W66" s="282"/>
      <c r="X66" s="282"/>
      <c r="Y66" s="282"/>
      <c r="Z66" s="324"/>
      <c r="AA66" s="282"/>
      <c r="AB66" s="282"/>
      <c r="AC66" s="282"/>
      <c r="AD66" s="282"/>
      <c r="AE66" s="324"/>
      <c r="AF66" s="325"/>
      <c r="AG66" s="281"/>
      <c r="AH66" s="281"/>
      <c r="AI66" s="281"/>
      <c r="AJ66" s="281"/>
      <c r="AK66" s="281"/>
      <c r="AL66" s="281"/>
      <c r="AM66" s="281"/>
      <c r="AN66" s="667"/>
      <c r="AO66" s="667"/>
      <c r="AP66" s="667"/>
      <c r="AQ66" s="281"/>
      <c r="AR66" s="281"/>
      <c r="AS66" s="281"/>
      <c r="AT66" s="281"/>
      <c r="AU66" s="281"/>
      <c r="AV66" s="281"/>
      <c r="AW66" s="281"/>
      <c r="AX66" s="667"/>
      <c r="AY66" s="280"/>
    </row>
    <row r="67" spans="1:51" x14ac:dyDescent="0.25">
      <c r="A67" s="300"/>
      <c r="B67" s="300"/>
      <c r="C67" s="300"/>
      <c r="D67" s="300"/>
      <c r="E67" s="299"/>
      <c r="F67" s="298"/>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c r="AD67" s="297"/>
      <c r="AE67" s="300"/>
      <c r="AF67" s="300"/>
      <c r="AG67" s="300"/>
      <c r="AH67" s="300"/>
      <c r="AI67" s="300"/>
      <c r="AJ67" s="300"/>
      <c r="AK67" s="300"/>
      <c r="AL67" s="300"/>
      <c r="AM67" s="300"/>
      <c r="AN67" s="300"/>
      <c r="AO67" s="300"/>
      <c r="AP67" s="296"/>
      <c r="AQ67" s="296"/>
      <c r="AR67" s="300"/>
      <c r="AS67" s="300"/>
      <c r="AT67" s="300"/>
      <c r="AU67" s="300"/>
      <c r="AV67" s="300"/>
      <c r="AW67" s="300"/>
      <c r="AX67" s="296"/>
    </row>
    <row r="68" spans="1:51" ht="18" x14ac:dyDescent="0.25">
      <c r="A68" s="295" t="s">
        <v>35</v>
      </c>
      <c r="B68" s="300"/>
      <c r="C68" s="300"/>
      <c r="D68" s="300"/>
      <c r="E68" s="299"/>
      <c r="F68" s="298"/>
      <c r="G68" s="299"/>
      <c r="H68" s="299"/>
      <c r="I68" s="299"/>
      <c r="J68" s="299"/>
      <c r="K68" s="299"/>
      <c r="L68" s="299"/>
      <c r="M68" s="299"/>
      <c r="N68" s="299"/>
      <c r="O68" s="299"/>
      <c r="P68" s="299"/>
      <c r="Q68" s="299"/>
      <c r="R68" s="299"/>
      <c r="S68" s="299"/>
      <c r="T68" s="299"/>
      <c r="U68" s="299"/>
      <c r="V68" s="299"/>
      <c r="W68" s="299"/>
      <c r="X68" s="299"/>
      <c r="Y68" s="299"/>
      <c r="Z68" s="299"/>
      <c r="AA68" s="299"/>
      <c r="AB68" s="299"/>
      <c r="AC68" s="299"/>
      <c r="AD68" s="299"/>
      <c r="AE68" s="299"/>
      <c r="AF68" s="299"/>
      <c r="AG68" s="299"/>
      <c r="AH68" s="299"/>
      <c r="AI68" s="299"/>
      <c r="AJ68" s="294"/>
      <c r="AK68" s="294"/>
      <c r="AL68" s="294"/>
      <c r="AM68" s="294"/>
      <c r="AN68" s="294"/>
      <c r="AO68" s="294"/>
      <c r="AP68" s="293"/>
      <c r="AQ68" s="293"/>
      <c r="AR68" s="292"/>
      <c r="AS68" s="292"/>
      <c r="AT68" s="292"/>
      <c r="AU68" s="292"/>
      <c r="AV68" s="292"/>
      <c r="AW68" s="292"/>
      <c r="AX68" s="292"/>
    </row>
    <row r="69" spans="1:51" ht="18" x14ac:dyDescent="0.25">
      <c r="A69" s="279" t="s">
        <v>36</v>
      </c>
      <c r="B69" s="1110" t="s">
        <v>37</v>
      </c>
      <c r="C69" s="1111"/>
      <c r="D69" s="1112"/>
      <c r="E69" s="1113" t="s">
        <v>38</v>
      </c>
      <c r="F69" s="1113"/>
      <c r="G69" s="1113"/>
      <c r="H69" s="1113"/>
      <c r="I69" s="1113"/>
      <c r="J69" s="1113"/>
      <c r="K69" s="1113"/>
      <c r="L69" s="1113"/>
      <c r="M69" s="1113"/>
      <c r="N69" s="1113"/>
      <c r="O69" s="1113"/>
      <c r="P69" s="1113"/>
      <c r="Q69" s="1113"/>
      <c r="R69" s="1113"/>
      <c r="S69" s="300"/>
      <c r="T69" s="299"/>
      <c r="U69" s="299"/>
      <c r="V69" s="299"/>
      <c r="W69" s="299"/>
      <c r="X69" s="299"/>
      <c r="Y69" s="299"/>
      <c r="Z69" s="299"/>
      <c r="AA69" s="299"/>
      <c r="AB69" s="299"/>
      <c r="AC69" s="299"/>
      <c r="AD69" s="299"/>
      <c r="AE69" s="299"/>
      <c r="AF69" s="299"/>
      <c r="AG69" s="299"/>
      <c r="AH69" s="299"/>
      <c r="AI69" s="299"/>
      <c r="AJ69" s="294"/>
      <c r="AK69" s="294"/>
      <c r="AL69" s="294"/>
      <c r="AM69" s="294"/>
      <c r="AN69" s="294"/>
      <c r="AO69" s="294"/>
      <c r="AP69" s="293"/>
      <c r="AQ69" s="293"/>
      <c r="AR69" s="294"/>
      <c r="AS69" s="294"/>
      <c r="AT69" s="294"/>
      <c r="AU69" s="294"/>
      <c r="AV69" s="294"/>
      <c r="AW69" s="294"/>
      <c r="AX69" s="293"/>
    </row>
    <row r="70" spans="1:51" ht="18" x14ac:dyDescent="0.25">
      <c r="A70" s="564">
        <v>13</v>
      </c>
      <c r="B70" s="1102" t="s">
        <v>91</v>
      </c>
      <c r="C70" s="1103"/>
      <c r="D70" s="1104"/>
      <c r="E70" s="1105" t="s">
        <v>82</v>
      </c>
      <c r="F70" s="1105"/>
      <c r="G70" s="1105"/>
      <c r="H70" s="1105"/>
      <c r="I70" s="1105"/>
      <c r="J70" s="1105"/>
      <c r="K70" s="1105"/>
      <c r="L70" s="1105"/>
      <c r="M70" s="1105"/>
      <c r="N70" s="1105"/>
      <c r="O70" s="1105"/>
      <c r="P70" s="1105"/>
      <c r="Q70" s="1105"/>
      <c r="R70" s="1105"/>
      <c r="S70" s="300"/>
      <c r="T70" s="299"/>
      <c r="U70" s="300"/>
      <c r="V70" s="300"/>
      <c r="W70" s="300"/>
      <c r="X70" s="299"/>
      <c r="Y70" s="300"/>
      <c r="Z70" s="300"/>
      <c r="AA70" s="299"/>
      <c r="AB70" s="299"/>
      <c r="AC70" s="300"/>
      <c r="AD70" s="297"/>
      <c r="AE70" s="300"/>
      <c r="AF70" s="300"/>
      <c r="AG70" s="300"/>
      <c r="AH70" s="300"/>
      <c r="AI70" s="300"/>
      <c r="AJ70" s="294"/>
      <c r="AK70" s="294"/>
      <c r="AL70" s="294"/>
      <c r="AM70" s="294"/>
      <c r="AN70" s="294"/>
      <c r="AO70" s="294"/>
      <c r="AP70" s="293"/>
      <c r="AQ70" s="293"/>
      <c r="AR70" s="294"/>
      <c r="AS70" s="294"/>
      <c r="AT70" s="294"/>
      <c r="AU70" s="294"/>
      <c r="AV70" s="294"/>
      <c r="AW70" s="294"/>
      <c r="AX70" s="293"/>
    </row>
    <row r="71" spans="1:51" x14ac:dyDescent="0.25">
      <c r="A71" s="564">
        <v>14</v>
      </c>
      <c r="B71" s="1102" t="s">
        <v>273</v>
      </c>
      <c r="C71" s="1103"/>
      <c r="D71" s="1104"/>
      <c r="E71" s="1105" t="s">
        <v>329</v>
      </c>
      <c r="F71" s="1105"/>
      <c r="G71" s="1105"/>
      <c r="H71" s="1105"/>
      <c r="I71" s="1105"/>
      <c r="J71" s="1105"/>
      <c r="K71" s="1105"/>
      <c r="L71" s="1105"/>
      <c r="M71" s="1105"/>
      <c r="N71" s="1105"/>
      <c r="O71" s="1105"/>
      <c r="P71" s="1105"/>
      <c r="Q71" s="1105"/>
      <c r="R71" s="1105"/>
      <c r="S71" s="300"/>
      <c r="T71" s="299"/>
      <c r="U71" s="300"/>
      <c r="V71" s="300"/>
      <c r="W71" s="300"/>
      <c r="X71" s="300"/>
      <c r="Y71" s="300"/>
      <c r="Z71" s="300"/>
      <c r="AA71" s="299"/>
      <c r="AB71" s="299"/>
      <c r="AC71" s="300"/>
      <c r="AD71" s="297"/>
      <c r="AE71" s="300"/>
      <c r="AG71" s="300"/>
      <c r="AH71" s="300"/>
      <c r="AI71" s="300"/>
      <c r="AJ71" s="300"/>
      <c r="AK71" s="300"/>
      <c r="AL71" s="300"/>
      <c r="AM71" s="300"/>
      <c r="AN71" s="300"/>
      <c r="AO71" s="300"/>
      <c r="AP71" s="296"/>
      <c r="AQ71" s="296"/>
      <c r="AR71" s="300"/>
      <c r="AS71" s="300"/>
      <c r="AT71" s="300"/>
      <c r="AU71" s="300"/>
      <c r="AV71" s="300"/>
      <c r="AW71" s="300"/>
      <c r="AX71" s="296"/>
    </row>
    <row r="72" spans="1:51" ht="15.75" x14ac:dyDescent="0.25">
      <c r="A72" s="300"/>
      <c r="B72" s="300"/>
      <c r="C72" s="300"/>
      <c r="D72" s="300"/>
      <c r="E72" s="291"/>
      <c r="F72" s="291"/>
      <c r="G72" s="291"/>
      <c r="H72" s="291"/>
      <c r="I72" s="291"/>
      <c r="J72" s="291"/>
      <c r="K72" s="291"/>
      <c r="L72" s="291"/>
      <c r="M72" s="291"/>
      <c r="N72" s="291"/>
      <c r="O72" s="291"/>
      <c r="P72" s="291"/>
      <c r="Q72" s="291"/>
      <c r="R72" s="300"/>
      <c r="S72" s="300"/>
      <c r="T72" s="300"/>
      <c r="U72" s="300"/>
      <c r="V72" s="300"/>
      <c r="W72" s="300"/>
      <c r="X72" s="300"/>
      <c r="Y72" s="300"/>
      <c r="Z72" s="300"/>
      <c r="AA72" s="299"/>
      <c r="AB72" s="299"/>
      <c r="AC72" s="300"/>
      <c r="AD72" s="297"/>
      <c r="AE72" s="300"/>
      <c r="AF72" s="290"/>
      <c r="AG72" s="301"/>
      <c r="AH72" s="301"/>
      <c r="AI72" s="301"/>
      <c r="AJ72" s="300"/>
      <c r="AK72" s="300"/>
      <c r="AL72" s="300"/>
      <c r="AM72" s="300"/>
      <c r="AN72" s="300"/>
      <c r="AO72" s="300"/>
      <c r="AP72" s="300"/>
      <c r="AQ72" s="300"/>
      <c r="AR72" s="300"/>
      <c r="AS72" s="300"/>
      <c r="AT72" s="300"/>
      <c r="AU72" s="300"/>
      <c r="AV72" s="300"/>
      <c r="AW72" s="300"/>
      <c r="AX72" s="300"/>
    </row>
    <row r="73" spans="1:51" ht="15.75" x14ac:dyDescent="0.25">
      <c r="N73" s="291"/>
      <c r="O73" s="291"/>
      <c r="R73" s="300"/>
      <c r="S73" s="300"/>
      <c r="T73" s="300"/>
      <c r="U73" s="300"/>
      <c r="V73" s="300"/>
      <c r="W73" s="300"/>
      <c r="X73" s="300"/>
      <c r="Y73" s="300"/>
      <c r="Z73" s="300"/>
      <c r="AA73" s="300"/>
      <c r="AB73" s="300"/>
      <c r="AC73" s="303"/>
      <c r="AD73" s="297"/>
      <c r="AF73" s="287"/>
      <c r="AG73" s="289"/>
    </row>
    <row r="74" spans="1:51" ht="18" x14ac:dyDescent="0.25">
      <c r="N74" s="291"/>
      <c r="O74" s="291"/>
      <c r="R74" s="300"/>
      <c r="S74" s="300"/>
      <c r="T74" s="300"/>
      <c r="U74" s="300"/>
      <c r="V74" s="300"/>
      <c r="W74" s="300"/>
      <c r="X74" s="300"/>
      <c r="Y74" s="300"/>
      <c r="Z74" s="300"/>
      <c r="AA74" s="300"/>
      <c r="AB74" s="300"/>
      <c r="AC74" s="300"/>
      <c r="AD74" s="387"/>
      <c r="AF74" s="287"/>
      <c r="AG74" s="289"/>
    </row>
    <row r="75" spans="1:51" ht="18" x14ac:dyDescent="0.25">
      <c r="N75" s="291"/>
      <c r="O75" s="291"/>
      <c r="R75" s="300"/>
      <c r="S75" s="300"/>
      <c r="T75" s="300"/>
      <c r="U75" s="300"/>
      <c r="V75" s="300"/>
      <c r="W75" s="300"/>
      <c r="X75" s="300"/>
      <c r="Y75" s="300"/>
      <c r="Z75" s="300"/>
      <c r="AA75" s="300"/>
      <c r="AB75" s="300"/>
      <c r="AD75" s="388"/>
      <c r="AF75" s="289"/>
      <c r="AG75" s="302"/>
    </row>
    <row r="76" spans="1:51" ht="18" x14ac:dyDescent="0.25">
      <c r="N76" s="291"/>
      <c r="O76" s="291"/>
      <c r="R76" s="300"/>
      <c r="S76" s="300"/>
      <c r="T76" s="300"/>
      <c r="U76" s="300"/>
      <c r="V76" s="300"/>
      <c r="W76" s="300"/>
      <c r="X76" s="300"/>
      <c r="Y76" s="300"/>
      <c r="Z76" s="300"/>
      <c r="AA76" s="300"/>
      <c r="AB76" s="300"/>
      <c r="AC76" s="300"/>
      <c r="AD76" s="388"/>
    </row>
    <row r="77" spans="1:51" ht="15.75" x14ac:dyDescent="0.25">
      <c r="N77" s="291"/>
      <c r="O77" s="291"/>
      <c r="R77" s="300"/>
      <c r="S77" s="300"/>
      <c r="T77" s="300"/>
      <c r="U77" s="300"/>
      <c r="V77" s="300"/>
      <c r="W77" s="300"/>
      <c r="X77" s="300"/>
      <c r="Y77" s="300"/>
      <c r="Z77" s="300"/>
      <c r="AA77" s="300"/>
      <c r="AB77" s="300"/>
      <c r="AC77" s="300"/>
      <c r="AD77" s="297"/>
    </row>
    <row r="78" spans="1:51" ht="18" x14ac:dyDescent="0.25">
      <c r="R78" s="300"/>
      <c r="S78" s="300"/>
      <c r="T78" s="300"/>
      <c r="U78" s="300"/>
      <c r="V78" s="300"/>
      <c r="W78" s="300"/>
      <c r="X78" s="300"/>
      <c r="Y78" s="300"/>
      <c r="Z78" s="300"/>
      <c r="AA78" s="300"/>
      <c r="AB78" s="300"/>
      <c r="AC78" s="300"/>
      <c r="AD78" s="304"/>
    </row>
    <row r="79" spans="1:51" ht="18" x14ac:dyDescent="0.25">
      <c r="R79" s="300"/>
      <c r="S79" s="300"/>
      <c r="T79" s="300"/>
      <c r="U79" s="300"/>
      <c r="V79" s="300"/>
      <c r="W79" s="300"/>
      <c r="X79" s="300"/>
      <c r="Y79" s="300"/>
      <c r="Z79" s="300"/>
      <c r="AA79" s="300"/>
      <c r="AB79" s="300"/>
      <c r="AC79" s="300"/>
      <c r="AD79" s="304"/>
    </row>
    <row r="80" spans="1:51" ht="18" x14ac:dyDescent="0.25">
      <c r="R80" s="300"/>
      <c r="S80" s="300"/>
      <c r="T80" s="300"/>
      <c r="U80" s="300"/>
      <c r="V80" s="300"/>
      <c r="W80" s="300"/>
      <c r="X80" s="300"/>
      <c r="Y80" s="300"/>
      <c r="Z80" s="300"/>
      <c r="AA80" s="300"/>
      <c r="AB80" s="300"/>
      <c r="AC80" s="300"/>
      <c r="AD80" s="304"/>
    </row>
    <row r="81" spans="18:34" x14ac:dyDescent="0.25">
      <c r="R81" s="300"/>
      <c r="S81" s="300"/>
      <c r="T81" s="300"/>
      <c r="U81" s="300"/>
      <c r="V81" s="300"/>
      <c r="W81" s="300"/>
      <c r="X81" s="300"/>
      <c r="Y81" s="300"/>
      <c r="Z81" s="300"/>
      <c r="AA81" s="300"/>
      <c r="AB81" s="300"/>
      <c r="AD81" s="297"/>
    </row>
    <row r="82" spans="18:34" ht="21" x14ac:dyDescent="0.35">
      <c r="R82" s="300"/>
      <c r="S82" s="300"/>
      <c r="T82" s="300"/>
      <c r="U82" s="300"/>
      <c r="V82" s="300"/>
      <c r="W82" s="308"/>
      <c r="X82" s="308"/>
      <c r="Y82" s="308"/>
      <c r="Z82" s="308"/>
      <c r="AA82" s="308"/>
      <c r="AB82" s="308"/>
      <c r="AC82" s="308"/>
      <c r="AD82" s="309"/>
      <c r="AE82" s="310"/>
      <c r="AF82" s="310"/>
    </row>
    <row r="83" spans="18:34" ht="21" x14ac:dyDescent="0.35">
      <c r="R83" s="300"/>
      <c r="S83" s="300"/>
      <c r="T83" s="300"/>
      <c r="U83" s="300"/>
      <c r="V83" s="307"/>
      <c r="W83" s="308"/>
      <c r="X83" s="308"/>
      <c r="Y83" s="308"/>
      <c r="Z83" s="308"/>
      <c r="AA83" s="308"/>
      <c r="AB83" s="308"/>
      <c r="AC83" s="308"/>
      <c r="AD83" s="309"/>
      <c r="AE83" s="310"/>
      <c r="AF83" s="310"/>
      <c r="AG83" s="287"/>
      <c r="AH83" s="306"/>
    </row>
    <row r="84" spans="18:34" ht="21" x14ac:dyDescent="0.35">
      <c r="R84" s="300"/>
      <c r="S84" s="300"/>
      <c r="T84" s="300"/>
      <c r="U84" s="300"/>
      <c r="V84" s="307"/>
      <c r="W84" s="308"/>
      <c r="X84" s="308"/>
      <c r="Y84" s="308"/>
      <c r="Z84" s="308"/>
      <c r="AA84" s="308"/>
      <c r="AB84" s="308"/>
      <c r="AC84" s="308"/>
      <c r="AD84" s="309"/>
      <c r="AE84" s="310"/>
      <c r="AF84" s="310"/>
      <c r="AG84" s="287"/>
      <c r="AH84" s="306"/>
    </row>
    <row r="85" spans="18:34" ht="21" x14ac:dyDescent="0.35">
      <c r="R85" s="300"/>
      <c r="S85" s="300"/>
      <c r="T85" s="300"/>
      <c r="U85" s="300"/>
      <c r="V85" s="307"/>
      <c r="W85" s="308"/>
      <c r="X85" s="308"/>
      <c r="Y85" s="308"/>
      <c r="Z85" s="308"/>
      <c r="AA85" s="308"/>
      <c r="AB85" s="308"/>
      <c r="AC85" s="308"/>
      <c r="AD85" s="309"/>
      <c r="AE85" s="310"/>
      <c r="AF85" s="310"/>
      <c r="AG85" s="287"/>
      <c r="AH85" s="306"/>
    </row>
    <row r="86" spans="18:34" ht="21" x14ac:dyDescent="0.35">
      <c r="R86" s="300"/>
      <c r="S86" s="300"/>
      <c r="T86" s="300"/>
      <c r="U86" s="300"/>
      <c r="V86" s="307"/>
      <c r="W86" s="308"/>
      <c r="X86" s="308"/>
      <c r="Y86" s="308"/>
      <c r="Z86" s="308"/>
      <c r="AA86" s="308"/>
      <c r="AB86" s="308"/>
      <c r="AC86" s="308"/>
      <c r="AD86" s="309"/>
      <c r="AE86" s="310"/>
      <c r="AF86" s="310"/>
      <c r="AG86" s="287"/>
      <c r="AH86" s="306"/>
    </row>
    <row r="87" spans="18:34" ht="21" x14ac:dyDescent="0.35">
      <c r="R87" s="300"/>
      <c r="S87" s="300"/>
      <c r="T87" s="300"/>
      <c r="U87" s="300"/>
      <c r="V87" s="307"/>
      <c r="W87" s="308"/>
      <c r="X87" s="308"/>
      <c r="Y87" s="308"/>
      <c r="Z87" s="308"/>
      <c r="AA87" s="308"/>
      <c r="AB87" s="308"/>
      <c r="AC87" s="310"/>
      <c r="AD87" s="309"/>
      <c r="AE87" s="310"/>
      <c r="AF87" s="310"/>
      <c r="AG87" s="287"/>
      <c r="AH87" s="306"/>
    </row>
    <row r="88" spans="18:34" ht="21" x14ac:dyDescent="0.35">
      <c r="R88" s="300"/>
      <c r="S88" s="300"/>
      <c r="T88" s="300"/>
      <c r="U88" s="300"/>
      <c r="V88" s="307"/>
      <c r="W88" s="308"/>
      <c r="X88" s="308"/>
      <c r="Y88" s="308"/>
      <c r="Z88" s="308"/>
      <c r="AA88" s="308"/>
      <c r="AB88" s="308"/>
      <c r="AC88" s="308"/>
      <c r="AD88" s="309"/>
      <c r="AE88" s="310"/>
      <c r="AF88" s="310"/>
      <c r="AG88" s="287"/>
      <c r="AH88" s="287"/>
    </row>
    <row r="89" spans="18:34" x14ac:dyDescent="0.25">
      <c r="R89" s="300"/>
      <c r="S89" s="300"/>
      <c r="T89" s="300"/>
      <c r="U89" s="300"/>
      <c r="V89" s="300"/>
      <c r="W89" s="300"/>
      <c r="X89" s="300"/>
      <c r="Y89" s="300"/>
      <c r="Z89" s="300"/>
      <c r="AA89" s="300"/>
      <c r="AB89" s="300"/>
      <c r="AC89" s="300"/>
      <c r="AD89" s="305"/>
    </row>
    <row r="90" spans="18:34" x14ac:dyDescent="0.25">
      <c r="R90" s="300"/>
      <c r="S90" s="300"/>
      <c r="T90" s="300"/>
      <c r="U90" s="300"/>
      <c r="V90" s="300"/>
      <c r="W90" s="300"/>
      <c r="X90" s="300"/>
      <c r="Y90" s="300"/>
      <c r="Z90" s="300"/>
      <c r="AA90" s="300"/>
      <c r="AB90" s="300"/>
      <c r="AC90" s="300"/>
      <c r="AD90" s="297"/>
      <c r="AG90" s="287"/>
      <c r="AH90" s="287"/>
    </row>
    <row r="91" spans="18:34" x14ac:dyDescent="0.25">
      <c r="R91" s="300"/>
      <c r="S91" s="300"/>
      <c r="T91" s="300"/>
      <c r="U91" s="300"/>
      <c r="V91" s="300"/>
      <c r="W91" s="311"/>
      <c r="X91" s="300"/>
      <c r="Y91" s="300"/>
      <c r="Z91" s="300"/>
      <c r="AA91" s="300"/>
      <c r="AB91" s="300"/>
      <c r="AC91" s="300"/>
      <c r="AD91" s="297"/>
      <c r="AE91" s="288"/>
      <c r="AG91" s="287"/>
      <c r="AH91" s="287"/>
    </row>
    <row r="92" spans="18:34" x14ac:dyDescent="0.25">
      <c r="R92" s="300"/>
      <c r="S92" s="300"/>
      <c r="T92" s="300"/>
      <c r="U92" s="300"/>
      <c r="V92" s="312"/>
      <c r="W92" s="314"/>
      <c r="X92" s="300"/>
      <c r="Y92" s="300"/>
      <c r="Z92" s="300"/>
      <c r="AA92" s="300"/>
      <c r="AB92" s="300"/>
      <c r="AC92" s="300"/>
      <c r="AD92" s="297"/>
      <c r="AE92" s="288"/>
      <c r="AF92" s="313"/>
      <c r="AG92" s="287"/>
      <c r="AH92" s="287"/>
    </row>
    <row r="93" spans="18:34" x14ac:dyDescent="0.25">
      <c r="R93" s="300"/>
      <c r="S93" s="300"/>
      <c r="T93" s="300"/>
      <c r="U93" s="300"/>
      <c r="V93" s="312"/>
      <c r="W93" s="314"/>
      <c r="X93" s="300"/>
      <c r="Y93" s="300"/>
      <c r="Z93" s="300"/>
      <c r="AA93" s="300"/>
      <c r="AB93" s="300"/>
      <c r="AC93" s="300"/>
      <c r="AD93" s="297"/>
      <c r="AE93" s="288"/>
      <c r="AF93" s="313"/>
      <c r="AG93" s="287"/>
      <c r="AH93" s="287"/>
    </row>
    <row r="94" spans="18:34" x14ac:dyDescent="0.25">
      <c r="R94" s="300"/>
      <c r="S94" s="300"/>
      <c r="T94" s="300"/>
      <c r="U94" s="300"/>
      <c r="V94" s="312"/>
      <c r="W94" s="314"/>
      <c r="X94" s="300"/>
      <c r="Y94" s="300"/>
      <c r="Z94" s="300"/>
      <c r="AA94" s="300"/>
      <c r="AB94" s="300"/>
      <c r="AC94" s="300"/>
      <c r="AD94" s="297"/>
      <c r="AE94" s="288"/>
      <c r="AF94" s="313"/>
      <c r="AG94" s="287"/>
      <c r="AH94" s="287"/>
    </row>
    <row r="95" spans="18:34" x14ac:dyDescent="0.25">
      <c r="R95" s="300"/>
      <c r="S95" s="300"/>
      <c r="T95" s="300"/>
      <c r="U95" s="300"/>
      <c r="V95" s="312"/>
      <c r="W95" s="314"/>
      <c r="X95" s="300"/>
      <c r="Y95" s="300"/>
      <c r="Z95" s="300"/>
      <c r="AA95" s="300"/>
      <c r="AB95" s="300"/>
      <c r="AC95" s="300"/>
      <c r="AD95" s="297"/>
      <c r="AE95" s="288"/>
      <c r="AF95" s="313"/>
      <c r="AG95" s="287"/>
      <c r="AH95" s="287"/>
    </row>
    <row r="96" spans="18:34" x14ac:dyDescent="0.25">
      <c r="R96" s="300"/>
      <c r="S96" s="300"/>
      <c r="T96" s="300"/>
      <c r="U96" s="300"/>
      <c r="V96" s="312"/>
      <c r="W96" s="314"/>
      <c r="X96" s="300"/>
      <c r="Y96" s="300"/>
      <c r="Z96" s="300"/>
      <c r="AA96" s="300"/>
      <c r="AB96" s="300"/>
      <c r="AC96" s="300"/>
      <c r="AD96" s="297"/>
      <c r="AF96" s="313"/>
    </row>
    <row r="97" spans="18:32" x14ac:dyDescent="0.25">
      <c r="R97" s="300"/>
      <c r="S97" s="300"/>
      <c r="T97" s="300"/>
      <c r="U97" s="300"/>
      <c r="V97" s="312"/>
      <c r="W97" s="314"/>
      <c r="X97" s="314"/>
      <c r="Y97" s="314"/>
      <c r="Z97" s="314"/>
      <c r="AA97" s="314"/>
      <c r="AB97" s="314"/>
      <c r="AC97" s="314"/>
      <c r="AD97" s="314"/>
      <c r="AE97" s="314"/>
      <c r="AF97" s="314"/>
    </row>
    <row r="98" spans="18:32" x14ac:dyDescent="0.25">
      <c r="R98" s="300"/>
      <c r="S98" s="300"/>
      <c r="T98" s="300"/>
      <c r="U98" s="300"/>
      <c r="V98" s="300"/>
      <c r="W98" s="300"/>
      <c r="X98" s="300"/>
      <c r="Y98" s="300"/>
      <c r="Z98" s="300"/>
      <c r="AA98" s="300"/>
      <c r="AB98" s="300"/>
      <c r="AC98" s="300"/>
      <c r="AD98" s="297"/>
    </row>
    <row r="99" spans="18:32" x14ac:dyDescent="0.25">
      <c r="R99" s="300"/>
      <c r="S99" s="300"/>
      <c r="T99" s="300"/>
      <c r="U99" s="300"/>
      <c r="V99" s="300"/>
      <c r="W99" s="315"/>
      <c r="X99" s="315"/>
      <c r="Y99" s="315"/>
      <c r="Z99" s="315"/>
      <c r="AA99" s="315"/>
      <c r="AB99" s="315"/>
      <c r="AC99" s="315"/>
      <c r="AD99" s="315"/>
      <c r="AE99" s="315"/>
      <c r="AF99" s="6"/>
    </row>
    <row r="100" spans="18:32" x14ac:dyDescent="0.25">
      <c r="R100" s="300"/>
      <c r="S100" s="300"/>
      <c r="T100" s="300"/>
      <c r="U100" s="300"/>
      <c r="V100" s="312"/>
      <c r="W100" s="316"/>
      <c r="X100" s="300"/>
      <c r="Y100" s="300"/>
      <c r="Z100" s="300"/>
      <c r="AA100" s="300"/>
      <c r="AB100" s="300"/>
      <c r="AC100" s="300"/>
      <c r="AD100" s="297"/>
      <c r="AF100" s="315"/>
    </row>
    <row r="101" spans="18:32" x14ac:dyDescent="0.25">
      <c r="R101" s="300"/>
      <c r="S101" s="300"/>
      <c r="T101" s="300"/>
      <c r="U101" s="300"/>
      <c r="V101" s="312"/>
      <c r="W101" s="316"/>
      <c r="X101" s="300"/>
      <c r="Y101" s="300"/>
      <c r="Z101" s="300"/>
      <c r="AA101" s="300"/>
      <c r="AB101" s="300"/>
      <c r="AC101" s="300"/>
    </row>
    <row r="102" spans="18:32" x14ac:dyDescent="0.25">
      <c r="R102" s="300"/>
      <c r="S102" s="300"/>
      <c r="T102" s="300"/>
      <c r="U102" s="300"/>
      <c r="V102" s="312"/>
      <c r="W102" s="316"/>
      <c r="X102" s="300"/>
      <c r="Y102" s="300"/>
      <c r="Z102" s="300"/>
      <c r="AA102" s="300"/>
      <c r="AB102" s="300"/>
      <c r="AC102" s="300"/>
      <c r="AD102" s="297"/>
    </row>
    <row r="103" spans="18:32" x14ac:dyDescent="0.25">
      <c r="R103" s="300"/>
      <c r="S103" s="300"/>
      <c r="T103" s="300"/>
      <c r="U103" s="300"/>
      <c r="V103" s="312"/>
      <c r="W103" s="316"/>
      <c r="X103" s="300"/>
      <c r="Y103" s="300"/>
      <c r="Z103" s="300"/>
      <c r="AA103" s="300"/>
      <c r="AB103" s="300"/>
      <c r="AC103" s="300"/>
    </row>
    <row r="104" spans="18:32" x14ac:dyDescent="0.25">
      <c r="R104" s="300"/>
      <c r="S104" s="300"/>
      <c r="T104" s="300"/>
      <c r="U104" s="300"/>
      <c r="V104" s="312"/>
      <c r="W104" s="316"/>
      <c r="X104" s="300"/>
      <c r="Y104" s="300"/>
      <c r="Z104" s="300"/>
      <c r="AA104" s="300"/>
      <c r="AB104" s="300"/>
      <c r="AC104" s="300"/>
      <c r="AD104" s="297"/>
    </row>
    <row r="105" spans="18:32" x14ac:dyDescent="0.25">
      <c r="R105" s="300"/>
      <c r="S105" s="300"/>
      <c r="T105" s="300"/>
      <c r="U105" s="300"/>
      <c r="V105" s="312"/>
      <c r="W105" s="316"/>
      <c r="X105" s="300"/>
      <c r="Y105" s="300"/>
      <c r="Z105" s="300"/>
      <c r="AA105" s="300"/>
      <c r="AB105" s="300"/>
      <c r="AC105" s="300"/>
      <c r="AD105" s="297"/>
    </row>
    <row r="106" spans="18:32" x14ac:dyDescent="0.25">
      <c r="R106" s="300"/>
      <c r="S106" s="300"/>
      <c r="T106" s="300"/>
      <c r="U106" s="300"/>
      <c r="V106" s="312"/>
      <c r="W106" s="300"/>
      <c r="X106" s="300"/>
      <c r="Y106" s="300"/>
      <c r="Z106" s="300"/>
      <c r="AA106" s="300"/>
      <c r="AB106" s="300"/>
      <c r="AC106" s="300"/>
      <c r="AD106" s="297"/>
    </row>
    <row r="107" spans="18:32" x14ac:dyDescent="0.25">
      <c r="R107" s="300"/>
      <c r="S107" s="300"/>
      <c r="T107" s="300"/>
      <c r="U107" s="300"/>
      <c r="V107" s="300"/>
      <c r="W107" s="300"/>
      <c r="X107" s="300"/>
      <c r="Y107" s="300"/>
      <c r="Z107" s="300"/>
      <c r="AA107" s="300"/>
      <c r="AB107" s="300"/>
      <c r="AC107" s="300"/>
    </row>
    <row r="108" spans="18:32" x14ac:dyDescent="0.25">
      <c r="R108" s="300"/>
      <c r="S108" s="300"/>
      <c r="T108" s="300"/>
      <c r="U108" s="300"/>
      <c r="V108" s="300"/>
      <c r="W108" s="300"/>
      <c r="X108" s="300"/>
      <c r="Y108" s="300"/>
      <c r="Z108" s="300"/>
      <c r="AA108" s="300"/>
      <c r="AB108" s="300"/>
      <c r="AC108" s="300"/>
      <c r="AD108" s="297"/>
    </row>
    <row r="109" spans="18:32" x14ac:dyDescent="0.25">
      <c r="R109" s="300"/>
      <c r="S109" s="300"/>
      <c r="T109" s="300"/>
      <c r="U109" s="300"/>
      <c r="V109" s="300"/>
      <c r="W109" s="300"/>
      <c r="X109" s="300"/>
      <c r="Y109" s="300"/>
      <c r="Z109" s="300"/>
      <c r="AA109" s="300"/>
      <c r="AB109" s="300"/>
      <c r="AC109" s="300"/>
    </row>
    <row r="110" spans="18:32" x14ac:dyDescent="0.25">
      <c r="R110" s="300"/>
      <c r="S110" s="300"/>
      <c r="T110" s="300"/>
      <c r="U110" s="300"/>
      <c r="V110" s="300"/>
      <c r="W110" s="300"/>
      <c r="X110" s="300"/>
      <c r="Y110" s="300"/>
      <c r="Z110" s="300"/>
      <c r="AA110" s="300"/>
      <c r="AB110" s="300"/>
      <c r="AC110" s="300"/>
      <c r="AD110" s="297"/>
    </row>
    <row r="111" spans="18:32" x14ac:dyDescent="0.25">
      <c r="R111" s="300"/>
      <c r="S111" s="300"/>
      <c r="T111" s="300"/>
      <c r="U111" s="300"/>
      <c r="V111" s="300"/>
      <c r="W111" s="300"/>
      <c r="X111" s="300"/>
      <c r="Y111" s="300"/>
      <c r="Z111" s="300"/>
      <c r="AA111" s="300"/>
      <c r="AB111" s="300"/>
      <c r="AC111" s="300"/>
      <c r="AD111" s="297"/>
    </row>
    <row r="112" spans="18:32" x14ac:dyDescent="0.25">
      <c r="R112" s="300"/>
      <c r="S112" s="300"/>
      <c r="T112" s="300"/>
      <c r="U112" s="300"/>
      <c r="V112" s="300"/>
      <c r="W112" s="300"/>
      <c r="X112" s="300"/>
      <c r="Y112" s="300"/>
      <c r="Z112" s="300"/>
      <c r="AA112" s="300"/>
      <c r="AB112" s="300"/>
      <c r="AC112" s="300"/>
      <c r="AD112" s="297"/>
    </row>
    <row r="113" spans="18:30" x14ac:dyDescent="0.25">
      <c r="R113" s="300"/>
      <c r="S113" s="300"/>
      <c r="T113" s="300"/>
      <c r="U113" s="300"/>
      <c r="V113" s="300"/>
      <c r="W113" s="300"/>
      <c r="X113" s="300"/>
      <c r="Y113" s="300"/>
      <c r="Z113" s="300"/>
      <c r="AA113" s="300"/>
      <c r="AB113" s="300"/>
      <c r="AC113" s="300"/>
      <c r="AD113" s="297"/>
    </row>
    <row r="114" spans="18:30" x14ac:dyDescent="0.25">
      <c r="R114" s="300"/>
      <c r="S114" s="300"/>
      <c r="T114" s="300"/>
      <c r="U114" s="300"/>
      <c r="V114" s="300"/>
      <c r="W114" s="300"/>
      <c r="X114" s="300"/>
      <c r="Y114" s="300"/>
      <c r="Z114" s="300"/>
      <c r="AA114" s="300"/>
      <c r="AB114" s="300"/>
      <c r="AC114" s="300"/>
      <c r="AD114" s="297"/>
    </row>
    <row r="115" spans="18:30" x14ac:dyDescent="0.25">
      <c r="R115" s="300"/>
      <c r="S115" s="300"/>
      <c r="T115" s="300"/>
      <c r="U115" s="300"/>
      <c r="V115" s="300"/>
      <c r="W115" s="300"/>
      <c r="X115" s="300"/>
      <c r="Y115" s="300"/>
      <c r="Z115" s="300"/>
      <c r="AA115" s="300"/>
      <c r="AB115" s="300"/>
      <c r="AC115" s="300"/>
    </row>
    <row r="116" spans="18:30" x14ac:dyDescent="0.25">
      <c r="R116" s="300"/>
      <c r="S116" s="300"/>
      <c r="T116" s="300"/>
      <c r="U116" s="300"/>
      <c r="V116" s="300"/>
      <c r="W116" s="300"/>
      <c r="X116" s="300"/>
      <c r="Y116" s="300"/>
      <c r="Z116" s="300"/>
      <c r="AA116" s="300"/>
      <c r="AB116" s="300"/>
      <c r="AC116" s="300"/>
      <c r="AD116" s="297"/>
    </row>
    <row r="117" spans="18:30" x14ac:dyDescent="0.25">
      <c r="R117" s="300"/>
      <c r="S117" s="300"/>
      <c r="T117" s="300"/>
      <c r="U117" s="300"/>
      <c r="V117" s="300"/>
      <c r="W117" s="300"/>
      <c r="X117" s="300"/>
      <c r="Y117" s="300"/>
      <c r="Z117" s="300"/>
      <c r="AA117" s="300"/>
      <c r="AB117" s="300"/>
      <c r="AC117" s="300"/>
      <c r="AD117" s="297"/>
    </row>
    <row r="118" spans="18:30" x14ac:dyDescent="0.25">
      <c r="R118" s="300"/>
      <c r="S118" s="300"/>
      <c r="T118" s="300"/>
      <c r="U118" s="300"/>
      <c r="V118" s="300"/>
      <c r="W118" s="300"/>
      <c r="X118" s="300"/>
      <c r="Y118" s="300"/>
      <c r="Z118" s="300"/>
      <c r="AA118" s="300"/>
      <c r="AB118" s="300"/>
      <c r="AC118" s="300"/>
      <c r="AD118" s="297"/>
    </row>
    <row r="119" spans="18:30" x14ac:dyDescent="0.25">
      <c r="R119" s="300"/>
      <c r="S119" s="300"/>
      <c r="T119" s="300"/>
      <c r="U119" s="300"/>
      <c r="V119" s="300"/>
      <c r="W119" s="300"/>
      <c r="X119" s="300"/>
      <c r="Y119" s="300"/>
      <c r="Z119" s="300"/>
      <c r="AA119" s="300"/>
      <c r="AB119" s="300"/>
      <c r="AC119" s="300"/>
      <c r="AD119" s="297"/>
    </row>
    <row r="120" spans="18:30" x14ac:dyDescent="0.25">
      <c r="R120" s="300"/>
      <c r="S120" s="300"/>
      <c r="T120" s="300"/>
      <c r="U120" s="300"/>
      <c r="V120" s="300"/>
      <c r="W120" s="300"/>
      <c r="X120" s="300"/>
      <c r="Y120" s="300"/>
      <c r="Z120" s="300"/>
      <c r="AA120" s="300"/>
      <c r="AB120" s="300"/>
      <c r="AC120" s="300"/>
      <c r="AD120" s="297"/>
    </row>
    <row r="121" spans="18:30" x14ac:dyDescent="0.25">
      <c r="R121" s="300"/>
      <c r="S121" s="300"/>
      <c r="T121" s="300"/>
      <c r="U121" s="300"/>
      <c r="V121" s="300"/>
      <c r="W121" s="300"/>
      <c r="X121" s="300"/>
      <c r="Y121" s="300"/>
      <c r="Z121" s="300"/>
      <c r="AA121" s="300"/>
      <c r="AB121" s="300"/>
      <c r="AC121" s="300"/>
      <c r="AD121" s="297"/>
    </row>
    <row r="122" spans="18:30" x14ac:dyDescent="0.25">
      <c r="R122" s="300"/>
      <c r="S122" s="300"/>
      <c r="T122" s="300"/>
      <c r="U122" s="300"/>
      <c r="V122" s="300"/>
      <c r="W122" s="300"/>
      <c r="X122" s="300"/>
      <c r="Y122" s="300"/>
      <c r="Z122" s="300"/>
      <c r="AA122" s="300"/>
      <c r="AB122" s="300"/>
      <c r="AC122" s="300"/>
      <c r="AD122" s="297"/>
    </row>
    <row r="123" spans="18:30" x14ac:dyDescent="0.25">
      <c r="R123" s="300"/>
      <c r="S123" s="300"/>
      <c r="T123" s="300"/>
      <c r="U123" s="300"/>
      <c r="V123" s="300"/>
      <c r="W123" s="300"/>
      <c r="X123" s="300"/>
      <c r="Y123" s="300"/>
      <c r="Z123" s="300"/>
      <c r="AA123" s="300"/>
      <c r="AB123" s="300"/>
      <c r="AC123" s="300"/>
      <c r="AD123" s="297"/>
    </row>
    <row r="124" spans="18:30" x14ac:dyDescent="0.25">
      <c r="R124" s="300"/>
      <c r="S124" s="300"/>
      <c r="T124" s="300"/>
      <c r="U124" s="300"/>
      <c r="V124" s="300"/>
      <c r="W124" s="300"/>
      <c r="X124" s="300"/>
      <c r="Y124" s="300"/>
      <c r="Z124" s="300"/>
      <c r="AA124" s="300"/>
      <c r="AB124" s="300"/>
      <c r="AC124" s="300"/>
      <c r="AD124" s="297"/>
    </row>
    <row r="125" spans="18:30" x14ac:dyDescent="0.25">
      <c r="R125" s="300"/>
      <c r="S125" s="300"/>
      <c r="T125" s="300"/>
      <c r="U125" s="300"/>
      <c r="V125" s="300"/>
      <c r="W125" s="300"/>
      <c r="X125" s="300"/>
      <c r="Y125" s="300"/>
      <c r="Z125" s="300"/>
      <c r="AA125" s="300"/>
      <c r="AB125" s="300"/>
      <c r="AC125" s="300"/>
      <c r="AD125" s="297"/>
    </row>
    <row r="126" spans="18:30" x14ac:dyDescent="0.25">
      <c r="R126" s="300"/>
      <c r="S126" s="300"/>
      <c r="T126" s="300"/>
      <c r="U126" s="300"/>
      <c r="V126" s="300"/>
      <c r="W126" s="300"/>
      <c r="X126" s="300"/>
      <c r="Y126" s="300"/>
      <c r="Z126" s="300"/>
      <c r="AA126" s="300"/>
      <c r="AB126" s="300"/>
      <c r="AC126" s="300"/>
      <c r="AD126" s="297"/>
    </row>
    <row r="127" spans="18:30" x14ac:dyDescent="0.25">
      <c r="R127" s="300"/>
      <c r="S127" s="300"/>
      <c r="T127" s="300"/>
      <c r="U127" s="300"/>
      <c r="V127" s="300"/>
      <c r="W127" s="300"/>
      <c r="X127" s="300"/>
      <c r="Y127" s="300"/>
      <c r="Z127" s="300"/>
      <c r="AA127" s="300"/>
      <c r="AB127" s="300"/>
      <c r="AC127" s="300"/>
      <c r="AD127" s="297"/>
    </row>
    <row r="128" spans="18:30" x14ac:dyDescent="0.25">
      <c r="R128" s="300"/>
      <c r="S128" s="300"/>
      <c r="T128" s="300"/>
      <c r="U128" s="300"/>
      <c r="V128" s="300"/>
      <c r="W128" s="300"/>
      <c r="X128" s="300"/>
      <c r="Y128" s="300"/>
      <c r="Z128" s="300"/>
      <c r="AA128" s="300"/>
      <c r="AB128" s="300"/>
      <c r="AC128" s="300"/>
      <c r="AD128" s="297"/>
    </row>
    <row r="129" spans="18:30" x14ac:dyDescent="0.25">
      <c r="R129" s="300"/>
      <c r="S129" s="300"/>
      <c r="T129" s="300"/>
      <c r="U129" s="300"/>
      <c r="V129" s="300"/>
      <c r="W129" s="300"/>
      <c r="X129" s="300"/>
      <c r="Y129" s="300"/>
      <c r="Z129" s="300"/>
      <c r="AA129" s="300"/>
      <c r="AB129" s="300"/>
      <c r="AC129" s="300"/>
      <c r="AD129" s="297"/>
    </row>
    <row r="130" spans="18:30" x14ac:dyDescent="0.25">
      <c r="R130" s="300"/>
      <c r="S130" s="300"/>
      <c r="T130" s="300"/>
      <c r="U130" s="300"/>
      <c r="V130" s="300"/>
      <c r="W130" s="300"/>
      <c r="X130" s="300"/>
      <c r="Y130" s="300"/>
      <c r="Z130" s="300"/>
      <c r="AA130" s="300"/>
      <c r="AB130" s="300"/>
      <c r="AC130" s="300"/>
      <c r="AD130" s="297"/>
    </row>
    <row r="131" spans="18:30" x14ac:dyDescent="0.25">
      <c r="R131" s="300"/>
      <c r="S131" s="300"/>
      <c r="T131" s="300"/>
      <c r="U131" s="300"/>
      <c r="V131" s="300"/>
      <c r="W131" s="300"/>
      <c r="X131" s="300"/>
      <c r="Y131" s="300"/>
      <c r="Z131" s="300"/>
      <c r="AA131" s="300"/>
      <c r="AB131" s="300"/>
      <c r="AC131" s="300"/>
      <c r="AD131" s="297"/>
    </row>
    <row r="132" spans="18:30" x14ac:dyDescent="0.25">
      <c r="R132" s="300"/>
      <c r="S132" s="300"/>
      <c r="T132" s="300"/>
      <c r="U132" s="300"/>
      <c r="V132" s="300"/>
      <c r="W132" s="300"/>
      <c r="X132" s="300"/>
      <c r="Y132" s="300"/>
      <c r="Z132" s="300"/>
      <c r="AA132" s="300"/>
      <c r="AB132" s="300"/>
      <c r="AC132" s="300"/>
      <c r="AD132" s="297"/>
    </row>
    <row r="133" spans="18:30" x14ac:dyDescent="0.25">
      <c r="R133" s="300"/>
      <c r="S133" s="300"/>
      <c r="T133" s="300"/>
      <c r="U133" s="300"/>
      <c r="V133" s="300"/>
      <c r="W133" s="300"/>
      <c r="X133" s="300"/>
      <c r="Y133" s="300"/>
      <c r="Z133" s="300"/>
      <c r="AA133" s="300"/>
      <c r="AB133" s="300"/>
      <c r="AC133" s="300"/>
      <c r="AD133" s="297"/>
    </row>
    <row r="134" spans="18:30" x14ac:dyDescent="0.25">
      <c r="R134" s="300"/>
      <c r="S134" s="300"/>
      <c r="T134" s="300"/>
      <c r="U134" s="300"/>
      <c r="V134" s="300"/>
      <c r="W134" s="300"/>
      <c r="X134" s="300"/>
      <c r="Y134" s="300"/>
      <c r="Z134" s="300"/>
      <c r="AA134" s="300"/>
      <c r="AB134" s="300"/>
      <c r="AC134" s="300"/>
      <c r="AD134" s="297"/>
    </row>
    <row r="135" spans="18:30" x14ac:dyDescent="0.25">
      <c r="R135" s="300"/>
      <c r="S135" s="300"/>
      <c r="T135" s="300"/>
      <c r="U135" s="300"/>
      <c r="V135" s="300"/>
      <c r="W135" s="300"/>
      <c r="X135" s="300"/>
      <c r="Y135" s="300"/>
      <c r="Z135" s="300"/>
      <c r="AA135" s="300"/>
      <c r="AB135" s="300"/>
      <c r="AC135" s="300"/>
      <c r="AD135" s="297"/>
    </row>
    <row r="136" spans="18:30" x14ac:dyDescent="0.25">
      <c r="R136" s="300"/>
      <c r="S136" s="300"/>
      <c r="T136" s="300"/>
      <c r="U136" s="300"/>
      <c r="V136" s="300"/>
      <c r="W136" s="300"/>
      <c r="X136" s="300"/>
      <c r="Y136" s="300"/>
      <c r="Z136" s="300"/>
      <c r="AA136" s="300"/>
      <c r="AB136" s="300"/>
      <c r="AC136" s="300"/>
      <c r="AD136" s="297"/>
    </row>
    <row r="137" spans="18:30" x14ac:dyDescent="0.25">
      <c r="R137" s="300"/>
      <c r="S137" s="300"/>
      <c r="T137" s="300"/>
      <c r="U137" s="300"/>
      <c r="V137" s="300"/>
      <c r="W137" s="300"/>
      <c r="X137" s="300"/>
      <c r="Y137" s="300"/>
      <c r="Z137" s="300"/>
      <c r="AA137" s="300"/>
      <c r="AB137" s="300"/>
      <c r="AC137" s="300"/>
      <c r="AD137" s="297"/>
    </row>
    <row r="138" spans="18:30" x14ac:dyDescent="0.25">
      <c r="R138" s="300"/>
      <c r="S138" s="300"/>
      <c r="T138" s="300"/>
      <c r="U138" s="300"/>
      <c r="V138" s="300"/>
      <c r="W138" s="300"/>
      <c r="X138" s="300"/>
      <c r="Y138" s="300"/>
      <c r="Z138" s="300"/>
      <c r="AA138" s="300"/>
      <c r="AB138" s="300"/>
      <c r="AC138" s="300"/>
      <c r="AD138" s="297"/>
    </row>
    <row r="139" spans="18:30" x14ac:dyDescent="0.25">
      <c r="R139" s="300"/>
      <c r="S139" s="300"/>
      <c r="T139" s="300"/>
      <c r="U139" s="300"/>
      <c r="V139" s="300"/>
      <c r="W139" s="300"/>
      <c r="X139" s="300"/>
      <c r="Y139" s="300"/>
      <c r="Z139" s="300"/>
      <c r="AA139" s="300"/>
      <c r="AB139" s="300"/>
      <c r="AC139" s="300"/>
      <c r="AD139" s="297"/>
    </row>
    <row r="140" spans="18:30" x14ac:dyDescent="0.25">
      <c r="R140" s="300"/>
      <c r="S140" s="300"/>
      <c r="T140" s="300"/>
      <c r="U140" s="300"/>
      <c r="V140" s="300"/>
      <c r="W140" s="300"/>
      <c r="X140" s="300"/>
      <c r="Y140" s="300"/>
      <c r="Z140" s="300"/>
      <c r="AA140" s="300"/>
      <c r="AB140" s="300"/>
      <c r="AC140" s="300"/>
      <c r="AD140" s="297"/>
    </row>
    <row r="141" spans="18:30" x14ac:dyDescent="0.25">
      <c r="R141" s="300"/>
      <c r="S141" s="300"/>
      <c r="T141" s="300"/>
      <c r="U141" s="300"/>
      <c r="V141" s="300"/>
      <c r="W141" s="300"/>
      <c r="X141" s="300"/>
      <c r="Y141" s="300"/>
      <c r="Z141" s="300"/>
      <c r="AA141" s="300"/>
      <c r="AB141" s="300"/>
      <c r="AC141" s="300"/>
      <c r="AD141" s="297"/>
    </row>
    <row r="142" spans="18:30" x14ac:dyDescent="0.25">
      <c r="R142" s="300"/>
      <c r="S142" s="300"/>
      <c r="T142" s="300"/>
      <c r="U142" s="300"/>
      <c r="V142" s="300"/>
      <c r="W142" s="300"/>
      <c r="X142" s="300"/>
      <c r="Y142" s="300"/>
      <c r="Z142" s="300"/>
      <c r="AA142" s="300"/>
      <c r="AB142" s="300"/>
      <c r="AC142" s="300"/>
      <c r="AD142" s="297"/>
    </row>
    <row r="143" spans="18:30" x14ac:dyDescent="0.25">
      <c r="R143" s="300"/>
      <c r="S143" s="300"/>
      <c r="T143" s="300"/>
      <c r="U143" s="300"/>
      <c r="V143" s="300"/>
      <c r="W143" s="300"/>
      <c r="X143" s="300"/>
      <c r="Y143" s="300"/>
      <c r="Z143" s="300"/>
      <c r="AA143" s="300"/>
      <c r="AB143" s="300"/>
      <c r="AC143" s="300"/>
      <c r="AD143" s="297"/>
    </row>
    <row r="144" spans="18:30" x14ac:dyDescent="0.25">
      <c r="R144" s="300"/>
      <c r="S144" s="300"/>
      <c r="T144" s="300"/>
      <c r="U144" s="300"/>
      <c r="V144" s="300"/>
      <c r="W144" s="300"/>
      <c r="X144" s="300"/>
      <c r="Y144" s="300"/>
      <c r="Z144" s="300"/>
      <c r="AA144" s="300"/>
      <c r="AB144" s="300"/>
      <c r="AC144" s="300"/>
      <c r="AD144" s="297"/>
    </row>
    <row r="145" spans="18:30" x14ac:dyDescent="0.25">
      <c r="R145" s="300"/>
      <c r="S145" s="300"/>
      <c r="T145" s="300"/>
      <c r="U145" s="300"/>
      <c r="V145" s="300"/>
      <c r="W145" s="300"/>
      <c r="X145" s="300"/>
      <c r="Y145" s="300"/>
      <c r="Z145" s="300"/>
      <c r="AA145" s="300"/>
      <c r="AB145" s="300"/>
      <c r="AC145" s="300"/>
      <c r="AD145" s="297"/>
    </row>
    <row r="146" spans="18:30" x14ac:dyDescent="0.25">
      <c r="R146" s="300"/>
      <c r="S146" s="300"/>
      <c r="T146" s="300"/>
      <c r="U146" s="300"/>
      <c r="V146" s="300"/>
      <c r="W146" s="300"/>
      <c r="X146" s="300"/>
      <c r="Y146" s="300"/>
      <c r="Z146" s="300"/>
      <c r="AA146" s="300"/>
      <c r="AB146" s="300"/>
      <c r="AC146" s="300"/>
      <c r="AD146" s="297"/>
    </row>
    <row r="147" spans="18:30" x14ac:dyDescent="0.25">
      <c r="R147" s="300"/>
      <c r="S147" s="300"/>
      <c r="T147" s="300"/>
      <c r="U147" s="300"/>
      <c r="V147" s="300"/>
      <c r="W147" s="300"/>
      <c r="X147" s="300"/>
      <c r="Y147" s="300"/>
      <c r="Z147" s="300"/>
      <c r="AA147" s="300"/>
      <c r="AB147" s="300"/>
      <c r="AC147" s="300"/>
      <c r="AD147" s="297"/>
    </row>
    <row r="148" spans="18:30" x14ac:dyDescent="0.25">
      <c r="R148" s="300"/>
      <c r="S148" s="300"/>
      <c r="T148" s="300"/>
      <c r="U148" s="300"/>
      <c r="V148" s="300"/>
      <c r="W148" s="300"/>
      <c r="X148" s="300"/>
      <c r="Y148" s="300"/>
      <c r="Z148" s="300"/>
      <c r="AA148" s="300"/>
      <c r="AB148" s="300"/>
      <c r="AC148" s="300"/>
      <c r="AD148" s="297"/>
    </row>
    <row r="149" spans="18:30" x14ac:dyDescent="0.25">
      <c r="R149" s="300"/>
      <c r="S149" s="300"/>
      <c r="T149" s="300"/>
      <c r="U149" s="300"/>
      <c r="V149" s="300"/>
      <c r="W149" s="300"/>
      <c r="X149" s="300"/>
      <c r="Y149" s="300"/>
      <c r="Z149" s="300"/>
      <c r="AA149" s="300"/>
      <c r="AB149" s="300"/>
      <c r="AC149" s="300"/>
      <c r="AD149" s="297"/>
    </row>
    <row r="150" spans="18:30" x14ac:dyDescent="0.25">
      <c r="R150" s="300"/>
      <c r="S150" s="300"/>
      <c r="T150" s="300"/>
      <c r="U150" s="300"/>
      <c r="V150" s="300"/>
      <c r="W150" s="300"/>
      <c r="X150" s="300"/>
      <c r="Y150" s="300"/>
      <c r="Z150" s="300"/>
      <c r="AA150" s="300"/>
      <c r="AB150" s="300"/>
      <c r="AC150" s="300"/>
      <c r="AD150" s="297"/>
    </row>
    <row r="151" spans="18:30" x14ac:dyDescent="0.25">
      <c r="R151" s="300"/>
      <c r="S151" s="300"/>
      <c r="T151" s="300"/>
      <c r="U151" s="300"/>
      <c r="V151" s="300"/>
      <c r="W151" s="300"/>
      <c r="X151" s="300"/>
      <c r="Y151" s="300"/>
      <c r="Z151" s="300"/>
      <c r="AA151" s="300"/>
      <c r="AB151" s="300"/>
      <c r="AC151" s="300"/>
      <c r="AD151" s="297"/>
    </row>
    <row r="152" spans="18:30" x14ac:dyDescent="0.25">
      <c r="R152" s="300"/>
      <c r="S152" s="300"/>
      <c r="T152" s="300"/>
      <c r="U152" s="300"/>
      <c r="V152" s="300"/>
      <c r="W152" s="300"/>
      <c r="X152" s="300"/>
      <c r="Y152" s="300"/>
      <c r="Z152" s="300"/>
      <c r="AA152" s="300"/>
      <c r="AB152" s="300"/>
      <c r="AC152" s="300"/>
      <c r="AD152" s="297"/>
    </row>
    <row r="153" spans="18:30" x14ac:dyDescent="0.25">
      <c r="R153" s="300"/>
      <c r="S153" s="300"/>
      <c r="T153" s="300"/>
      <c r="U153" s="300"/>
      <c r="V153" s="300"/>
      <c r="W153" s="300"/>
      <c r="X153" s="300"/>
      <c r="Y153" s="300"/>
      <c r="Z153" s="300"/>
      <c r="AA153" s="300"/>
      <c r="AB153" s="300"/>
      <c r="AC153" s="300"/>
      <c r="AD153" s="297"/>
    </row>
    <row r="154" spans="18:30" x14ac:dyDescent="0.25">
      <c r="R154" s="300"/>
      <c r="S154" s="300"/>
      <c r="T154" s="300"/>
      <c r="U154" s="300"/>
      <c r="V154" s="300"/>
      <c r="W154" s="300"/>
      <c r="X154" s="300"/>
      <c r="Y154" s="300"/>
      <c r="Z154" s="300"/>
      <c r="AA154" s="300"/>
      <c r="AB154" s="300"/>
      <c r="AC154" s="300"/>
      <c r="AD154" s="297"/>
    </row>
    <row r="155" spans="18:30" x14ac:dyDescent="0.25">
      <c r="R155" s="300"/>
      <c r="S155" s="300"/>
      <c r="T155" s="300"/>
      <c r="U155" s="300"/>
      <c r="V155" s="300"/>
      <c r="W155" s="300"/>
      <c r="X155" s="300"/>
      <c r="Y155" s="300"/>
      <c r="Z155" s="300"/>
      <c r="AA155" s="300"/>
      <c r="AB155" s="300"/>
      <c r="AC155" s="300"/>
      <c r="AD155" s="297"/>
    </row>
    <row r="156" spans="18:30" x14ac:dyDescent="0.25">
      <c r="R156" s="300"/>
      <c r="S156" s="300"/>
      <c r="T156" s="300"/>
      <c r="U156" s="300"/>
      <c r="V156" s="300"/>
      <c r="W156" s="300"/>
      <c r="X156" s="300"/>
      <c r="Y156" s="300"/>
      <c r="Z156" s="300"/>
      <c r="AA156" s="300"/>
      <c r="AB156" s="300"/>
      <c r="AC156" s="300"/>
      <c r="AD156" s="297"/>
    </row>
    <row r="157" spans="18:30" x14ac:dyDescent="0.25">
      <c r="R157" s="300"/>
      <c r="S157" s="300"/>
      <c r="T157" s="300"/>
      <c r="U157" s="300"/>
      <c r="V157" s="300"/>
      <c r="W157" s="300"/>
      <c r="X157" s="300"/>
      <c r="Y157" s="300"/>
      <c r="Z157" s="300"/>
      <c r="AA157" s="300"/>
      <c r="AB157" s="300"/>
      <c r="AC157" s="300"/>
      <c r="AD157" s="297"/>
    </row>
    <row r="158" spans="18:30" x14ac:dyDescent="0.25">
      <c r="R158" s="300"/>
      <c r="S158" s="300"/>
      <c r="T158" s="300"/>
      <c r="U158" s="300"/>
      <c r="V158" s="300"/>
      <c r="W158" s="300"/>
      <c r="X158" s="300"/>
      <c r="Y158" s="300"/>
      <c r="Z158" s="300"/>
      <c r="AA158" s="300"/>
      <c r="AB158" s="300"/>
      <c r="AC158" s="300"/>
      <c r="AD158" s="297"/>
    </row>
    <row r="159" spans="18:30" x14ac:dyDescent="0.25">
      <c r="R159" s="300"/>
      <c r="S159" s="300"/>
      <c r="T159" s="300"/>
      <c r="U159" s="300"/>
      <c r="V159" s="300"/>
      <c r="W159" s="300"/>
      <c r="X159" s="300"/>
      <c r="Y159" s="300"/>
      <c r="Z159" s="300"/>
      <c r="AA159" s="300"/>
      <c r="AB159" s="300"/>
      <c r="AC159" s="300"/>
      <c r="AD159" s="297"/>
    </row>
    <row r="160" spans="18:30" x14ac:dyDescent="0.25">
      <c r="R160" s="300"/>
      <c r="S160" s="300"/>
      <c r="T160" s="300"/>
      <c r="U160" s="300"/>
      <c r="V160" s="300"/>
      <c r="W160" s="300"/>
      <c r="X160" s="300"/>
      <c r="Y160" s="300"/>
      <c r="Z160" s="300"/>
      <c r="AA160" s="300"/>
      <c r="AB160" s="300"/>
      <c r="AC160" s="300"/>
      <c r="AD160" s="297"/>
    </row>
    <row r="161" spans="18:30" x14ac:dyDescent="0.25">
      <c r="R161" s="300"/>
      <c r="S161" s="300"/>
      <c r="T161" s="300"/>
      <c r="U161" s="300"/>
      <c r="V161" s="300"/>
      <c r="W161" s="300"/>
      <c r="X161" s="300"/>
      <c r="Y161" s="300"/>
      <c r="Z161" s="300"/>
      <c r="AA161" s="300"/>
      <c r="AB161" s="300"/>
      <c r="AC161" s="300"/>
      <c r="AD161" s="297"/>
    </row>
    <row r="162" spans="18:30" x14ac:dyDescent="0.25">
      <c r="R162" s="300"/>
      <c r="S162" s="300"/>
      <c r="T162" s="300"/>
      <c r="U162" s="300"/>
      <c r="V162" s="300"/>
      <c r="W162" s="300"/>
      <c r="X162" s="300"/>
      <c r="Y162" s="300"/>
      <c r="Z162" s="300"/>
      <c r="AA162" s="300"/>
      <c r="AB162" s="300"/>
      <c r="AC162" s="300"/>
      <c r="AD162" s="297"/>
    </row>
    <row r="163" spans="18:30" x14ac:dyDescent="0.25">
      <c r="R163" s="300"/>
      <c r="S163" s="300"/>
      <c r="T163" s="300"/>
      <c r="U163" s="300"/>
      <c r="V163" s="300"/>
      <c r="W163" s="300"/>
      <c r="X163" s="300"/>
      <c r="Y163" s="300"/>
      <c r="Z163" s="300"/>
      <c r="AA163" s="300"/>
      <c r="AB163" s="300"/>
      <c r="AC163" s="300"/>
      <c r="AD163" s="297"/>
    </row>
    <row r="164" spans="18:30" x14ac:dyDescent="0.25">
      <c r="R164" s="300"/>
      <c r="S164" s="300"/>
      <c r="T164" s="300"/>
      <c r="U164" s="300"/>
      <c r="V164" s="300"/>
      <c r="W164" s="300"/>
      <c r="X164" s="300"/>
      <c r="Y164" s="300"/>
      <c r="Z164" s="300"/>
      <c r="AA164" s="300"/>
      <c r="AB164" s="300"/>
      <c r="AC164" s="300"/>
      <c r="AD164" s="297"/>
    </row>
    <row r="165" spans="18:30" x14ac:dyDescent="0.25">
      <c r="R165" s="300"/>
      <c r="S165" s="300"/>
      <c r="T165" s="300"/>
      <c r="U165" s="300"/>
      <c r="V165" s="300"/>
      <c r="W165" s="300"/>
      <c r="X165" s="300"/>
      <c r="Y165" s="300"/>
      <c r="Z165" s="300"/>
      <c r="AA165" s="300"/>
      <c r="AB165" s="300"/>
      <c r="AC165" s="300"/>
      <c r="AD165" s="297"/>
    </row>
    <row r="166" spans="18:30" x14ac:dyDescent="0.25">
      <c r="R166" s="300"/>
      <c r="S166" s="300"/>
      <c r="T166" s="300"/>
      <c r="U166" s="300"/>
      <c r="V166" s="300"/>
      <c r="W166" s="300"/>
      <c r="X166" s="300"/>
      <c r="Y166" s="300"/>
      <c r="Z166" s="300"/>
      <c r="AA166" s="300"/>
      <c r="AB166" s="300"/>
      <c r="AC166" s="300"/>
      <c r="AD166" s="297"/>
    </row>
    <row r="167" spans="18:30" x14ac:dyDescent="0.25">
      <c r="R167" s="300"/>
      <c r="S167" s="300"/>
      <c r="T167" s="300"/>
      <c r="U167" s="300"/>
      <c r="V167" s="300"/>
      <c r="W167" s="300"/>
      <c r="X167" s="300"/>
      <c r="Y167" s="300"/>
      <c r="Z167" s="300"/>
      <c r="AA167" s="300"/>
      <c r="AB167" s="300"/>
      <c r="AC167" s="300"/>
      <c r="AD167" s="297"/>
    </row>
    <row r="168" spans="18:30" x14ac:dyDescent="0.25">
      <c r="R168" s="300"/>
      <c r="S168" s="300"/>
      <c r="T168" s="300"/>
      <c r="U168" s="300"/>
      <c r="V168" s="300"/>
      <c r="W168" s="300"/>
      <c r="X168" s="300"/>
      <c r="Y168" s="300"/>
      <c r="Z168" s="300"/>
      <c r="AA168" s="300"/>
      <c r="AB168" s="300"/>
      <c r="AC168" s="300"/>
      <c r="AD168" s="297"/>
    </row>
    <row r="169" spans="18:30" x14ac:dyDescent="0.25">
      <c r="R169" s="300"/>
      <c r="S169" s="300"/>
      <c r="T169" s="300"/>
      <c r="U169" s="300"/>
      <c r="V169" s="300"/>
      <c r="W169" s="300"/>
      <c r="X169" s="300"/>
      <c r="Y169" s="300"/>
      <c r="Z169" s="300"/>
      <c r="AA169" s="300"/>
      <c r="AB169" s="300"/>
      <c r="AC169" s="300"/>
      <c r="AD169" s="297"/>
    </row>
    <row r="170" spans="18:30" x14ac:dyDescent="0.25">
      <c r="R170" s="300"/>
      <c r="S170" s="300"/>
      <c r="T170" s="300"/>
      <c r="U170" s="300"/>
      <c r="V170" s="300"/>
      <c r="W170" s="300"/>
      <c r="X170" s="300"/>
      <c r="Y170" s="300"/>
      <c r="Z170" s="300"/>
      <c r="AA170" s="300"/>
      <c r="AB170" s="300"/>
      <c r="AC170" s="300"/>
      <c r="AD170" s="297"/>
    </row>
    <row r="171" spans="18:30" x14ac:dyDescent="0.25">
      <c r="R171" s="300"/>
      <c r="S171" s="300"/>
      <c r="T171" s="300"/>
      <c r="U171" s="300"/>
      <c r="V171" s="300"/>
      <c r="W171" s="300"/>
      <c r="X171" s="300"/>
      <c r="Y171" s="300"/>
      <c r="Z171" s="300"/>
      <c r="AA171" s="300"/>
      <c r="AB171" s="300"/>
      <c r="AC171" s="300"/>
      <c r="AD171" s="297"/>
    </row>
    <row r="172" spans="18:30" x14ac:dyDescent="0.25">
      <c r="R172" s="300"/>
      <c r="S172" s="300"/>
      <c r="T172" s="300"/>
      <c r="U172" s="300"/>
      <c r="V172" s="300"/>
      <c r="W172" s="300"/>
      <c r="X172" s="300"/>
      <c r="Y172" s="300"/>
      <c r="Z172" s="300"/>
      <c r="AA172" s="300"/>
      <c r="AB172" s="300"/>
      <c r="AC172" s="300"/>
      <c r="AD172" s="297"/>
    </row>
    <row r="173" spans="18:30" x14ac:dyDescent="0.25">
      <c r="R173" s="300"/>
      <c r="S173" s="300"/>
      <c r="T173" s="300"/>
      <c r="U173" s="300"/>
      <c r="V173" s="300"/>
      <c r="W173" s="300"/>
      <c r="X173" s="300"/>
      <c r="Y173" s="300"/>
      <c r="Z173" s="300"/>
      <c r="AA173" s="300"/>
      <c r="AB173" s="300"/>
      <c r="AC173" s="300"/>
      <c r="AD173" s="297"/>
    </row>
    <row r="174" spans="18:30" x14ac:dyDescent="0.25">
      <c r="R174" s="300"/>
      <c r="S174" s="300"/>
      <c r="T174" s="300"/>
      <c r="U174" s="300"/>
      <c r="V174" s="300"/>
      <c r="W174" s="300"/>
      <c r="X174" s="300"/>
      <c r="Y174" s="300"/>
      <c r="Z174" s="300"/>
      <c r="AA174" s="300"/>
      <c r="AB174" s="300"/>
      <c r="AC174" s="300"/>
      <c r="AD174" s="297"/>
    </row>
    <row r="175" spans="18:30" x14ac:dyDescent="0.25">
      <c r="R175" s="300"/>
      <c r="S175" s="300"/>
      <c r="T175" s="300"/>
      <c r="U175" s="300"/>
      <c r="V175" s="300"/>
      <c r="W175" s="300"/>
      <c r="X175" s="300"/>
      <c r="Y175" s="300"/>
      <c r="Z175" s="300"/>
      <c r="AA175" s="300"/>
      <c r="AB175" s="300"/>
      <c r="AC175" s="300"/>
      <c r="AD175" s="297"/>
    </row>
    <row r="176" spans="18:30" x14ac:dyDescent="0.25">
      <c r="R176" s="300"/>
      <c r="S176" s="300"/>
      <c r="T176" s="300"/>
      <c r="U176" s="300"/>
      <c r="V176" s="300"/>
      <c r="W176" s="300"/>
      <c r="X176" s="300"/>
      <c r="Y176" s="300"/>
      <c r="Z176" s="300"/>
      <c r="AA176" s="300"/>
      <c r="AB176" s="300"/>
      <c r="AC176" s="300"/>
      <c r="AD176" s="297"/>
    </row>
    <row r="177" spans="18:30" x14ac:dyDescent="0.25">
      <c r="R177" s="300"/>
      <c r="S177" s="300"/>
      <c r="T177" s="300"/>
      <c r="U177" s="300"/>
      <c r="V177" s="300"/>
      <c r="W177" s="300"/>
      <c r="X177" s="300"/>
      <c r="Y177" s="300"/>
      <c r="Z177" s="300"/>
      <c r="AA177" s="300"/>
      <c r="AB177" s="300"/>
      <c r="AC177" s="300"/>
      <c r="AD177" s="297"/>
    </row>
    <row r="178" spans="18:30" x14ac:dyDescent="0.25">
      <c r="R178" s="300"/>
      <c r="S178" s="300"/>
      <c r="T178" s="300"/>
      <c r="U178" s="300"/>
      <c r="V178" s="300"/>
      <c r="W178" s="300"/>
      <c r="X178" s="300"/>
      <c r="Y178" s="300"/>
      <c r="Z178" s="300"/>
      <c r="AA178" s="300"/>
      <c r="AB178" s="300"/>
      <c r="AC178" s="300"/>
      <c r="AD178" s="297"/>
    </row>
    <row r="179" spans="18:30" x14ac:dyDescent="0.25">
      <c r="R179" s="300"/>
      <c r="S179" s="300"/>
      <c r="T179" s="300"/>
      <c r="U179" s="300"/>
      <c r="V179" s="300"/>
      <c r="W179" s="300"/>
      <c r="X179" s="300"/>
      <c r="Y179" s="300"/>
      <c r="Z179" s="300"/>
      <c r="AA179" s="300"/>
      <c r="AB179" s="300"/>
      <c r="AC179" s="300"/>
      <c r="AD179" s="297"/>
    </row>
    <row r="180" spans="18:30" x14ac:dyDescent="0.25">
      <c r="R180" s="300"/>
      <c r="S180" s="300"/>
      <c r="T180" s="300"/>
      <c r="U180" s="300"/>
      <c r="V180" s="300"/>
      <c r="W180" s="300"/>
      <c r="X180" s="300"/>
      <c r="Y180" s="300"/>
      <c r="Z180" s="300"/>
      <c r="AA180" s="300"/>
      <c r="AB180" s="300"/>
      <c r="AC180" s="300"/>
      <c r="AD180" s="297"/>
    </row>
    <row r="181" spans="18:30" x14ac:dyDescent="0.25">
      <c r="R181" s="300"/>
      <c r="S181" s="300"/>
      <c r="T181" s="300"/>
      <c r="U181" s="300"/>
      <c r="V181" s="300"/>
      <c r="W181" s="300"/>
      <c r="X181" s="300"/>
      <c r="Y181" s="300"/>
      <c r="Z181" s="300"/>
      <c r="AA181" s="300"/>
      <c r="AB181" s="300"/>
      <c r="AC181" s="300"/>
      <c r="AD181" s="297"/>
    </row>
    <row r="182" spans="18:30" x14ac:dyDescent="0.25">
      <c r="R182" s="300"/>
      <c r="S182" s="300"/>
      <c r="T182" s="300"/>
      <c r="U182" s="300"/>
      <c r="V182" s="300"/>
      <c r="W182" s="300"/>
      <c r="X182" s="300"/>
      <c r="Y182" s="300"/>
      <c r="Z182" s="300"/>
      <c r="AA182" s="300"/>
      <c r="AB182" s="300"/>
      <c r="AC182" s="300"/>
      <c r="AD182" s="297"/>
    </row>
    <row r="183" spans="18:30" x14ac:dyDescent="0.25">
      <c r="R183" s="300"/>
      <c r="S183" s="300"/>
      <c r="T183" s="300"/>
      <c r="U183" s="300"/>
      <c r="V183" s="300"/>
      <c r="W183" s="300"/>
      <c r="X183" s="300"/>
      <c r="Y183" s="300"/>
      <c r="Z183" s="300"/>
      <c r="AA183" s="300"/>
      <c r="AB183" s="300"/>
      <c r="AC183" s="300"/>
      <c r="AD183" s="297"/>
    </row>
    <row r="184" spans="18:30" x14ac:dyDescent="0.25">
      <c r="R184" s="300"/>
      <c r="S184" s="300"/>
      <c r="T184" s="300"/>
      <c r="U184" s="300"/>
      <c r="V184" s="300"/>
      <c r="W184" s="300"/>
      <c r="X184" s="300"/>
      <c r="Y184" s="300"/>
      <c r="Z184" s="300"/>
      <c r="AA184" s="300"/>
      <c r="AB184" s="300"/>
      <c r="AC184" s="300"/>
      <c r="AD184" s="297"/>
    </row>
    <row r="185" spans="18:30" x14ac:dyDescent="0.25">
      <c r="R185" s="300"/>
      <c r="S185" s="300"/>
      <c r="T185" s="300"/>
      <c r="U185" s="300"/>
      <c r="V185" s="300"/>
      <c r="W185" s="300"/>
      <c r="X185" s="300"/>
      <c r="Y185" s="300"/>
      <c r="Z185" s="300"/>
      <c r="AA185" s="300"/>
      <c r="AB185" s="300"/>
      <c r="AC185" s="300"/>
      <c r="AD185" s="297"/>
    </row>
    <row r="186" spans="18:30" x14ac:dyDescent="0.25">
      <c r="R186" s="300"/>
      <c r="S186" s="300"/>
      <c r="T186" s="300"/>
      <c r="U186" s="300"/>
      <c r="V186" s="300"/>
      <c r="W186" s="300"/>
      <c r="X186" s="300"/>
      <c r="Y186" s="300"/>
      <c r="Z186" s="300"/>
      <c r="AA186" s="300"/>
      <c r="AB186" s="300"/>
      <c r="AC186" s="300"/>
      <c r="AD186" s="297"/>
    </row>
    <row r="187" spans="18:30" x14ac:dyDescent="0.25">
      <c r="R187" s="300"/>
      <c r="S187" s="300"/>
      <c r="T187" s="300"/>
      <c r="U187" s="300"/>
      <c r="V187" s="300"/>
      <c r="W187" s="300"/>
      <c r="X187" s="300"/>
      <c r="Y187" s="300"/>
      <c r="Z187" s="300"/>
      <c r="AA187" s="300"/>
      <c r="AB187" s="300"/>
      <c r="AC187" s="300"/>
      <c r="AD187" s="297"/>
    </row>
    <row r="188" spans="18:30" x14ac:dyDescent="0.25">
      <c r="R188" s="300"/>
      <c r="S188" s="300"/>
      <c r="T188" s="300"/>
      <c r="U188" s="300"/>
      <c r="V188" s="300"/>
      <c r="W188" s="300"/>
      <c r="X188" s="300"/>
      <c r="Y188" s="300"/>
      <c r="Z188" s="300"/>
      <c r="AA188" s="300"/>
      <c r="AB188" s="300"/>
      <c r="AC188" s="300"/>
      <c r="AD188" s="297"/>
    </row>
    <row r="189" spans="18:30" x14ac:dyDescent="0.25">
      <c r="R189" s="300"/>
      <c r="S189" s="300"/>
      <c r="T189" s="300"/>
      <c r="U189" s="300"/>
      <c r="V189" s="300"/>
      <c r="W189" s="300"/>
      <c r="X189" s="300"/>
      <c r="Y189" s="300"/>
      <c r="Z189" s="300"/>
      <c r="AA189" s="300"/>
      <c r="AB189" s="300"/>
      <c r="AC189" s="300"/>
      <c r="AD189" s="297"/>
    </row>
    <row r="190" spans="18:30" x14ac:dyDescent="0.25">
      <c r="R190" s="300"/>
      <c r="S190" s="300"/>
      <c r="T190" s="300"/>
      <c r="U190" s="300"/>
      <c r="V190" s="300"/>
      <c r="W190" s="300"/>
      <c r="X190" s="300"/>
      <c r="Y190" s="300"/>
      <c r="Z190" s="300"/>
      <c r="AA190" s="300"/>
      <c r="AB190" s="300"/>
      <c r="AC190" s="300"/>
      <c r="AD190" s="297"/>
    </row>
    <row r="191" spans="18:30" x14ac:dyDescent="0.25">
      <c r="R191" s="300"/>
      <c r="S191" s="300"/>
      <c r="T191" s="300"/>
      <c r="U191" s="300"/>
      <c r="V191" s="300"/>
      <c r="W191" s="300"/>
      <c r="X191" s="300"/>
      <c r="Y191" s="300"/>
      <c r="Z191" s="300"/>
      <c r="AA191" s="300"/>
      <c r="AB191" s="300"/>
      <c r="AC191" s="300"/>
      <c r="AD191" s="297"/>
    </row>
    <row r="192" spans="18:30" x14ac:dyDescent="0.25">
      <c r="R192" s="300"/>
      <c r="S192" s="300"/>
      <c r="T192" s="300"/>
      <c r="U192" s="300"/>
      <c r="V192" s="300"/>
      <c r="W192" s="300"/>
      <c r="X192" s="300"/>
      <c r="Y192" s="300"/>
      <c r="Z192" s="300"/>
      <c r="AA192" s="300"/>
      <c r="AB192" s="300"/>
      <c r="AC192" s="300"/>
      <c r="AD192" s="297"/>
    </row>
    <row r="193" spans="18:30" x14ac:dyDescent="0.25">
      <c r="R193" s="300"/>
      <c r="S193" s="300"/>
      <c r="T193" s="300"/>
      <c r="U193" s="300"/>
      <c r="V193" s="300"/>
      <c r="W193" s="300"/>
      <c r="X193" s="300"/>
      <c r="Y193" s="300"/>
      <c r="Z193" s="300"/>
      <c r="AA193" s="300"/>
      <c r="AB193" s="300"/>
      <c r="AC193" s="300"/>
      <c r="AD193" s="297"/>
    </row>
    <row r="194" spans="18:30" x14ac:dyDescent="0.25">
      <c r="R194" s="300"/>
      <c r="S194" s="300"/>
      <c r="T194" s="300"/>
      <c r="U194" s="300"/>
      <c r="V194" s="300"/>
      <c r="W194" s="300"/>
      <c r="X194" s="300"/>
      <c r="Y194" s="300"/>
      <c r="Z194" s="300"/>
      <c r="AA194" s="300"/>
      <c r="AB194" s="300"/>
      <c r="AC194" s="300"/>
      <c r="AD194" s="297"/>
    </row>
    <row r="195" spans="18:30" x14ac:dyDescent="0.25">
      <c r="R195" s="300"/>
      <c r="S195" s="300"/>
      <c r="T195" s="300"/>
      <c r="U195" s="300"/>
      <c r="V195" s="300"/>
      <c r="W195" s="300"/>
      <c r="X195" s="300"/>
      <c r="Y195" s="300"/>
      <c r="Z195" s="300"/>
      <c r="AA195" s="300"/>
      <c r="AB195" s="300"/>
      <c r="AC195" s="300"/>
      <c r="AD195" s="297"/>
    </row>
    <row r="196" spans="18:30" x14ac:dyDescent="0.25">
      <c r="R196" s="300"/>
      <c r="S196" s="300"/>
      <c r="T196" s="300"/>
      <c r="U196" s="300"/>
      <c r="V196" s="300"/>
      <c r="W196" s="300"/>
      <c r="X196" s="300"/>
      <c r="Y196" s="300"/>
      <c r="Z196" s="300"/>
      <c r="AA196" s="300"/>
      <c r="AB196" s="300"/>
      <c r="AC196" s="300"/>
      <c r="AD196" s="297"/>
    </row>
    <row r="197" spans="18:30" x14ac:dyDescent="0.25">
      <c r="R197" s="300"/>
      <c r="S197" s="300"/>
      <c r="T197" s="300"/>
      <c r="U197" s="300"/>
      <c r="V197" s="300"/>
      <c r="W197" s="300"/>
      <c r="X197" s="300"/>
      <c r="Y197" s="300"/>
      <c r="Z197" s="300"/>
      <c r="AA197" s="300"/>
      <c r="AB197" s="300"/>
      <c r="AC197" s="300"/>
      <c r="AD197" s="297"/>
    </row>
    <row r="198" spans="18:30" x14ac:dyDescent="0.25">
      <c r="R198" s="300"/>
      <c r="S198" s="300"/>
      <c r="T198" s="300"/>
      <c r="U198" s="300"/>
      <c r="V198" s="300"/>
      <c r="W198" s="300"/>
      <c r="X198" s="300"/>
      <c r="Y198" s="300"/>
      <c r="Z198" s="300"/>
      <c r="AA198" s="300"/>
      <c r="AB198" s="300"/>
      <c r="AC198" s="300"/>
      <c r="AD198" s="297"/>
    </row>
    <row r="199" spans="18:30" x14ac:dyDescent="0.25">
      <c r="R199" s="300"/>
      <c r="S199" s="300"/>
      <c r="T199" s="300"/>
      <c r="U199" s="300"/>
      <c r="V199" s="300"/>
      <c r="W199" s="300"/>
      <c r="X199" s="300"/>
      <c r="Y199" s="300"/>
      <c r="Z199" s="300"/>
      <c r="AA199" s="300"/>
      <c r="AB199" s="300"/>
      <c r="AC199" s="300"/>
      <c r="AD199" s="297"/>
    </row>
    <row r="200" spans="18:30" x14ac:dyDescent="0.25">
      <c r="R200" s="300"/>
      <c r="S200" s="300"/>
      <c r="T200" s="300"/>
      <c r="U200" s="300"/>
      <c r="V200" s="300"/>
      <c r="W200" s="300"/>
      <c r="X200" s="300"/>
      <c r="Y200" s="300"/>
      <c r="Z200" s="300"/>
      <c r="AA200" s="300"/>
      <c r="AB200" s="300"/>
      <c r="AC200" s="300"/>
      <c r="AD200" s="297"/>
    </row>
    <row r="201" spans="18:30" x14ac:dyDescent="0.25">
      <c r="R201" s="300"/>
      <c r="S201" s="300"/>
      <c r="T201" s="300"/>
      <c r="U201" s="300"/>
      <c r="V201" s="300"/>
      <c r="W201" s="300"/>
      <c r="X201" s="300"/>
      <c r="Y201" s="300"/>
      <c r="Z201" s="300"/>
      <c r="AA201" s="300"/>
      <c r="AB201" s="300"/>
      <c r="AC201" s="300"/>
      <c r="AD201" s="297"/>
    </row>
    <row r="202" spans="18:30" x14ac:dyDescent="0.25">
      <c r="R202" s="300"/>
      <c r="S202" s="300"/>
      <c r="T202" s="300"/>
      <c r="U202" s="300"/>
      <c r="V202" s="300"/>
      <c r="W202" s="300"/>
      <c r="X202" s="300"/>
      <c r="Y202" s="300"/>
      <c r="Z202" s="300"/>
      <c r="AA202" s="300"/>
      <c r="AB202" s="300"/>
      <c r="AC202" s="300"/>
      <c r="AD202" s="297"/>
    </row>
    <row r="203" spans="18:30" x14ac:dyDescent="0.25">
      <c r="R203" s="300"/>
      <c r="S203" s="300"/>
      <c r="T203" s="300"/>
      <c r="U203" s="300"/>
      <c r="V203" s="300"/>
      <c r="W203" s="300"/>
      <c r="X203" s="300"/>
      <c r="Y203" s="300"/>
      <c r="Z203" s="300"/>
      <c r="AA203" s="300"/>
      <c r="AB203" s="300"/>
      <c r="AC203" s="300"/>
      <c r="AD203" s="297"/>
    </row>
    <row r="204" spans="18:30" x14ac:dyDescent="0.25">
      <c r="R204" s="300"/>
      <c r="S204" s="300"/>
      <c r="T204" s="300"/>
      <c r="U204" s="300"/>
      <c r="V204" s="300"/>
      <c r="W204" s="300"/>
      <c r="X204" s="300"/>
      <c r="Y204" s="300"/>
      <c r="Z204" s="300"/>
      <c r="AA204" s="300"/>
      <c r="AB204" s="300"/>
      <c r="AC204" s="300"/>
      <c r="AD204" s="297"/>
    </row>
    <row r="205" spans="18:30" x14ac:dyDescent="0.25">
      <c r="R205" s="300"/>
      <c r="S205" s="300"/>
      <c r="T205" s="300"/>
      <c r="U205" s="300"/>
      <c r="V205" s="300"/>
      <c r="W205" s="300"/>
      <c r="X205" s="300"/>
      <c r="Y205" s="300"/>
      <c r="Z205" s="300"/>
      <c r="AA205" s="300"/>
      <c r="AB205" s="300"/>
      <c r="AC205" s="300"/>
      <c r="AD205" s="297"/>
    </row>
    <row r="206" spans="18:30" x14ac:dyDescent="0.25">
      <c r="R206" s="300"/>
      <c r="S206" s="300"/>
      <c r="T206" s="300"/>
      <c r="U206" s="300"/>
      <c r="V206" s="300"/>
      <c r="W206" s="300"/>
      <c r="X206" s="300"/>
      <c r="Y206" s="300"/>
      <c r="Z206" s="300"/>
      <c r="AA206" s="300"/>
      <c r="AB206" s="300"/>
      <c r="AC206" s="300"/>
      <c r="AD206" s="297"/>
    </row>
    <row r="207" spans="18:30" x14ac:dyDescent="0.25">
      <c r="R207" s="300"/>
      <c r="S207" s="300"/>
      <c r="T207" s="300"/>
      <c r="U207" s="300"/>
      <c r="V207" s="300"/>
      <c r="W207" s="300"/>
      <c r="X207" s="300"/>
      <c r="Y207" s="300"/>
      <c r="Z207" s="300"/>
      <c r="AA207" s="300"/>
      <c r="AB207" s="300"/>
      <c r="AC207" s="300"/>
      <c r="AD207" s="297"/>
    </row>
    <row r="208" spans="18:30" x14ac:dyDescent="0.25">
      <c r="R208" s="300"/>
      <c r="S208" s="300"/>
      <c r="T208" s="300"/>
      <c r="U208" s="300"/>
      <c r="V208" s="300"/>
      <c r="W208" s="300"/>
      <c r="X208" s="300"/>
      <c r="Y208" s="300"/>
      <c r="Z208" s="300"/>
      <c r="AA208" s="300"/>
      <c r="AB208" s="300"/>
      <c r="AC208" s="300"/>
      <c r="AD208" s="297"/>
    </row>
    <row r="209" spans="18:30" x14ac:dyDescent="0.25">
      <c r="R209" s="300"/>
      <c r="S209" s="300"/>
      <c r="T209" s="300"/>
      <c r="U209" s="300"/>
      <c r="V209" s="300"/>
      <c r="W209" s="300"/>
      <c r="X209" s="300"/>
      <c r="Y209" s="300"/>
      <c r="Z209" s="300"/>
      <c r="AA209" s="300"/>
      <c r="AB209" s="300"/>
      <c r="AC209" s="300"/>
      <c r="AD209" s="297"/>
    </row>
    <row r="210" spans="18:30" x14ac:dyDescent="0.25">
      <c r="R210" s="300"/>
      <c r="S210" s="300"/>
      <c r="T210" s="300"/>
      <c r="U210" s="300"/>
      <c r="V210" s="300"/>
      <c r="W210" s="300"/>
      <c r="X210" s="300"/>
      <c r="Y210" s="300"/>
      <c r="Z210" s="300"/>
      <c r="AA210" s="300"/>
      <c r="AB210" s="300"/>
      <c r="AC210" s="300"/>
      <c r="AD210" s="297"/>
    </row>
    <row r="211" spans="18:30" x14ac:dyDescent="0.25">
      <c r="R211" s="300"/>
      <c r="S211" s="300"/>
      <c r="T211" s="300"/>
      <c r="U211" s="300"/>
      <c r="V211" s="300"/>
      <c r="W211" s="300"/>
      <c r="X211" s="300"/>
      <c r="Y211" s="300"/>
      <c r="Z211" s="300"/>
      <c r="AA211" s="300"/>
      <c r="AB211" s="300"/>
      <c r="AC211" s="300"/>
      <c r="AD211" s="297"/>
    </row>
    <row r="212" spans="18:30" x14ac:dyDescent="0.25">
      <c r="R212" s="300"/>
      <c r="S212" s="300"/>
      <c r="T212" s="300"/>
      <c r="U212" s="300"/>
      <c r="V212" s="300"/>
      <c r="W212" s="300"/>
      <c r="X212" s="300"/>
      <c r="Y212" s="300"/>
      <c r="Z212" s="300"/>
      <c r="AA212" s="300"/>
      <c r="AB212" s="300"/>
      <c r="AC212" s="300"/>
      <c r="AD212" s="297"/>
    </row>
    <row r="213" spans="18:30" x14ac:dyDescent="0.25">
      <c r="R213" s="300"/>
      <c r="S213" s="300"/>
      <c r="T213" s="300"/>
      <c r="U213" s="300"/>
      <c r="V213" s="300"/>
      <c r="W213" s="300"/>
      <c r="X213" s="300"/>
      <c r="Y213" s="300"/>
      <c r="Z213" s="300"/>
      <c r="AA213" s="300"/>
      <c r="AB213" s="300"/>
      <c r="AC213" s="300"/>
      <c r="AD213" s="297"/>
    </row>
    <row r="214" spans="18:30" x14ac:dyDescent="0.25">
      <c r="R214" s="300"/>
      <c r="S214" s="300"/>
      <c r="T214" s="300"/>
      <c r="U214" s="300"/>
      <c r="V214" s="300"/>
      <c r="W214" s="300"/>
      <c r="X214" s="300"/>
      <c r="Y214" s="300"/>
      <c r="Z214" s="300"/>
      <c r="AA214" s="300"/>
      <c r="AB214" s="300"/>
      <c r="AC214" s="300"/>
      <c r="AD214" s="297"/>
    </row>
    <row r="215" spans="18:30" x14ac:dyDescent="0.25">
      <c r="R215" s="300"/>
      <c r="S215" s="300"/>
      <c r="T215" s="300"/>
      <c r="U215" s="300"/>
      <c r="V215" s="300"/>
      <c r="W215" s="300"/>
      <c r="X215" s="300"/>
      <c r="Y215" s="300"/>
      <c r="Z215" s="300"/>
      <c r="AA215" s="300"/>
      <c r="AB215" s="300"/>
      <c r="AC215" s="300"/>
      <c r="AD215" s="297"/>
    </row>
    <row r="216" spans="18:30" x14ac:dyDescent="0.25">
      <c r="R216" s="300"/>
      <c r="S216" s="300"/>
      <c r="T216" s="300"/>
      <c r="U216" s="300"/>
      <c r="V216" s="300"/>
      <c r="W216" s="300"/>
      <c r="X216" s="300"/>
      <c r="Y216" s="300"/>
      <c r="Z216" s="300"/>
      <c r="AA216" s="300"/>
      <c r="AB216" s="300"/>
      <c r="AC216" s="300"/>
      <c r="AD216" s="297"/>
    </row>
    <row r="217" spans="18:30" x14ac:dyDescent="0.25">
      <c r="R217" s="300"/>
      <c r="S217" s="300"/>
      <c r="T217" s="300"/>
      <c r="U217" s="300"/>
      <c r="V217" s="300"/>
      <c r="W217" s="300"/>
      <c r="X217" s="300"/>
      <c r="Y217" s="300"/>
      <c r="Z217" s="300"/>
      <c r="AA217" s="300"/>
      <c r="AB217" s="300"/>
      <c r="AC217" s="300"/>
      <c r="AD217" s="297"/>
    </row>
    <row r="218" spans="18:30" x14ac:dyDescent="0.25">
      <c r="R218" s="300"/>
      <c r="S218" s="300"/>
      <c r="T218" s="300"/>
      <c r="U218" s="300"/>
      <c r="V218" s="300"/>
      <c r="W218" s="300"/>
      <c r="X218" s="300"/>
      <c r="Y218" s="300"/>
      <c r="Z218" s="300"/>
      <c r="AA218" s="300"/>
      <c r="AB218" s="300"/>
      <c r="AC218" s="300"/>
      <c r="AD218" s="297"/>
    </row>
    <row r="219" spans="18:30" x14ac:dyDescent="0.25">
      <c r="R219" s="300"/>
      <c r="S219" s="300"/>
      <c r="T219" s="300"/>
      <c r="U219" s="300"/>
      <c r="V219" s="300"/>
      <c r="W219" s="300"/>
      <c r="X219" s="300"/>
      <c r="Y219" s="300"/>
      <c r="Z219" s="300"/>
      <c r="AA219" s="300"/>
      <c r="AB219" s="300"/>
      <c r="AC219" s="300"/>
      <c r="AD219" s="297"/>
    </row>
    <row r="220" spans="18:30" x14ac:dyDescent="0.25">
      <c r="R220" s="300"/>
      <c r="S220" s="300"/>
      <c r="T220" s="300"/>
      <c r="U220" s="300"/>
      <c r="V220" s="300"/>
      <c r="W220" s="300"/>
      <c r="X220" s="300"/>
      <c r="Y220" s="300"/>
      <c r="Z220" s="300"/>
      <c r="AA220" s="300"/>
      <c r="AB220" s="300"/>
      <c r="AC220" s="300"/>
      <c r="AD220" s="297"/>
    </row>
    <row r="221" spans="18:30" x14ac:dyDescent="0.25">
      <c r="R221" s="300"/>
      <c r="S221" s="300"/>
      <c r="T221" s="300"/>
      <c r="U221" s="300"/>
      <c r="V221" s="300"/>
      <c r="W221" s="300"/>
      <c r="X221" s="300"/>
      <c r="Y221" s="300"/>
      <c r="Z221" s="300"/>
      <c r="AA221" s="300"/>
      <c r="AB221" s="300"/>
      <c r="AC221" s="300"/>
      <c r="AD221" s="297"/>
    </row>
    <row r="222" spans="18:30" x14ac:dyDescent="0.25">
      <c r="R222" s="300"/>
      <c r="S222" s="300"/>
      <c r="T222" s="300"/>
      <c r="U222" s="300"/>
      <c r="V222" s="300"/>
      <c r="W222" s="300"/>
      <c r="X222" s="300"/>
      <c r="Y222" s="300"/>
      <c r="Z222" s="300"/>
      <c r="AA222" s="300"/>
      <c r="AB222" s="300"/>
      <c r="AC222" s="300"/>
      <c r="AD222" s="297"/>
    </row>
    <row r="223" spans="18:30" x14ac:dyDescent="0.25">
      <c r="R223" s="300"/>
      <c r="S223" s="300"/>
      <c r="T223" s="300"/>
      <c r="U223" s="300"/>
      <c r="V223" s="300"/>
      <c r="W223" s="300"/>
      <c r="X223" s="300"/>
      <c r="Y223" s="300"/>
      <c r="Z223" s="300"/>
      <c r="AA223" s="300"/>
      <c r="AB223" s="300"/>
      <c r="AC223" s="300"/>
      <c r="AD223" s="297"/>
    </row>
    <row r="224" spans="18:30" x14ac:dyDescent="0.25">
      <c r="R224" s="300"/>
      <c r="S224" s="300"/>
      <c r="T224" s="300"/>
      <c r="U224" s="300"/>
      <c r="V224" s="300"/>
      <c r="W224" s="300"/>
      <c r="X224" s="300"/>
      <c r="Y224" s="300"/>
      <c r="Z224" s="300"/>
      <c r="AA224" s="300"/>
      <c r="AB224" s="300"/>
      <c r="AC224" s="300"/>
      <c r="AD224" s="297"/>
    </row>
    <row r="225" spans="18:30" x14ac:dyDescent="0.25">
      <c r="R225" s="300"/>
      <c r="S225" s="300"/>
      <c r="T225" s="300"/>
      <c r="U225" s="300"/>
      <c r="V225" s="300"/>
      <c r="W225" s="300"/>
      <c r="X225" s="300"/>
      <c r="Y225" s="300"/>
      <c r="Z225" s="300"/>
      <c r="AA225" s="300"/>
      <c r="AB225" s="300"/>
      <c r="AC225" s="300"/>
      <c r="AD225" s="297"/>
    </row>
    <row r="226" spans="18:30" x14ac:dyDescent="0.25">
      <c r="R226" s="300"/>
      <c r="S226" s="300"/>
      <c r="T226" s="300"/>
      <c r="U226" s="300"/>
      <c r="V226" s="300"/>
      <c r="W226" s="300"/>
      <c r="X226" s="300"/>
      <c r="Y226" s="300"/>
      <c r="Z226" s="300"/>
      <c r="AA226" s="300"/>
      <c r="AB226" s="300"/>
      <c r="AC226" s="300"/>
      <c r="AD226" s="297"/>
    </row>
    <row r="227" spans="18:30" x14ac:dyDescent="0.25">
      <c r="R227" s="300"/>
      <c r="S227" s="300"/>
      <c r="T227" s="300"/>
      <c r="U227" s="300"/>
      <c r="V227" s="300"/>
      <c r="W227" s="300"/>
      <c r="X227" s="300"/>
      <c r="Y227" s="300"/>
      <c r="Z227" s="300"/>
      <c r="AA227" s="300"/>
      <c r="AB227" s="300"/>
      <c r="AC227" s="300"/>
      <c r="AD227" s="297"/>
    </row>
    <row r="228" spans="18:30" x14ac:dyDescent="0.25">
      <c r="R228" s="300"/>
      <c r="S228" s="300"/>
      <c r="T228" s="300"/>
      <c r="U228" s="300"/>
      <c r="V228" s="300"/>
      <c r="W228" s="300"/>
      <c r="X228" s="300"/>
      <c r="Y228" s="300"/>
      <c r="Z228" s="300"/>
      <c r="AA228" s="300"/>
      <c r="AB228" s="300"/>
      <c r="AC228" s="300"/>
      <c r="AD228" s="297"/>
    </row>
    <row r="229" spans="18:30" x14ac:dyDescent="0.25">
      <c r="R229" s="300"/>
      <c r="S229" s="300"/>
      <c r="T229" s="300"/>
      <c r="U229" s="300"/>
      <c r="V229" s="300"/>
      <c r="W229" s="300"/>
      <c r="X229" s="300"/>
      <c r="Y229" s="300"/>
      <c r="Z229" s="300"/>
      <c r="AA229" s="300"/>
      <c r="AB229" s="300"/>
      <c r="AC229" s="300"/>
      <c r="AD229" s="297"/>
    </row>
    <row r="230" spans="18:30" x14ac:dyDescent="0.25">
      <c r="R230" s="300"/>
      <c r="S230" s="300"/>
      <c r="T230" s="300"/>
      <c r="U230" s="300"/>
      <c r="V230" s="300"/>
      <c r="W230" s="300"/>
      <c r="X230" s="300"/>
      <c r="Y230" s="300"/>
      <c r="Z230" s="300"/>
      <c r="AA230" s="300"/>
      <c r="AB230" s="300"/>
      <c r="AC230" s="300"/>
      <c r="AD230" s="297"/>
    </row>
    <row r="231" spans="18:30" x14ac:dyDescent="0.25">
      <c r="R231" s="300"/>
      <c r="S231" s="300"/>
      <c r="T231" s="300"/>
      <c r="U231" s="300"/>
      <c r="V231" s="300"/>
      <c r="W231" s="300"/>
      <c r="X231" s="300"/>
      <c r="Y231" s="300"/>
      <c r="Z231" s="300"/>
      <c r="AA231" s="300"/>
      <c r="AB231" s="300"/>
      <c r="AC231" s="300"/>
      <c r="AD231" s="297"/>
    </row>
    <row r="232" spans="18:30" x14ac:dyDescent="0.25">
      <c r="R232" s="300"/>
      <c r="S232" s="300"/>
      <c r="T232" s="300"/>
      <c r="U232" s="300"/>
      <c r="V232" s="300"/>
      <c r="W232" s="300"/>
      <c r="X232" s="300"/>
      <c r="Y232" s="300"/>
      <c r="Z232" s="300"/>
      <c r="AA232" s="300"/>
      <c r="AB232" s="300"/>
      <c r="AC232" s="300"/>
      <c r="AD232" s="297"/>
    </row>
    <row r="233" spans="18:30" x14ac:dyDescent="0.25">
      <c r="R233" s="300"/>
      <c r="S233" s="300"/>
      <c r="T233" s="300"/>
      <c r="U233" s="300"/>
      <c r="V233" s="300"/>
      <c r="W233" s="300"/>
      <c r="X233" s="300"/>
      <c r="Y233" s="300"/>
      <c r="Z233" s="300"/>
      <c r="AA233" s="300"/>
      <c r="AB233" s="300"/>
      <c r="AC233" s="300"/>
      <c r="AD233" s="297"/>
    </row>
    <row r="234" spans="18:30" x14ac:dyDescent="0.25">
      <c r="R234" s="300"/>
      <c r="S234" s="300"/>
      <c r="T234" s="300"/>
      <c r="U234" s="300"/>
      <c r="V234" s="300"/>
      <c r="W234" s="300"/>
      <c r="X234" s="300"/>
      <c r="Y234" s="300"/>
      <c r="Z234" s="300"/>
      <c r="AA234" s="300"/>
      <c r="AB234" s="300"/>
      <c r="AC234" s="300"/>
      <c r="AD234" s="297"/>
    </row>
    <row r="235" spans="18:30" x14ac:dyDescent="0.25">
      <c r="R235" s="300"/>
      <c r="S235" s="300"/>
      <c r="T235" s="300"/>
      <c r="U235" s="300"/>
      <c r="V235" s="300"/>
      <c r="W235" s="300"/>
      <c r="X235" s="300"/>
      <c r="Y235" s="300"/>
      <c r="Z235" s="300"/>
      <c r="AA235" s="300"/>
      <c r="AB235" s="300"/>
      <c r="AC235" s="300"/>
      <c r="AD235" s="297"/>
    </row>
    <row r="236" spans="18:30" x14ac:dyDescent="0.25">
      <c r="R236" s="300"/>
      <c r="S236" s="300"/>
      <c r="T236" s="300"/>
      <c r="U236" s="300"/>
      <c r="V236" s="300"/>
      <c r="W236" s="300"/>
      <c r="X236" s="300"/>
      <c r="Y236" s="300"/>
      <c r="Z236" s="300"/>
      <c r="AA236" s="300"/>
      <c r="AB236" s="300"/>
      <c r="AC236" s="300"/>
      <c r="AD236" s="297"/>
    </row>
    <row r="237" spans="18:30" x14ac:dyDescent="0.25">
      <c r="R237" s="300"/>
      <c r="S237" s="300"/>
      <c r="T237" s="300"/>
      <c r="U237" s="300"/>
      <c r="V237" s="300"/>
      <c r="W237" s="300"/>
      <c r="X237" s="300"/>
      <c r="Y237" s="300"/>
      <c r="Z237" s="300"/>
      <c r="AA237" s="300"/>
      <c r="AB237" s="300"/>
      <c r="AC237" s="300"/>
      <c r="AD237" s="297"/>
    </row>
    <row r="238" spans="18:30" x14ac:dyDescent="0.25">
      <c r="R238" s="300"/>
      <c r="S238" s="300"/>
      <c r="T238" s="300"/>
      <c r="U238" s="300"/>
      <c r="V238" s="300"/>
      <c r="W238" s="300"/>
      <c r="X238" s="300"/>
      <c r="Y238" s="300"/>
      <c r="Z238" s="300"/>
      <c r="AA238" s="300"/>
      <c r="AB238" s="300"/>
      <c r="AC238" s="300"/>
      <c r="AD238" s="297"/>
    </row>
    <row r="239" spans="18:30" x14ac:dyDescent="0.25">
      <c r="R239" s="300"/>
      <c r="S239" s="300"/>
      <c r="T239" s="300"/>
      <c r="U239" s="300"/>
      <c r="V239" s="300"/>
      <c r="W239" s="300"/>
      <c r="X239" s="300"/>
      <c r="Y239" s="300"/>
      <c r="Z239" s="300"/>
      <c r="AA239" s="300"/>
      <c r="AB239" s="300"/>
      <c r="AC239" s="300"/>
      <c r="AD239" s="297"/>
    </row>
    <row r="240" spans="18:30" x14ac:dyDescent="0.25">
      <c r="R240" s="300"/>
      <c r="S240" s="300"/>
      <c r="T240" s="300"/>
      <c r="U240" s="300"/>
      <c r="V240" s="300"/>
      <c r="W240" s="300"/>
      <c r="X240" s="300"/>
      <c r="Y240" s="300"/>
      <c r="Z240" s="300"/>
      <c r="AA240" s="300"/>
      <c r="AB240" s="300"/>
      <c r="AC240" s="300"/>
      <c r="AD240" s="297"/>
    </row>
    <row r="241" spans="18:30" x14ac:dyDescent="0.25">
      <c r="R241" s="300"/>
      <c r="S241" s="300"/>
      <c r="T241" s="300"/>
      <c r="U241" s="300"/>
      <c r="V241" s="300"/>
      <c r="W241" s="300"/>
      <c r="X241" s="300"/>
      <c r="Y241" s="300"/>
      <c r="Z241" s="300"/>
      <c r="AA241" s="300"/>
      <c r="AB241" s="300"/>
      <c r="AC241" s="300"/>
      <c r="AD241" s="297"/>
    </row>
    <row r="242" spans="18:30" x14ac:dyDescent="0.25">
      <c r="R242" s="300"/>
      <c r="S242" s="300"/>
      <c r="T242" s="300"/>
      <c r="U242" s="300"/>
      <c r="V242" s="300"/>
      <c r="W242" s="300"/>
      <c r="X242" s="300"/>
      <c r="Y242" s="300"/>
      <c r="Z242" s="300"/>
      <c r="AA242" s="300"/>
      <c r="AB242" s="300"/>
      <c r="AC242" s="300"/>
      <c r="AD242" s="297"/>
    </row>
    <row r="243" spans="18:30" x14ac:dyDescent="0.25">
      <c r="R243" s="300"/>
      <c r="S243" s="300"/>
      <c r="T243" s="300"/>
      <c r="U243" s="300"/>
      <c r="V243" s="300"/>
      <c r="W243" s="300"/>
      <c r="X243" s="300"/>
      <c r="Y243" s="300"/>
      <c r="Z243" s="300"/>
      <c r="AA243" s="300"/>
      <c r="AB243" s="300"/>
      <c r="AC243" s="300"/>
      <c r="AD243" s="297"/>
    </row>
    <row r="244" spans="18:30" x14ac:dyDescent="0.25">
      <c r="R244" s="300"/>
      <c r="S244" s="300"/>
      <c r="T244" s="300"/>
      <c r="U244" s="300"/>
      <c r="V244" s="300"/>
      <c r="W244" s="300"/>
      <c r="X244" s="300"/>
      <c r="Y244" s="300"/>
      <c r="Z244" s="300"/>
      <c r="AA244" s="300"/>
      <c r="AB244" s="300"/>
      <c r="AC244" s="300"/>
      <c r="AD244" s="297"/>
    </row>
    <row r="245" spans="18:30" x14ac:dyDescent="0.25">
      <c r="R245" s="300"/>
      <c r="S245" s="300"/>
      <c r="T245" s="300"/>
      <c r="U245" s="300"/>
      <c r="V245" s="300"/>
      <c r="W245" s="300"/>
      <c r="X245" s="300"/>
      <c r="Y245" s="300"/>
      <c r="Z245" s="300"/>
      <c r="AA245" s="300"/>
      <c r="AB245" s="300"/>
      <c r="AC245" s="300"/>
      <c r="AD245" s="297"/>
    </row>
    <row r="246" spans="18:30" x14ac:dyDescent="0.25">
      <c r="R246" s="300"/>
      <c r="S246" s="300"/>
      <c r="T246" s="300"/>
      <c r="U246" s="300"/>
      <c r="V246" s="300"/>
      <c r="W246" s="300"/>
      <c r="X246" s="300"/>
      <c r="Y246" s="300"/>
      <c r="Z246" s="300"/>
      <c r="AA246" s="300"/>
      <c r="AB246" s="300"/>
      <c r="AC246" s="300"/>
      <c r="AD246" s="297"/>
    </row>
    <row r="247" spans="18:30" x14ac:dyDescent="0.25">
      <c r="R247" s="300"/>
      <c r="S247" s="300"/>
      <c r="T247" s="300"/>
      <c r="U247" s="300"/>
      <c r="V247" s="300"/>
      <c r="W247" s="300"/>
      <c r="X247" s="300"/>
      <c r="Y247" s="300"/>
      <c r="Z247" s="300"/>
      <c r="AA247" s="300"/>
      <c r="AB247" s="300"/>
      <c r="AC247" s="300"/>
      <c r="AD247" s="297"/>
    </row>
    <row r="248" spans="18:30" x14ac:dyDescent="0.25">
      <c r="R248" s="300"/>
      <c r="S248" s="300"/>
      <c r="T248" s="300"/>
      <c r="U248" s="300"/>
      <c r="V248" s="300"/>
      <c r="W248" s="300"/>
      <c r="X248" s="300"/>
      <c r="Y248" s="300"/>
      <c r="Z248" s="300"/>
      <c r="AA248" s="300"/>
      <c r="AB248" s="300"/>
      <c r="AC248" s="300"/>
      <c r="AD248" s="297"/>
    </row>
    <row r="249" spans="18:30" x14ac:dyDescent="0.25">
      <c r="R249" s="300"/>
      <c r="S249" s="300"/>
      <c r="T249" s="300"/>
      <c r="U249" s="300"/>
      <c r="V249" s="300"/>
      <c r="W249" s="300"/>
      <c r="X249" s="300"/>
      <c r="Y249" s="300"/>
      <c r="Z249" s="300"/>
      <c r="AA249" s="300"/>
      <c r="AB249" s="300"/>
      <c r="AC249" s="300"/>
      <c r="AD249" s="297"/>
    </row>
    <row r="250" spans="18:30" x14ac:dyDescent="0.25">
      <c r="R250" s="300"/>
      <c r="S250" s="300"/>
      <c r="T250" s="300"/>
      <c r="U250" s="300"/>
      <c r="V250" s="300"/>
      <c r="W250" s="300"/>
      <c r="X250" s="300"/>
      <c r="Y250" s="300"/>
      <c r="Z250" s="300"/>
      <c r="AA250" s="300"/>
      <c r="AB250" s="300"/>
      <c r="AC250" s="300"/>
      <c r="AD250" s="297"/>
    </row>
    <row r="251" spans="18:30" x14ac:dyDescent="0.25">
      <c r="R251" s="300"/>
      <c r="S251" s="300"/>
      <c r="T251" s="300"/>
      <c r="U251" s="300"/>
      <c r="V251" s="300"/>
      <c r="W251" s="300"/>
      <c r="X251" s="300"/>
      <c r="Y251" s="300"/>
      <c r="Z251" s="300"/>
      <c r="AA251" s="300"/>
      <c r="AB251" s="300"/>
      <c r="AC251" s="300"/>
      <c r="AD251" s="297"/>
    </row>
    <row r="252" spans="18:30" x14ac:dyDescent="0.25">
      <c r="R252" s="300"/>
      <c r="S252" s="300"/>
      <c r="T252" s="300"/>
      <c r="U252" s="300"/>
      <c r="V252" s="300"/>
      <c r="W252" s="300"/>
      <c r="X252" s="300"/>
      <c r="Y252" s="300"/>
      <c r="Z252" s="300"/>
      <c r="AA252" s="300"/>
      <c r="AB252" s="300"/>
      <c r="AC252" s="300"/>
      <c r="AD252" s="297"/>
    </row>
    <row r="253" spans="18:30" x14ac:dyDescent="0.25">
      <c r="R253" s="300"/>
      <c r="S253" s="300"/>
      <c r="T253" s="300"/>
      <c r="U253" s="300"/>
      <c r="V253" s="300"/>
      <c r="W253" s="300"/>
      <c r="X253" s="300"/>
      <c r="Y253" s="300"/>
      <c r="Z253" s="300"/>
      <c r="AA253" s="300"/>
      <c r="AB253" s="300"/>
      <c r="AC253" s="300"/>
      <c r="AD253" s="297"/>
    </row>
    <row r="254" spans="18:30" x14ac:dyDescent="0.25">
      <c r="R254" s="300"/>
      <c r="S254" s="300"/>
      <c r="T254" s="300"/>
      <c r="U254" s="300"/>
      <c r="V254" s="300"/>
      <c r="W254" s="300"/>
      <c r="X254" s="300"/>
      <c r="Y254" s="300"/>
      <c r="Z254" s="300"/>
      <c r="AA254" s="300"/>
      <c r="AB254" s="300"/>
      <c r="AC254" s="300"/>
      <c r="AD254" s="297"/>
    </row>
    <row r="255" spans="18:30" x14ac:dyDescent="0.25">
      <c r="R255" s="300"/>
      <c r="S255" s="300"/>
      <c r="T255" s="300"/>
      <c r="U255" s="300"/>
      <c r="V255" s="300"/>
      <c r="W255" s="300"/>
      <c r="X255" s="300"/>
      <c r="Y255" s="300"/>
      <c r="Z255" s="300"/>
      <c r="AA255" s="300"/>
      <c r="AB255" s="300"/>
      <c r="AC255" s="300"/>
      <c r="AD255" s="297"/>
    </row>
    <row r="256" spans="18:30" x14ac:dyDescent="0.25">
      <c r="R256" s="300"/>
      <c r="S256" s="300"/>
      <c r="T256" s="300"/>
      <c r="U256" s="300"/>
      <c r="V256" s="300"/>
      <c r="W256" s="300"/>
      <c r="X256" s="300"/>
      <c r="Y256" s="300"/>
      <c r="Z256" s="300"/>
      <c r="AA256" s="300"/>
      <c r="AB256" s="300"/>
      <c r="AC256" s="300"/>
      <c r="AD256" s="297"/>
    </row>
    <row r="257" spans="18:30" x14ac:dyDescent="0.25">
      <c r="R257" s="300"/>
      <c r="S257" s="300"/>
      <c r="T257" s="300"/>
      <c r="U257" s="300"/>
      <c r="V257" s="300"/>
      <c r="W257" s="300"/>
      <c r="X257" s="300"/>
      <c r="Y257" s="300"/>
      <c r="Z257" s="300"/>
      <c r="AA257" s="300"/>
      <c r="AB257" s="300"/>
      <c r="AC257" s="300"/>
      <c r="AD257" s="297"/>
    </row>
    <row r="258" spans="18:30" x14ac:dyDescent="0.25">
      <c r="R258" s="300"/>
      <c r="S258" s="300"/>
      <c r="T258" s="300"/>
      <c r="U258" s="300"/>
      <c r="V258" s="300"/>
      <c r="W258" s="300"/>
      <c r="X258" s="300"/>
      <c r="Y258" s="300"/>
      <c r="Z258" s="300"/>
      <c r="AA258" s="300"/>
      <c r="AB258" s="300"/>
      <c r="AC258" s="300"/>
      <c r="AD258" s="297"/>
    </row>
    <row r="259" spans="18:30" x14ac:dyDescent="0.25">
      <c r="R259" s="300"/>
      <c r="S259" s="300"/>
      <c r="T259" s="300"/>
      <c r="U259" s="300"/>
      <c r="V259" s="300"/>
      <c r="W259" s="300"/>
      <c r="X259" s="300"/>
      <c r="Y259" s="300"/>
      <c r="Z259" s="300"/>
      <c r="AA259" s="300"/>
      <c r="AB259" s="300"/>
      <c r="AC259" s="300"/>
      <c r="AD259" s="297"/>
    </row>
    <row r="260" spans="18:30" x14ac:dyDescent="0.25">
      <c r="R260" s="300"/>
      <c r="S260" s="300"/>
      <c r="T260" s="300"/>
      <c r="U260" s="300"/>
      <c r="V260" s="300"/>
      <c r="W260" s="300"/>
      <c r="X260" s="300"/>
      <c r="Y260" s="300"/>
      <c r="Z260" s="300"/>
      <c r="AA260" s="300"/>
      <c r="AB260" s="300"/>
      <c r="AC260" s="300"/>
      <c r="AD260" s="297"/>
    </row>
    <row r="261" spans="18:30" x14ac:dyDescent="0.25">
      <c r="R261" s="300"/>
      <c r="S261" s="300"/>
      <c r="T261" s="300"/>
      <c r="U261" s="300"/>
      <c r="V261" s="300"/>
      <c r="W261" s="300"/>
      <c r="X261" s="300"/>
      <c r="Y261" s="300"/>
      <c r="Z261" s="300"/>
      <c r="AA261" s="300"/>
      <c r="AB261" s="300"/>
      <c r="AC261" s="300"/>
      <c r="AD261" s="297"/>
    </row>
    <row r="262" spans="18:30" x14ac:dyDescent="0.25">
      <c r="R262" s="300"/>
      <c r="S262" s="300"/>
      <c r="T262" s="300"/>
      <c r="U262" s="300"/>
      <c r="V262" s="300"/>
      <c r="W262" s="300"/>
      <c r="X262" s="300"/>
      <c r="Y262" s="300"/>
      <c r="Z262" s="300"/>
      <c r="AA262" s="300"/>
      <c r="AB262" s="300"/>
      <c r="AC262" s="300"/>
      <c r="AD262" s="297"/>
    </row>
    <row r="263" spans="18:30" x14ac:dyDescent="0.25">
      <c r="R263" s="300"/>
      <c r="S263" s="300"/>
      <c r="T263" s="300"/>
      <c r="U263" s="300"/>
      <c r="V263" s="300"/>
      <c r="W263" s="300"/>
      <c r="X263" s="300"/>
      <c r="Y263" s="300"/>
      <c r="Z263" s="300"/>
      <c r="AA263" s="300"/>
      <c r="AB263" s="300"/>
      <c r="AC263" s="300"/>
      <c r="AD263" s="297"/>
    </row>
    <row r="264" spans="18:30" x14ac:dyDescent="0.25">
      <c r="R264" s="300"/>
      <c r="S264" s="300"/>
      <c r="T264" s="300"/>
      <c r="U264" s="300"/>
      <c r="V264" s="300"/>
      <c r="W264" s="300"/>
      <c r="X264" s="300"/>
      <c r="Y264" s="300"/>
      <c r="Z264" s="300"/>
      <c r="AA264" s="300"/>
      <c r="AB264" s="300"/>
      <c r="AC264" s="300"/>
      <c r="AD264" s="297"/>
    </row>
    <row r="265" spans="18:30" x14ac:dyDescent="0.25">
      <c r="R265" s="300"/>
      <c r="S265" s="300"/>
      <c r="T265" s="300"/>
      <c r="U265" s="300"/>
      <c r="V265" s="300"/>
      <c r="W265" s="300"/>
      <c r="X265" s="300"/>
      <c r="Y265" s="300"/>
      <c r="Z265" s="300"/>
      <c r="AA265" s="300"/>
      <c r="AB265" s="300"/>
      <c r="AC265" s="300"/>
      <c r="AD265" s="297"/>
    </row>
    <row r="266" spans="18:30" x14ac:dyDescent="0.25">
      <c r="R266" s="300"/>
      <c r="S266" s="300"/>
      <c r="T266" s="300"/>
      <c r="U266" s="300"/>
      <c r="V266" s="300"/>
      <c r="W266" s="300"/>
      <c r="X266" s="300"/>
      <c r="Y266" s="300"/>
      <c r="Z266" s="300"/>
      <c r="AA266" s="300"/>
      <c r="AB266" s="300"/>
      <c r="AC266" s="300"/>
      <c r="AD266" s="297"/>
    </row>
    <row r="267" spans="18:30" x14ac:dyDescent="0.25">
      <c r="R267" s="300"/>
      <c r="S267" s="300"/>
      <c r="T267" s="300"/>
      <c r="U267" s="300"/>
      <c r="V267" s="300"/>
      <c r="W267" s="300"/>
      <c r="X267" s="300"/>
      <c r="Y267" s="300"/>
      <c r="Z267" s="300"/>
      <c r="AA267" s="300"/>
      <c r="AB267" s="300"/>
      <c r="AC267" s="300"/>
      <c r="AD267" s="297"/>
    </row>
    <row r="268" spans="18:30" x14ac:dyDescent="0.25">
      <c r="R268" s="300"/>
      <c r="S268" s="300"/>
      <c r="T268" s="300"/>
      <c r="U268" s="300"/>
      <c r="V268" s="300"/>
      <c r="W268" s="300"/>
      <c r="X268" s="300"/>
      <c r="Y268" s="300"/>
      <c r="Z268" s="300"/>
      <c r="AA268" s="300"/>
      <c r="AB268" s="300"/>
      <c r="AC268" s="300"/>
      <c r="AD268" s="297"/>
    </row>
    <row r="269" spans="18:30" x14ac:dyDescent="0.25">
      <c r="R269" s="300"/>
      <c r="S269" s="300"/>
      <c r="T269" s="300"/>
      <c r="U269" s="300"/>
      <c r="V269" s="300"/>
      <c r="W269" s="300"/>
      <c r="X269" s="300"/>
      <c r="Y269" s="300"/>
      <c r="Z269" s="300"/>
      <c r="AA269" s="300"/>
      <c r="AB269" s="300"/>
      <c r="AC269" s="300"/>
      <c r="AD269" s="297"/>
    </row>
    <row r="270" spans="18:30" x14ac:dyDescent="0.25">
      <c r="R270" s="300"/>
      <c r="S270" s="300"/>
      <c r="T270" s="300"/>
      <c r="U270" s="300"/>
      <c r="V270" s="300"/>
      <c r="W270" s="300"/>
      <c r="X270" s="300"/>
      <c r="Y270" s="300"/>
      <c r="Z270" s="300"/>
      <c r="AA270" s="300"/>
      <c r="AB270" s="300"/>
      <c r="AC270" s="300"/>
      <c r="AD270" s="297"/>
    </row>
    <row r="271" spans="18:30" x14ac:dyDescent="0.25">
      <c r="R271" s="300"/>
      <c r="S271" s="300"/>
      <c r="T271" s="300"/>
      <c r="U271" s="300"/>
      <c r="V271" s="300"/>
      <c r="W271" s="300"/>
      <c r="X271" s="300"/>
      <c r="Y271" s="300"/>
      <c r="Z271" s="300"/>
      <c r="AA271" s="300"/>
      <c r="AB271" s="300"/>
      <c r="AC271" s="300"/>
      <c r="AD271" s="297"/>
    </row>
    <row r="272" spans="18:30" x14ac:dyDescent="0.25">
      <c r="R272" s="300"/>
      <c r="S272" s="300"/>
      <c r="T272" s="300"/>
      <c r="U272" s="300"/>
      <c r="V272" s="300"/>
      <c r="W272" s="300"/>
      <c r="X272" s="300"/>
      <c r="Y272" s="300"/>
      <c r="Z272" s="300"/>
      <c r="AA272" s="300"/>
      <c r="AB272" s="300"/>
      <c r="AC272" s="300"/>
      <c r="AD272" s="297"/>
    </row>
    <row r="273" spans="18:30" x14ac:dyDescent="0.25">
      <c r="R273" s="300"/>
      <c r="S273" s="300"/>
      <c r="T273" s="300"/>
      <c r="U273" s="300"/>
      <c r="V273" s="300"/>
      <c r="W273" s="300"/>
      <c r="X273" s="300"/>
      <c r="Y273" s="300"/>
      <c r="Z273" s="300"/>
      <c r="AA273" s="300"/>
      <c r="AB273" s="300"/>
      <c r="AC273" s="300"/>
      <c r="AD273" s="297"/>
    </row>
    <row r="274" spans="18:30" x14ac:dyDescent="0.25">
      <c r="R274" s="300"/>
      <c r="S274" s="300"/>
      <c r="T274" s="300"/>
      <c r="U274" s="300"/>
      <c r="V274" s="300"/>
      <c r="W274" s="300"/>
      <c r="X274" s="300"/>
      <c r="Y274" s="300"/>
      <c r="Z274" s="300"/>
      <c r="AA274" s="300"/>
      <c r="AB274" s="300"/>
      <c r="AC274" s="300"/>
      <c r="AD274" s="297"/>
    </row>
    <row r="275" spans="18:30" x14ac:dyDescent="0.25">
      <c r="R275" s="300"/>
      <c r="S275" s="300"/>
      <c r="T275" s="300"/>
      <c r="U275" s="300"/>
      <c r="V275" s="300"/>
      <c r="W275" s="300"/>
      <c r="X275" s="300"/>
      <c r="Y275" s="300"/>
      <c r="Z275" s="300"/>
      <c r="AA275" s="300"/>
      <c r="AB275" s="300"/>
      <c r="AC275" s="300"/>
      <c r="AD275" s="297"/>
    </row>
    <row r="276" spans="18:30" x14ac:dyDescent="0.25">
      <c r="R276" s="300"/>
      <c r="S276" s="300"/>
      <c r="T276" s="300"/>
      <c r="U276" s="300"/>
      <c r="V276" s="300"/>
      <c r="W276" s="300"/>
      <c r="X276" s="300"/>
      <c r="Y276" s="300"/>
      <c r="Z276" s="300"/>
      <c r="AA276" s="300"/>
      <c r="AB276" s="300"/>
      <c r="AC276" s="300"/>
      <c r="AD276" s="297"/>
    </row>
    <row r="277" spans="18:30" x14ac:dyDescent="0.25">
      <c r="R277" s="300"/>
      <c r="S277" s="300"/>
      <c r="T277" s="300"/>
      <c r="U277" s="300"/>
      <c r="V277" s="300"/>
      <c r="W277" s="300"/>
      <c r="X277" s="300"/>
      <c r="Y277" s="300"/>
      <c r="Z277" s="300"/>
      <c r="AA277" s="300"/>
      <c r="AB277" s="300"/>
      <c r="AC277" s="300"/>
      <c r="AD277" s="297"/>
    </row>
    <row r="278" spans="18:30" x14ac:dyDescent="0.25">
      <c r="R278" s="300"/>
      <c r="S278" s="300"/>
      <c r="T278" s="300"/>
      <c r="U278" s="300"/>
      <c r="V278" s="300"/>
      <c r="W278" s="300"/>
      <c r="X278" s="300"/>
      <c r="Y278" s="300"/>
      <c r="Z278" s="300"/>
      <c r="AA278" s="300"/>
      <c r="AB278" s="300"/>
      <c r="AC278" s="300"/>
      <c r="AD278" s="297"/>
    </row>
    <row r="279" spans="18:30" x14ac:dyDescent="0.25">
      <c r="R279" s="300"/>
      <c r="S279" s="300"/>
      <c r="T279" s="300"/>
      <c r="U279" s="300"/>
      <c r="V279" s="300"/>
      <c r="W279" s="300"/>
      <c r="X279" s="300"/>
      <c r="Y279" s="300"/>
      <c r="Z279" s="300"/>
      <c r="AA279" s="300"/>
      <c r="AB279" s="300"/>
      <c r="AC279" s="300"/>
      <c r="AD279" s="297"/>
    </row>
    <row r="280" spans="18:30" x14ac:dyDescent="0.25">
      <c r="R280" s="300"/>
      <c r="S280" s="300"/>
      <c r="T280" s="300"/>
      <c r="U280" s="300"/>
      <c r="V280" s="300"/>
      <c r="W280" s="300"/>
      <c r="X280" s="300"/>
      <c r="Y280" s="300"/>
      <c r="Z280" s="300"/>
      <c r="AA280" s="300"/>
      <c r="AB280" s="300"/>
      <c r="AC280" s="300"/>
      <c r="AD280" s="297"/>
    </row>
    <row r="281" spans="18:30" x14ac:dyDescent="0.25">
      <c r="R281" s="300"/>
      <c r="S281" s="300"/>
      <c r="T281" s="300"/>
      <c r="U281" s="300"/>
      <c r="V281" s="300"/>
      <c r="W281" s="300"/>
      <c r="X281" s="300"/>
      <c r="Y281" s="300"/>
      <c r="Z281" s="300"/>
      <c r="AA281" s="300"/>
      <c r="AB281" s="300"/>
      <c r="AC281" s="300"/>
      <c r="AD281" s="297"/>
    </row>
    <row r="282" spans="18:30" x14ac:dyDescent="0.25">
      <c r="R282" s="300"/>
      <c r="S282" s="300"/>
      <c r="T282" s="300"/>
      <c r="U282" s="300"/>
      <c r="V282" s="300"/>
      <c r="W282" s="300"/>
      <c r="X282" s="300"/>
      <c r="Y282" s="300"/>
      <c r="Z282" s="300"/>
      <c r="AA282" s="300"/>
      <c r="AB282" s="300"/>
      <c r="AC282" s="300"/>
      <c r="AD282" s="297"/>
    </row>
    <row r="283" spans="18:30" x14ac:dyDescent="0.25">
      <c r="R283" s="300"/>
      <c r="S283" s="300"/>
      <c r="T283" s="300"/>
      <c r="U283" s="300"/>
      <c r="V283" s="300"/>
      <c r="W283" s="300"/>
      <c r="X283" s="300"/>
      <c r="Y283" s="300"/>
      <c r="Z283" s="300"/>
      <c r="AA283" s="300"/>
      <c r="AB283" s="300"/>
      <c r="AC283" s="300"/>
      <c r="AD283" s="297"/>
    </row>
    <row r="284" spans="18:30" x14ac:dyDescent="0.25">
      <c r="R284" s="300"/>
      <c r="S284" s="300"/>
      <c r="T284" s="300"/>
      <c r="U284" s="300"/>
      <c r="V284" s="300"/>
      <c r="W284" s="300"/>
      <c r="X284" s="300"/>
      <c r="Y284" s="300"/>
      <c r="Z284" s="300"/>
      <c r="AA284" s="300"/>
      <c r="AB284" s="300"/>
      <c r="AC284" s="300"/>
      <c r="AD284" s="297"/>
    </row>
    <row r="285" spans="18:30" x14ac:dyDescent="0.25">
      <c r="R285" s="300"/>
      <c r="S285" s="300"/>
      <c r="T285" s="300"/>
      <c r="U285" s="300"/>
      <c r="V285" s="300"/>
      <c r="W285" s="300"/>
      <c r="X285" s="300"/>
      <c r="Y285" s="300"/>
      <c r="Z285" s="300"/>
      <c r="AA285" s="300"/>
      <c r="AB285" s="300"/>
      <c r="AC285" s="300"/>
      <c r="AD285" s="297"/>
    </row>
    <row r="286" spans="18:30" x14ac:dyDescent="0.25">
      <c r="R286" s="300"/>
      <c r="S286" s="300"/>
      <c r="T286" s="300"/>
      <c r="U286" s="300"/>
      <c r="V286" s="300"/>
      <c r="W286" s="300"/>
      <c r="X286" s="300"/>
      <c r="Y286" s="300"/>
      <c r="Z286" s="300"/>
      <c r="AA286" s="300"/>
      <c r="AB286" s="300"/>
      <c r="AC286" s="300"/>
      <c r="AD286" s="297"/>
    </row>
    <row r="287" spans="18:30" x14ac:dyDescent="0.25">
      <c r="R287" s="300"/>
      <c r="S287" s="300"/>
      <c r="T287" s="300"/>
      <c r="U287" s="300"/>
      <c r="V287" s="300"/>
      <c r="W287" s="300"/>
      <c r="X287" s="300"/>
      <c r="Y287" s="300"/>
      <c r="Z287" s="300"/>
      <c r="AA287" s="300"/>
      <c r="AB287" s="300"/>
      <c r="AC287" s="300"/>
      <c r="AD287" s="297"/>
    </row>
    <row r="288" spans="18:30" x14ac:dyDescent="0.25">
      <c r="R288" s="300"/>
      <c r="S288" s="300"/>
      <c r="T288" s="300"/>
      <c r="U288" s="300"/>
      <c r="V288" s="300"/>
      <c r="W288" s="300"/>
      <c r="X288" s="300"/>
      <c r="Y288" s="300"/>
      <c r="Z288" s="300"/>
      <c r="AA288" s="300"/>
      <c r="AB288" s="300"/>
      <c r="AC288" s="300"/>
      <c r="AD288" s="297"/>
    </row>
    <row r="289" spans="18:30" x14ac:dyDescent="0.25">
      <c r="R289" s="300"/>
      <c r="S289" s="300"/>
      <c r="T289" s="300"/>
      <c r="U289" s="300"/>
      <c r="V289" s="300"/>
      <c r="W289" s="300"/>
      <c r="X289" s="300"/>
      <c r="Y289" s="300"/>
      <c r="Z289" s="300"/>
      <c r="AA289" s="300"/>
      <c r="AB289" s="300"/>
      <c r="AC289" s="300"/>
      <c r="AD289" s="297"/>
    </row>
    <row r="290" spans="18:30" x14ac:dyDescent="0.25">
      <c r="R290" s="300"/>
      <c r="S290" s="300"/>
      <c r="T290" s="300"/>
      <c r="U290" s="300"/>
      <c r="V290" s="300"/>
      <c r="W290" s="300"/>
      <c r="X290" s="300"/>
      <c r="Y290" s="300"/>
      <c r="Z290" s="300"/>
      <c r="AA290" s="300"/>
      <c r="AB290" s="300"/>
      <c r="AC290" s="300"/>
      <c r="AD290" s="297"/>
    </row>
    <row r="291" spans="18:30" x14ac:dyDescent="0.25">
      <c r="R291" s="300"/>
      <c r="S291" s="300"/>
      <c r="T291" s="300"/>
      <c r="U291" s="300"/>
      <c r="V291" s="300"/>
      <c r="W291" s="300"/>
      <c r="X291" s="300"/>
      <c r="Y291" s="300"/>
      <c r="Z291" s="300"/>
      <c r="AA291" s="300"/>
      <c r="AB291" s="300"/>
      <c r="AC291" s="300"/>
      <c r="AD291" s="297"/>
    </row>
    <row r="292" spans="18:30" x14ac:dyDescent="0.25">
      <c r="R292" s="300"/>
      <c r="S292" s="300"/>
      <c r="T292" s="300"/>
      <c r="U292" s="300"/>
      <c r="V292" s="300"/>
      <c r="W292" s="300"/>
      <c r="X292" s="300"/>
      <c r="Y292" s="300"/>
      <c r="Z292" s="300"/>
      <c r="AA292" s="300"/>
      <c r="AB292" s="300"/>
      <c r="AC292" s="300"/>
      <c r="AD292" s="297"/>
    </row>
    <row r="293" spans="18:30" x14ac:dyDescent="0.25">
      <c r="R293" s="300"/>
      <c r="S293" s="300"/>
      <c r="T293" s="300"/>
      <c r="U293" s="300"/>
      <c r="V293" s="300"/>
      <c r="W293" s="300"/>
      <c r="X293" s="300"/>
      <c r="Y293" s="300"/>
      <c r="Z293" s="300"/>
      <c r="AA293" s="300"/>
      <c r="AB293" s="300"/>
      <c r="AC293" s="300"/>
      <c r="AD293" s="297"/>
    </row>
    <row r="294" spans="18:30" x14ac:dyDescent="0.25">
      <c r="R294" s="300"/>
      <c r="S294" s="300"/>
      <c r="T294" s="300"/>
      <c r="U294" s="300"/>
      <c r="V294" s="300"/>
      <c r="W294" s="300"/>
      <c r="X294" s="300"/>
      <c r="Y294" s="300"/>
      <c r="Z294" s="300"/>
      <c r="AA294" s="300"/>
      <c r="AB294" s="300"/>
      <c r="AC294" s="300"/>
      <c r="AD294" s="297"/>
    </row>
    <row r="295" spans="18:30" x14ac:dyDescent="0.25">
      <c r="R295" s="300"/>
      <c r="S295" s="300"/>
      <c r="T295" s="300"/>
      <c r="U295" s="300"/>
      <c r="V295" s="300"/>
      <c r="W295" s="300"/>
      <c r="X295" s="300"/>
      <c r="Y295" s="300"/>
      <c r="Z295" s="300"/>
      <c r="AA295" s="300"/>
      <c r="AB295" s="300"/>
      <c r="AC295" s="300"/>
      <c r="AD295" s="297"/>
    </row>
    <row r="296" spans="18:30" x14ac:dyDescent="0.25">
      <c r="R296" s="300"/>
      <c r="S296" s="300"/>
      <c r="T296" s="300"/>
      <c r="U296" s="300"/>
      <c r="V296" s="300"/>
      <c r="W296" s="300"/>
      <c r="X296" s="300"/>
      <c r="Y296" s="300"/>
      <c r="Z296" s="300"/>
      <c r="AA296" s="300"/>
      <c r="AB296" s="300"/>
      <c r="AC296" s="300"/>
      <c r="AD296" s="297"/>
    </row>
    <row r="297" spans="18:30" x14ac:dyDescent="0.25">
      <c r="R297" s="300"/>
      <c r="S297" s="300"/>
      <c r="T297" s="300"/>
      <c r="U297" s="300"/>
      <c r="V297" s="300"/>
      <c r="W297" s="300"/>
      <c r="X297" s="300"/>
      <c r="Y297" s="300"/>
      <c r="Z297" s="300"/>
      <c r="AA297" s="300"/>
      <c r="AB297" s="300"/>
      <c r="AC297" s="300"/>
      <c r="AD297" s="297"/>
    </row>
    <row r="298" spans="18:30" x14ac:dyDescent="0.25">
      <c r="R298" s="300"/>
      <c r="S298" s="300"/>
      <c r="T298" s="300"/>
      <c r="U298" s="300"/>
      <c r="V298" s="300"/>
      <c r="W298" s="300"/>
      <c r="X298" s="300"/>
      <c r="Y298" s="300"/>
      <c r="Z298" s="300"/>
      <c r="AA298" s="300"/>
      <c r="AB298" s="300"/>
      <c r="AC298" s="300"/>
      <c r="AD298" s="297"/>
    </row>
    <row r="299" spans="18:30" x14ac:dyDescent="0.25">
      <c r="R299" s="300"/>
      <c r="S299" s="300"/>
      <c r="T299" s="300"/>
      <c r="U299" s="300"/>
      <c r="V299" s="300"/>
      <c r="W299" s="300"/>
      <c r="X299" s="300"/>
      <c r="Y299" s="300"/>
      <c r="Z299" s="300"/>
      <c r="AA299" s="300"/>
      <c r="AB299" s="300"/>
      <c r="AC299" s="300"/>
      <c r="AD299" s="297"/>
    </row>
    <row r="300" spans="18:30" x14ac:dyDescent="0.25">
      <c r="R300" s="300"/>
      <c r="S300" s="300"/>
      <c r="T300" s="300"/>
      <c r="U300" s="300"/>
      <c r="V300" s="300"/>
      <c r="W300" s="300"/>
      <c r="X300" s="300"/>
      <c r="Y300" s="300"/>
      <c r="Z300" s="300"/>
      <c r="AA300" s="300"/>
      <c r="AB300" s="300"/>
      <c r="AC300" s="300"/>
      <c r="AD300" s="297"/>
    </row>
    <row r="301" spans="18:30" x14ac:dyDescent="0.25">
      <c r="R301" s="300"/>
      <c r="S301" s="300"/>
      <c r="T301" s="300"/>
      <c r="U301" s="300"/>
      <c r="V301" s="300"/>
      <c r="W301" s="300"/>
      <c r="X301" s="300"/>
      <c r="Y301" s="300"/>
      <c r="Z301" s="300"/>
      <c r="AA301" s="300"/>
      <c r="AB301" s="300"/>
      <c r="AC301" s="300"/>
      <c r="AD301" s="297"/>
    </row>
    <row r="302" spans="18:30" x14ac:dyDescent="0.25">
      <c r="R302" s="300"/>
      <c r="S302" s="300"/>
      <c r="T302" s="300"/>
      <c r="U302" s="300"/>
      <c r="V302" s="300"/>
      <c r="W302" s="300"/>
      <c r="X302" s="300"/>
      <c r="Y302" s="300"/>
      <c r="Z302" s="300"/>
      <c r="AA302" s="300"/>
      <c r="AB302" s="300"/>
      <c r="AC302" s="300"/>
      <c r="AD302" s="297"/>
    </row>
    <row r="303" spans="18:30" x14ac:dyDescent="0.25">
      <c r="R303" s="300"/>
      <c r="S303" s="300"/>
      <c r="T303" s="300"/>
      <c r="U303" s="300"/>
      <c r="V303" s="300"/>
      <c r="W303" s="300"/>
      <c r="X303" s="300"/>
      <c r="Y303" s="300"/>
      <c r="Z303" s="300"/>
      <c r="AA303" s="300"/>
      <c r="AB303" s="300"/>
      <c r="AC303" s="300"/>
      <c r="AD303" s="297"/>
    </row>
    <row r="304" spans="18:30" x14ac:dyDescent="0.25">
      <c r="R304" s="300"/>
      <c r="S304" s="300"/>
      <c r="T304" s="300"/>
      <c r="U304" s="300"/>
      <c r="V304" s="300"/>
      <c r="W304" s="300"/>
      <c r="X304" s="300"/>
      <c r="Y304" s="300"/>
      <c r="Z304" s="300"/>
      <c r="AA304" s="300"/>
      <c r="AB304" s="300"/>
      <c r="AC304" s="300"/>
      <c r="AD304" s="297"/>
    </row>
    <row r="305" spans="18:30" x14ac:dyDescent="0.25">
      <c r="R305" s="300"/>
      <c r="S305" s="300"/>
      <c r="T305" s="300"/>
      <c r="U305" s="300"/>
      <c r="V305" s="300"/>
      <c r="W305" s="300"/>
      <c r="X305" s="300"/>
      <c r="Y305" s="300"/>
      <c r="Z305" s="300"/>
      <c r="AA305" s="300"/>
      <c r="AB305" s="300"/>
      <c r="AC305" s="300"/>
      <c r="AD305" s="297"/>
    </row>
    <row r="306" spans="18:30" x14ac:dyDescent="0.25">
      <c r="R306" s="300"/>
      <c r="S306" s="300"/>
      <c r="T306" s="300"/>
      <c r="U306" s="300"/>
      <c r="V306" s="300"/>
      <c r="W306" s="300"/>
      <c r="X306" s="300"/>
      <c r="Y306" s="300"/>
      <c r="Z306" s="300"/>
      <c r="AA306" s="300"/>
      <c r="AB306" s="300"/>
      <c r="AC306" s="300"/>
      <c r="AD306" s="297"/>
    </row>
    <row r="307" spans="18:30" x14ac:dyDescent="0.25">
      <c r="R307" s="300"/>
      <c r="S307" s="300"/>
      <c r="T307" s="300"/>
      <c r="U307" s="300"/>
      <c r="V307" s="300"/>
      <c r="W307" s="300"/>
      <c r="X307" s="300"/>
      <c r="Y307" s="300"/>
      <c r="Z307" s="300"/>
      <c r="AA307" s="300"/>
      <c r="AB307" s="300"/>
      <c r="AC307" s="300"/>
      <c r="AD307" s="297"/>
    </row>
    <row r="308" spans="18:30" x14ac:dyDescent="0.25">
      <c r="R308" s="300"/>
      <c r="S308" s="300"/>
      <c r="T308" s="300"/>
      <c r="U308" s="300"/>
      <c r="V308" s="300"/>
      <c r="W308" s="300"/>
      <c r="X308" s="300"/>
      <c r="Y308" s="300"/>
      <c r="Z308" s="300"/>
      <c r="AA308" s="300"/>
      <c r="AB308" s="300"/>
      <c r="AC308" s="300"/>
      <c r="AD308" s="297"/>
    </row>
    <row r="309" spans="18:30" x14ac:dyDescent="0.25">
      <c r="R309" s="300"/>
      <c r="S309" s="300"/>
      <c r="T309" s="300"/>
      <c r="U309" s="300"/>
      <c r="V309" s="300"/>
      <c r="W309" s="300"/>
      <c r="X309" s="300"/>
      <c r="Y309" s="300"/>
      <c r="Z309" s="300"/>
      <c r="AA309" s="300"/>
      <c r="AB309" s="300"/>
      <c r="AC309" s="300"/>
      <c r="AD309" s="297"/>
    </row>
    <row r="310" spans="18:30" x14ac:dyDescent="0.25">
      <c r="R310" s="300"/>
      <c r="S310" s="300"/>
      <c r="T310" s="300"/>
      <c r="U310" s="300"/>
      <c r="V310" s="300"/>
      <c r="W310" s="300"/>
      <c r="X310" s="300"/>
      <c r="Y310" s="300"/>
      <c r="Z310" s="300"/>
      <c r="AA310" s="300"/>
      <c r="AB310" s="300"/>
      <c r="AC310" s="300"/>
      <c r="AD310" s="297"/>
    </row>
    <row r="311" spans="18:30" x14ac:dyDescent="0.25">
      <c r="R311" s="300"/>
      <c r="S311" s="300"/>
      <c r="T311" s="300"/>
      <c r="U311" s="300"/>
      <c r="V311" s="300"/>
      <c r="W311" s="300"/>
      <c r="X311" s="300"/>
      <c r="Y311" s="300"/>
      <c r="Z311" s="300"/>
      <c r="AA311" s="300"/>
      <c r="AB311" s="300"/>
      <c r="AC311" s="300"/>
      <c r="AD311" s="297"/>
    </row>
    <row r="312" spans="18:30" x14ac:dyDescent="0.25">
      <c r="R312" s="300"/>
      <c r="S312" s="300"/>
      <c r="T312" s="300"/>
      <c r="U312" s="300"/>
      <c r="V312" s="300"/>
      <c r="W312" s="300"/>
      <c r="X312" s="300"/>
      <c r="Y312" s="300"/>
      <c r="Z312" s="300"/>
      <c r="AA312" s="300"/>
      <c r="AB312" s="300"/>
      <c r="AC312" s="300"/>
      <c r="AD312" s="297"/>
    </row>
    <row r="313" spans="18:30" x14ac:dyDescent="0.25">
      <c r="R313" s="300"/>
      <c r="S313" s="300"/>
      <c r="T313" s="300"/>
      <c r="U313" s="300"/>
      <c r="V313" s="300"/>
      <c r="W313" s="300"/>
      <c r="X313" s="300"/>
      <c r="Y313" s="300"/>
      <c r="Z313" s="300"/>
      <c r="AA313" s="300"/>
      <c r="AB313" s="300"/>
      <c r="AC313" s="300"/>
      <c r="AD313" s="297"/>
    </row>
    <row r="314" spans="18:30" x14ac:dyDescent="0.25">
      <c r="R314" s="300"/>
      <c r="S314" s="300"/>
      <c r="T314" s="300"/>
      <c r="U314" s="300"/>
      <c r="V314" s="300"/>
      <c r="W314" s="300"/>
      <c r="X314" s="300"/>
      <c r="Y314" s="300"/>
      <c r="Z314" s="300"/>
      <c r="AA314" s="300"/>
      <c r="AB314" s="300"/>
      <c r="AC314" s="300"/>
      <c r="AD314" s="297"/>
    </row>
    <row r="315" spans="18:30" x14ac:dyDescent="0.25">
      <c r="R315" s="300"/>
      <c r="S315" s="300"/>
      <c r="T315" s="300"/>
      <c r="U315" s="300"/>
      <c r="V315" s="300"/>
      <c r="W315" s="300"/>
      <c r="X315" s="300"/>
      <c r="Y315" s="300"/>
      <c r="Z315" s="300"/>
      <c r="AA315" s="300"/>
      <c r="AB315" s="300"/>
      <c r="AC315" s="300"/>
      <c r="AD315" s="297"/>
    </row>
    <row r="316" spans="18:30" x14ac:dyDescent="0.25">
      <c r="R316" s="300"/>
      <c r="S316" s="300"/>
      <c r="T316" s="300"/>
      <c r="U316" s="300"/>
      <c r="V316" s="300"/>
      <c r="W316" s="300"/>
      <c r="X316" s="300"/>
      <c r="Y316" s="300"/>
      <c r="Z316" s="300"/>
      <c r="AA316" s="300"/>
      <c r="AB316" s="300"/>
      <c r="AC316" s="300"/>
      <c r="AD316" s="297"/>
    </row>
    <row r="317" spans="18:30" x14ac:dyDescent="0.25">
      <c r="R317" s="300"/>
      <c r="S317" s="300"/>
      <c r="T317" s="300"/>
      <c r="U317" s="300"/>
      <c r="V317" s="300"/>
      <c r="W317" s="300"/>
      <c r="X317" s="300"/>
      <c r="Y317" s="300"/>
      <c r="Z317" s="300"/>
      <c r="AA317" s="300"/>
      <c r="AB317" s="300"/>
      <c r="AC317" s="300"/>
      <c r="AD317" s="297"/>
    </row>
    <row r="318" spans="18:30" x14ac:dyDescent="0.25">
      <c r="R318" s="300"/>
      <c r="S318" s="300"/>
      <c r="T318" s="300"/>
      <c r="U318" s="300"/>
      <c r="V318" s="300"/>
      <c r="W318" s="300"/>
      <c r="X318" s="300"/>
      <c r="Y318" s="300"/>
      <c r="Z318" s="300"/>
      <c r="AA318" s="300"/>
      <c r="AB318" s="300"/>
      <c r="AC318" s="300"/>
      <c r="AD318" s="297"/>
    </row>
    <row r="319" spans="18:30" x14ac:dyDescent="0.25">
      <c r="R319" s="300"/>
      <c r="S319" s="300"/>
      <c r="T319" s="300"/>
      <c r="U319" s="300"/>
      <c r="V319" s="300"/>
      <c r="W319" s="300"/>
      <c r="X319" s="300"/>
      <c r="Y319" s="300"/>
      <c r="Z319" s="300"/>
      <c r="AA319" s="300"/>
      <c r="AB319" s="300"/>
      <c r="AC319" s="300"/>
      <c r="AD319" s="297"/>
    </row>
    <row r="320" spans="18:30" x14ac:dyDescent="0.25">
      <c r="R320" s="300"/>
      <c r="S320" s="300"/>
      <c r="T320" s="300"/>
      <c r="U320" s="300"/>
      <c r="V320" s="300"/>
      <c r="W320" s="300"/>
      <c r="X320" s="300"/>
      <c r="Y320" s="300"/>
      <c r="Z320" s="300"/>
      <c r="AA320" s="300"/>
      <c r="AB320" s="300"/>
      <c r="AC320" s="300"/>
      <c r="AD320" s="297"/>
    </row>
    <row r="321" spans="18:30" x14ac:dyDescent="0.25">
      <c r="R321" s="300"/>
      <c r="S321" s="300"/>
      <c r="T321" s="300"/>
      <c r="U321" s="300"/>
      <c r="V321" s="300"/>
      <c r="W321" s="300"/>
      <c r="X321" s="300"/>
      <c r="Y321" s="300"/>
      <c r="Z321" s="300"/>
      <c r="AA321" s="300"/>
      <c r="AB321" s="300"/>
      <c r="AC321" s="300"/>
      <c r="AD321" s="297"/>
    </row>
    <row r="322" spans="18:30" x14ac:dyDescent="0.25">
      <c r="R322" s="300"/>
      <c r="S322" s="300"/>
      <c r="T322" s="300"/>
      <c r="U322" s="300"/>
      <c r="V322" s="300"/>
      <c r="W322" s="300"/>
      <c r="X322" s="300"/>
      <c r="Y322" s="300"/>
      <c r="Z322" s="300"/>
      <c r="AA322" s="300"/>
      <c r="AB322" s="300"/>
      <c r="AC322" s="300"/>
      <c r="AD322" s="297"/>
    </row>
    <row r="323" spans="18:30" x14ac:dyDescent="0.25">
      <c r="R323" s="300"/>
      <c r="S323" s="300"/>
      <c r="T323" s="300"/>
      <c r="U323" s="300"/>
      <c r="V323" s="300"/>
      <c r="W323" s="300"/>
      <c r="X323" s="300"/>
      <c r="Y323" s="300"/>
      <c r="Z323" s="300"/>
      <c r="AA323" s="300"/>
      <c r="AB323" s="300"/>
      <c r="AC323" s="300"/>
      <c r="AD323" s="297"/>
    </row>
    <row r="324" spans="18:30" x14ac:dyDescent="0.25">
      <c r="R324" s="300"/>
      <c r="S324" s="300"/>
      <c r="T324" s="300"/>
      <c r="U324" s="300"/>
      <c r="V324" s="300"/>
      <c r="W324" s="300"/>
      <c r="X324" s="300"/>
      <c r="Y324" s="300"/>
      <c r="Z324" s="300"/>
      <c r="AA324" s="300"/>
      <c r="AB324" s="300"/>
      <c r="AC324" s="300"/>
      <c r="AD324" s="297"/>
    </row>
    <row r="325" spans="18:30" x14ac:dyDescent="0.25">
      <c r="R325" s="300"/>
      <c r="S325" s="300"/>
      <c r="T325" s="300"/>
      <c r="U325" s="300"/>
      <c r="V325" s="300"/>
      <c r="W325" s="300"/>
      <c r="X325" s="300"/>
      <c r="Y325" s="300"/>
      <c r="Z325" s="300"/>
      <c r="AA325" s="300"/>
      <c r="AB325" s="300"/>
      <c r="AC325" s="300"/>
      <c r="AD325" s="297"/>
    </row>
    <row r="326" spans="18:30" x14ac:dyDescent="0.25">
      <c r="R326" s="300"/>
      <c r="S326" s="300"/>
      <c r="T326" s="300"/>
      <c r="U326" s="300"/>
      <c r="V326" s="300"/>
      <c r="W326" s="300"/>
      <c r="X326" s="300"/>
      <c r="Y326" s="300"/>
      <c r="Z326" s="300"/>
      <c r="AA326" s="300"/>
      <c r="AB326" s="300"/>
      <c r="AC326" s="300"/>
      <c r="AD326" s="297"/>
    </row>
    <row r="327" spans="18:30" x14ac:dyDescent="0.25">
      <c r="R327" s="300"/>
      <c r="S327" s="300"/>
      <c r="T327" s="300"/>
      <c r="U327" s="300"/>
      <c r="V327" s="300"/>
      <c r="W327" s="300"/>
      <c r="X327" s="300"/>
      <c r="Y327" s="300"/>
      <c r="Z327" s="300"/>
      <c r="AA327" s="300"/>
      <c r="AB327" s="300"/>
      <c r="AC327" s="300"/>
      <c r="AD327" s="297"/>
    </row>
    <row r="328" spans="18:30" x14ac:dyDescent="0.25">
      <c r="R328" s="300"/>
      <c r="S328" s="300"/>
      <c r="T328" s="300"/>
      <c r="U328" s="300"/>
      <c r="V328" s="300"/>
      <c r="W328" s="300"/>
      <c r="X328" s="300"/>
      <c r="Y328" s="300"/>
      <c r="Z328" s="300"/>
      <c r="AA328" s="300"/>
      <c r="AB328" s="300"/>
      <c r="AC328" s="300"/>
      <c r="AD328" s="297"/>
    </row>
    <row r="329" spans="18:30" x14ac:dyDescent="0.25">
      <c r="R329" s="300"/>
      <c r="S329" s="300"/>
      <c r="T329" s="300"/>
      <c r="U329" s="300"/>
      <c r="V329" s="300"/>
      <c r="W329" s="300"/>
      <c r="X329" s="300"/>
      <c r="Y329" s="300"/>
      <c r="Z329" s="300"/>
      <c r="AA329" s="300"/>
      <c r="AB329" s="300"/>
      <c r="AC329" s="300"/>
      <c r="AD329" s="297"/>
    </row>
    <row r="330" spans="18:30" x14ac:dyDescent="0.25">
      <c r="R330" s="300"/>
      <c r="S330" s="300"/>
      <c r="T330" s="300"/>
      <c r="U330" s="300"/>
      <c r="V330" s="300"/>
      <c r="W330" s="300"/>
      <c r="X330" s="300"/>
      <c r="Y330" s="300"/>
      <c r="Z330" s="300"/>
      <c r="AA330" s="300"/>
      <c r="AB330" s="300"/>
      <c r="AC330" s="300"/>
      <c r="AD330" s="297"/>
    </row>
    <row r="331" spans="18:30" x14ac:dyDescent="0.25">
      <c r="R331" s="300"/>
      <c r="S331" s="300"/>
      <c r="T331" s="300"/>
      <c r="U331" s="300"/>
      <c r="V331" s="300"/>
      <c r="W331" s="300"/>
      <c r="X331" s="300"/>
      <c r="Y331" s="300"/>
      <c r="Z331" s="300"/>
      <c r="AA331" s="300"/>
      <c r="AB331" s="300"/>
      <c r="AC331" s="300"/>
      <c r="AD331" s="297"/>
    </row>
    <row r="332" spans="18:30" x14ac:dyDescent="0.25">
      <c r="R332" s="300"/>
      <c r="S332" s="300"/>
      <c r="T332" s="300"/>
      <c r="U332" s="300"/>
      <c r="V332" s="300"/>
      <c r="W332" s="300"/>
      <c r="X332" s="300"/>
      <c r="Y332" s="300"/>
      <c r="Z332" s="300"/>
      <c r="AA332" s="300"/>
      <c r="AB332" s="300"/>
      <c r="AC332" s="300"/>
      <c r="AD332" s="297"/>
    </row>
    <row r="333" spans="18:30" x14ac:dyDescent="0.25">
      <c r="R333" s="300"/>
      <c r="S333" s="300"/>
      <c r="T333" s="300"/>
      <c r="U333" s="300"/>
      <c r="V333" s="300"/>
      <c r="W333" s="300"/>
      <c r="X333" s="300"/>
      <c r="Y333" s="300"/>
      <c r="Z333" s="300"/>
      <c r="AA333" s="300"/>
      <c r="AB333" s="300"/>
      <c r="AC333" s="300"/>
      <c r="AD333" s="297"/>
    </row>
    <row r="334" spans="18:30" x14ac:dyDescent="0.25">
      <c r="R334" s="300"/>
      <c r="S334" s="300"/>
      <c r="T334" s="300"/>
      <c r="U334" s="300"/>
      <c r="V334" s="300"/>
      <c r="W334" s="300"/>
      <c r="X334" s="300"/>
      <c r="Y334" s="300"/>
      <c r="Z334" s="300"/>
      <c r="AA334" s="300"/>
      <c r="AB334" s="300"/>
      <c r="AC334" s="300"/>
      <c r="AD334" s="297"/>
    </row>
    <row r="335" spans="18:30" x14ac:dyDescent="0.25">
      <c r="R335" s="300"/>
      <c r="S335" s="300"/>
      <c r="T335" s="300"/>
      <c r="U335" s="300"/>
      <c r="V335" s="300"/>
      <c r="W335" s="300"/>
      <c r="X335" s="300"/>
      <c r="Y335" s="300"/>
      <c r="Z335" s="300"/>
      <c r="AA335" s="300"/>
      <c r="AB335" s="300"/>
      <c r="AC335" s="300"/>
      <c r="AD335" s="297"/>
    </row>
    <row r="336" spans="18:30" x14ac:dyDescent="0.25">
      <c r="R336" s="300"/>
      <c r="S336" s="300"/>
      <c r="T336" s="300"/>
      <c r="U336" s="300"/>
      <c r="V336" s="300"/>
      <c r="W336" s="300"/>
      <c r="X336" s="300"/>
      <c r="Y336" s="300"/>
      <c r="Z336" s="300"/>
      <c r="AA336" s="300"/>
      <c r="AB336" s="300"/>
      <c r="AC336" s="300"/>
      <c r="AD336" s="297"/>
    </row>
    <row r="337" spans="18:30" x14ac:dyDescent="0.25">
      <c r="R337" s="300"/>
      <c r="S337" s="300"/>
      <c r="T337" s="300"/>
      <c r="U337" s="300"/>
      <c r="V337" s="300"/>
      <c r="W337" s="300"/>
      <c r="X337" s="300"/>
      <c r="Y337" s="300"/>
      <c r="Z337" s="300"/>
      <c r="AA337" s="300"/>
      <c r="AB337" s="300"/>
      <c r="AC337" s="300"/>
      <c r="AD337" s="297"/>
    </row>
    <row r="338" spans="18:30" x14ac:dyDescent="0.25">
      <c r="R338" s="300"/>
      <c r="S338" s="300"/>
      <c r="T338" s="300"/>
      <c r="U338" s="300"/>
      <c r="V338" s="300"/>
      <c r="W338" s="300"/>
      <c r="X338" s="300"/>
      <c r="Y338" s="300"/>
      <c r="Z338" s="300"/>
      <c r="AA338" s="300"/>
      <c r="AB338" s="300"/>
      <c r="AC338" s="300"/>
      <c r="AD338" s="297"/>
    </row>
    <row r="339" spans="18:30" x14ac:dyDescent="0.25">
      <c r="R339" s="300"/>
      <c r="S339" s="300"/>
      <c r="T339" s="300"/>
      <c r="U339" s="300"/>
      <c r="V339" s="300"/>
      <c r="W339" s="300"/>
      <c r="X339" s="300"/>
      <c r="Y339" s="300"/>
      <c r="Z339" s="300"/>
      <c r="AA339" s="300"/>
      <c r="AB339" s="300"/>
      <c r="AC339" s="300"/>
      <c r="AD339" s="297"/>
    </row>
    <row r="340" spans="18:30" x14ac:dyDescent="0.25">
      <c r="R340" s="300"/>
      <c r="S340" s="300"/>
      <c r="T340" s="300"/>
      <c r="U340" s="300"/>
      <c r="V340" s="300"/>
      <c r="W340" s="300"/>
      <c r="X340" s="300"/>
      <c r="Y340" s="300"/>
      <c r="Z340" s="300"/>
      <c r="AA340" s="300"/>
      <c r="AB340" s="300"/>
      <c r="AC340" s="300"/>
      <c r="AD340" s="297"/>
    </row>
    <row r="341" spans="18:30" x14ac:dyDescent="0.25">
      <c r="R341" s="300"/>
      <c r="S341" s="300"/>
      <c r="T341" s="300"/>
      <c r="U341" s="300"/>
      <c r="V341" s="300"/>
      <c r="W341" s="300"/>
      <c r="X341" s="300"/>
      <c r="Y341" s="300"/>
      <c r="Z341" s="300"/>
      <c r="AA341" s="300"/>
      <c r="AB341" s="300"/>
      <c r="AC341" s="300"/>
      <c r="AD341" s="297"/>
    </row>
    <row r="342" spans="18:30" x14ac:dyDescent="0.25">
      <c r="R342" s="300"/>
      <c r="S342" s="300"/>
      <c r="T342" s="300"/>
      <c r="U342" s="300"/>
      <c r="V342" s="300"/>
      <c r="W342" s="300"/>
      <c r="X342" s="300"/>
      <c r="Y342" s="300"/>
      <c r="Z342" s="300"/>
      <c r="AA342" s="300"/>
      <c r="AB342" s="300"/>
      <c r="AC342" s="300"/>
      <c r="AD342" s="297"/>
    </row>
    <row r="343" spans="18:30" x14ac:dyDescent="0.25">
      <c r="R343" s="300"/>
      <c r="S343" s="300"/>
      <c r="T343" s="300"/>
      <c r="U343" s="300"/>
      <c r="V343" s="300"/>
      <c r="W343" s="300"/>
      <c r="X343" s="300"/>
      <c r="Y343" s="300"/>
      <c r="Z343" s="300"/>
      <c r="AA343" s="300"/>
      <c r="AB343" s="300"/>
      <c r="AC343" s="300"/>
      <c r="AD343" s="297"/>
    </row>
    <row r="344" spans="18:30" x14ac:dyDescent="0.25">
      <c r="R344" s="300"/>
      <c r="S344" s="300"/>
      <c r="T344" s="300"/>
      <c r="U344" s="300"/>
      <c r="V344" s="300"/>
      <c r="W344" s="300"/>
      <c r="X344" s="300"/>
      <c r="Y344" s="300"/>
      <c r="Z344" s="300"/>
      <c r="AA344" s="300"/>
      <c r="AB344" s="300"/>
      <c r="AC344" s="300"/>
      <c r="AD344" s="297"/>
    </row>
    <row r="345" spans="18:30" x14ac:dyDescent="0.25">
      <c r="R345" s="300"/>
      <c r="S345" s="300"/>
      <c r="T345" s="300"/>
      <c r="U345" s="300"/>
      <c r="V345" s="300"/>
      <c r="W345" s="300"/>
      <c r="X345" s="300"/>
      <c r="Y345" s="300"/>
      <c r="Z345" s="300"/>
      <c r="AA345" s="300"/>
      <c r="AB345" s="300"/>
      <c r="AC345" s="300"/>
      <c r="AD345" s="297"/>
    </row>
    <row r="346" spans="18:30" x14ac:dyDescent="0.25">
      <c r="R346" s="300"/>
      <c r="S346" s="300"/>
      <c r="T346" s="300"/>
      <c r="U346" s="300"/>
      <c r="V346" s="300"/>
      <c r="W346" s="300"/>
      <c r="X346" s="300"/>
      <c r="Y346" s="300"/>
      <c r="Z346" s="300"/>
      <c r="AA346" s="300"/>
      <c r="AB346" s="300"/>
      <c r="AC346" s="300"/>
      <c r="AD346" s="297"/>
    </row>
    <row r="347" spans="18:30" x14ac:dyDescent="0.25">
      <c r="R347" s="300"/>
      <c r="S347" s="300"/>
      <c r="T347" s="300"/>
      <c r="U347" s="300"/>
      <c r="V347" s="300"/>
      <c r="W347" s="300"/>
      <c r="X347" s="300"/>
      <c r="Y347" s="300"/>
      <c r="Z347" s="300"/>
      <c r="AA347" s="300"/>
      <c r="AB347" s="300"/>
      <c r="AC347" s="300"/>
      <c r="AD347" s="297"/>
    </row>
    <row r="348" spans="18:30" x14ac:dyDescent="0.25">
      <c r="R348" s="300"/>
      <c r="S348" s="300"/>
      <c r="T348" s="300"/>
      <c r="U348" s="300"/>
      <c r="V348" s="300"/>
      <c r="W348" s="300"/>
      <c r="X348" s="300"/>
      <c r="Y348" s="300"/>
      <c r="Z348" s="300"/>
      <c r="AA348" s="300"/>
      <c r="AB348" s="300"/>
      <c r="AC348" s="300"/>
      <c r="AD348" s="297"/>
    </row>
    <row r="349" spans="18:30" x14ac:dyDescent="0.25">
      <c r="R349" s="300"/>
      <c r="S349" s="300"/>
      <c r="T349" s="300"/>
      <c r="U349" s="300"/>
      <c r="V349" s="300"/>
      <c r="W349" s="300"/>
      <c r="X349" s="300"/>
      <c r="Y349" s="300"/>
      <c r="Z349" s="300"/>
      <c r="AA349" s="300"/>
      <c r="AB349" s="300"/>
      <c r="AC349" s="300"/>
      <c r="AD349" s="297"/>
    </row>
    <row r="350" spans="18:30" x14ac:dyDescent="0.25">
      <c r="R350" s="300"/>
      <c r="S350" s="300"/>
      <c r="T350" s="300"/>
      <c r="U350" s="300"/>
      <c r="V350" s="300"/>
      <c r="W350" s="300"/>
      <c r="X350" s="300"/>
      <c r="Y350" s="300"/>
      <c r="Z350" s="300"/>
      <c r="AA350" s="300"/>
      <c r="AB350" s="300"/>
      <c r="AC350" s="300"/>
      <c r="AD350" s="297"/>
    </row>
    <row r="351" spans="18:30" x14ac:dyDescent="0.25">
      <c r="R351" s="300"/>
      <c r="S351" s="300"/>
      <c r="T351" s="300"/>
      <c r="U351" s="300"/>
      <c r="V351" s="300"/>
      <c r="W351" s="300"/>
      <c r="X351" s="300"/>
      <c r="Y351" s="300"/>
      <c r="Z351" s="300"/>
      <c r="AA351" s="300"/>
      <c r="AB351" s="300"/>
      <c r="AC351" s="300"/>
      <c r="AD351" s="297"/>
    </row>
    <row r="352" spans="18:30" x14ac:dyDescent="0.25">
      <c r="R352" s="300"/>
      <c r="S352" s="300"/>
      <c r="T352" s="300"/>
      <c r="U352" s="300"/>
      <c r="V352" s="300"/>
      <c r="W352" s="300"/>
      <c r="X352" s="300"/>
      <c r="Y352" s="300"/>
      <c r="Z352" s="300"/>
      <c r="AA352" s="300"/>
      <c r="AB352" s="300"/>
      <c r="AC352" s="300"/>
      <c r="AD352" s="297"/>
    </row>
    <row r="353" spans="18:30" x14ac:dyDescent="0.25">
      <c r="R353" s="300"/>
      <c r="S353" s="300"/>
      <c r="T353" s="300"/>
      <c r="U353" s="300"/>
      <c r="V353" s="300"/>
      <c r="W353" s="300"/>
      <c r="X353" s="300"/>
      <c r="Y353" s="300"/>
      <c r="Z353" s="300"/>
      <c r="AA353" s="300"/>
      <c r="AB353" s="300"/>
      <c r="AC353" s="300"/>
      <c r="AD353" s="297"/>
    </row>
    <row r="354" spans="18:30" x14ac:dyDescent="0.25">
      <c r="R354" s="300"/>
      <c r="S354" s="300"/>
      <c r="T354" s="300"/>
      <c r="U354" s="300"/>
      <c r="V354" s="300"/>
      <c r="W354" s="300"/>
      <c r="X354" s="300"/>
      <c r="Y354" s="300"/>
      <c r="Z354" s="300"/>
      <c r="AA354" s="300"/>
      <c r="AB354" s="300"/>
      <c r="AC354" s="300"/>
      <c r="AD354" s="297"/>
    </row>
    <row r="355" spans="18:30" x14ac:dyDescent="0.25">
      <c r="R355" s="300"/>
      <c r="S355" s="300"/>
      <c r="T355" s="300"/>
      <c r="U355" s="300"/>
      <c r="V355" s="300"/>
      <c r="W355" s="300"/>
      <c r="X355" s="300"/>
      <c r="Y355" s="300"/>
      <c r="Z355" s="300"/>
      <c r="AA355" s="300"/>
      <c r="AB355" s="300"/>
      <c r="AC355" s="300"/>
      <c r="AD355" s="297"/>
    </row>
    <row r="356" spans="18:30" x14ac:dyDescent="0.25">
      <c r="R356" s="300"/>
      <c r="S356" s="300"/>
      <c r="T356" s="300"/>
      <c r="U356" s="300"/>
      <c r="V356" s="300"/>
      <c r="W356" s="300"/>
      <c r="X356" s="300"/>
      <c r="Y356" s="300"/>
      <c r="Z356" s="300"/>
      <c r="AA356" s="300"/>
      <c r="AB356" s="300"/>
      <c r="AC356" s="300"/>
      <c r="AD356" s="297"/>
    </row>
    <row r="357" spans="18:30" x14ac:dyDescent="0.25">
      <c r="R357" s="300"/>
      <c r="S357" s="300"/>
      <c r="T357" s="300"/>
      <c r="U357" s="300"/>
      <c r="V357" s="300"/>
      <c r="W357" s="300"/>
      <c r="X357" s="300"/>
      <c r="Y357" s="300"/>
      <c r="Z357" s="300"/>
      <c r="AA357" s="300"/>
      <c r="AB357" s="300"/>
      <c r="AC357" s="300"/>
      <c r="AD357" s="297"/>
    </row>
    <row r="358" spans="18:30" x14ac:dyDescent="0.25">
      <c r="R358" s="300"/>
      <c r="S358" s="300"/>
      <c r="T358" s="300"/>
      <c r="U358" s="300"/>
      <c r="V358" s="300"/>
      <c r="W358" s="300"/>
      <c r="X358" s="300"/>
      <c r="Y358" s="300"/>
      <c r="Z358" s="300"/>
      <c r="AA358" s="300"/>
      <c r="AB358" s="300"/>
      <c r="AC358" s="300"/>
      <c r="AD358" s="297"/>
    </row>
    <row r="359" spans="18:30" x14ac:dyDescent="0.25">
      <c r="R359" s="300"/>
      <c r="S359" s="300"/>
      <c r="T359" s="300"/>
      <c r="U359" s="300"/>
      <c r="V359" s="300"/>
      <c r="W359" s="300"/>
      <c r="X359" s="300"/>
      <c r="Y359" s="300"/>
      <c r="Z359" s="300"/>
      <c r="AA359" s="300"/>
      <c r="AB359" s="300"/>
      <c r="AC359" s="300"/>
      <c r="AD359" s="297"/>
    </row>
    <row r="360" spans="18:30" x14ac:dyDescent="0.25">
      <c r="R360" s="300"/>
      <c r="S360" s="300"/>
      <c r="T360" s="300"/>
      <c r="U360" s="300"/>
      <c r="V360" s="300"/>
      <c r="W360" s="300"/>
      <c r="X360" s="300"/>
      <c r="Y360" s="300"/>
      <c r="Z360" s="300"/>
      <c r="AA360" s="300"/>
      <c r="AB360" s="300"/>
      <c r="AC360" s="300"/>
      <c r="AD360" s="297"/>
    </row>
    <row r="361" spans="18:30" x14ac:dyDescent="0.25">
      <c r="R361" s="300"/>
      <c r="S361" s="300"/>
      <c r="T361" s="300"/>
      <c r="U361" s="300"/>
      <c r="V361" s="300"/>
      <c r="W361" s="300"/>
      <c r="X361" s="300"/>
      <c r="Y361" s="300"/>
      <c r="Z361" s="300"/>
      <c r="AA361" s="300"/>
      <c r="AB361" s="300"/>
      <c r="AC361" s="300"/>
      <c r="AD361" s="297"/>
    </row>
    <row r="362" spans="18:30" x14ac:dyDescent="0.25">
      <c r="R362" s="300"/>
      <c r="S362" s="300"/>
      <c r="T362" s="300"/>
      <c r="U362" s="300"/>
      <c r="V362" s="300"/>
      <c r="W362" s="300"/>
      <c r="X362" s="300"/>
      <c r="Y362" s="300"/>
      <c r="Z362" s="300"/>
      <c r="AA362" s="300"/>
      <c r="AB362" s="300"/>
      <c r="AC362" s="300"/>
      <c r="AD362" s="297"/>
    </row>
    <row r="363" spans="18:30" x14ac:dyDescent="0.25">
      <c r="R363" s="300"/>
      <c r="S363" s="300"/>
      <c r="T363" s="300"/>
      <c r="U363" s="300"/>
      <c r="V363" s="300"/>
      <c r="W363" s="300"/>
      <c r="X363" s="300"/>
      <c r="Y363" s="300"/>
      <c r="Z363" s="300"/>
      <c r="AA363" s="300"/>
      <c r="AB363" s="300"/>
      <c r="AC363" s="300"/>
      <c r="AD363" s="297"/>
    </row>
    <row r="364" spans="18:30" x14ac:dyDescent="0.25">
      <c r="R364" s="300"/>
      <c r="S364" s="300"/>
      <c r="T364" s="300"/>
      <c r="U364" s="300"/>
      <c r="V364" s="300"/>
      <c r="W364" s="300"/>
      <c r="X364" s="300"/>
      <c r="Y364" s="300"/>
      <c r="Z364" s="300"/>
      <c r="AA364" s="300"/>
      <c r="AB364" s="300"/>
      <c r="AC364" s="300"/>
      <c r="AD364" s="297"/>
    </row>
    <row r="365" spans="18:30" x14ac:dyDescent="0.25">
      <c r="R365" s="300"/>
      <c r="S365" s="300"/>
      <c r="T365" s="300"/>
      <c r="U365" s="300"/>
      <c r="V365" s="300"/>
      <c r="W365" s="300"/>
      <c r="X365" s="300"/>
      <c r="Y365" s="300"/>
      <c r="Z365" s="300"/>
      <c r="AA365" s="300"/>
      <c r="AB365" s="300"/>
      <c r="AC365" s="300"/>
      <c r="AD365" s="297"/>
    </row>
    <row r="366" spans="18:30" x14ac:dyDescent="0.25">
      <c r="R366" s="300"/>
      <c r="S366" s="300"/>
      <c r="T366" s="300"/>
      <c r="U366" s="300"/>
      <c r="V366" s="300"/>
      <c r="W366" s="300"/>
      <c r="X366" s="300"/>
      <c r="Y366" s="300"/>
      <c r="Z366" s="300"/>
      <c r="AA366" s="300"/>
      <c r="AB366" s="300"/>
      <c r="AC366" s="300"/>
      <c r="AD366" s="297"/>
    </row>
    <row r="367" spans="18:30" x14ac:dyDescent="0.25">
      <c r="R367" s="300"/>
      <c r="S367" s="300"/>
      <c r="T367" s="300"/>
      <c r="U367" s="300"/>
      <c r="V367" s="300"/>
      <c r="W367" s="300"/>
      <c r="X367" s="300"/>
      <c r="Y367" s="300"/>
      <c r="Z367" s="300"/>
      <c r="AA367" s="300"/>
      <c r="AB367" s="300"/>
      <c r="AC367" s="300"/>
      <c r="AD367" s="297"/>
    </row>
    <row r="368" spans="18:30" x14ac:dyDescent="0.25">
      <c r="R368" s="300"/>
      <c r="S368" s="300"/>
      <c r="T368" s="300"/>
      <c r="U368" s="300"/>
      <c r="V368" s="300"/>
      <c r="W368" s="300"/>
      <c r="X368" s="300"/>
      <c r="Y368" s="300"/>
      <c r="Z368" s="300"/>
      <c r="AA368" s="300"/>
      <c r="AB368" s="300"/>
      <c r="AC368" s="300"/>
      <c r="AD368" s="297"/>
    </row>
    <row r="369" spans="18:30" x14ac:dyDescent="0.25">
      <c r="R369" s="300"/>
      <c r="S369" s="300"/>
      <c r="T369" s="300"/>
      <c r="U369" s="300"/>
      <c r="V369" s="300"/>
      <c r="W369" s="300"/>
      <c r="X369" s="300"/>
      <c r="Y369" s="300"/>
      <c r="Z369" s="300"/>
      <c r="AA369" s="300"/>
      <c r="AB369" s="300"/>
      <c r="AC369" s="300"/>
      <c r="AD369" s="297"/>
    </row>
    <row r="370" spans="18:30" x14ac:dyDescent="0.25">
      <c r="R370" s="300"/>
      <c r="S370" s="300"/>
      <c r="T370" s="300"/>
      <c r="U370" s="300"/>
      <c r="V370" s="300"/>
      <c r="W370" s="300"/>
      <c r="X370" s="300"/>
      <c r="Y370" s="300"/>
      <c r="Z370" s="300"/>
      <c r="AA370" s="300"/>
      <c r="AB370" s="300"/>
      <c r="AC370" s="300"/>
      <c r="AD370" s="297"/>
    </row>
    <row r="371" spans="18:30" x14ac:dyDescent="0.25">
      <c r="R371" s="300"/>
      <c r="S371" s="300"/>
      <c r="T371" s="300"/>
      <c r="U371" s="300"/>
      <c r="V371" s="300"/>
      <c r="W371" s="300"/>
      <c r="X371" s="300"/>
      <c r="Y371" s="300"/>
      <c r="Z371" s="300"/>
      <c r="AA371" s="300"/>
      <c r="AB371" s="300"/>
      <c r="AC371" s="300"/>
      <c r="AD371" s="297"/>
    </row>
    <row r="372" spans="18:30" x14ac:dyDescent="0.25">
      <c r="R372" s="300"/>
      <c r="S372" s="300"/>
      <c r="T372" s="300"/>
      <c r="U372" s="300"/>
      <c r="V372" s="300"/>
      <c r="W372" s="300"/>
      <c r="X372" s="300"/>
      <c r="Y372" s="300"/>
      <c r="Z372" s="300"/>
      <c r="AA372" s="300"/>
      <c r="AB372" s="300"/>
      <c r="AC372" s="300"/>
      <c r="AD372" s="297"/>
    </row>
    <row r="373" spans="18:30" x14ac:dyDescent="0.25">
      <c r="R373" s="300"/>
      <c r="S373" s="300"/>
      <c r="T373" s="300"/>
      <c r="U373" s="300"/>
      <c r="V373" s="300"/>
      <c r="W373" s="300"/>
      <c r="X373" s="300"/>
      <c r="Y373" s="300"/>
      <c r="Z373" s="300"/>
      <c r="AA373" s="300"/>
      <c r="AB373" s="300"/>
      <c r="AC373" s="300"/>
      <c r="AD373" s="297"/>
    </row>
    <row r="374" spans="18:30" x14ac:dyDescent="0.25">
      <c r="R374" s="300"/>
      <c r="S374" s="300"/>
      <c r="T374" s="300"/>
      <c r="U374" s="300"/>
      <c r="V374" s="300"/>
      <c r="W374" s="300"/>
      <c r="X374" s="300"/>
      <c r="Y374" s="300"/>
      <c r="Z374" s="300"/>
      <c r="AA374" s="300"/>
      <c r="AB374" s="300"/>
      <c r="AC374" s="300"/>
      <c r="AD374" s="297"/>
    </row>
    <row r="375" spans="18:30" x14ac:dyDescent="0.25">
      <c r="R375" s="300"/>
      <c r="S375" s="300"/>
      <c r="T375" s="300"/>
      <c r="U375" s="300"/>
      <c r="V375" s="300"/>
      <c r="W375" s="300"/>
      <c r="X375" s="300"/>
      <c r="Y375" s="300"/>
      <c r="Z375" s="300"/>
      <c r="AA375" s="300"/>
      <c r="AB375" s="300"/>
      <c r="AC375" s="300"/>
      <c r="AD375" s="297"/>
    </row>
    <row r="376" spans="18:30" x14ac:dyDescent="0.25">
      <c r="R376" s="300"/>
      <c r="S376" s="300"/>
      <c r="T376" s="300"/>
      <c r="U376" s="300"/>
      <c r="V376" s="300"/>
      <c r="W376" s="300"/>
      <c r="X376" s="300"/>
      <c r="Y376" s="300"/>
      <c r="Z376" s="300"/>
      <c r="AA376" s="300"/>
      <c r="AB376" s="300"/>
      <c r="AC376" s="300"/>
      <c r="AD376" s="297"/>
    </row>
    <row r="377" spans="18:30" x14ac:dyDescent="0.25">
      <c r="R377" s="300"/>
      <c r="S377" s="300"/>
      <c r="T377" s="300"/>
      <c r="U377" s="300"/>
      <c r="V377" s="300"/>
      <c r="W377" s="300"/>
      <c r="X377" s="300"/>
      <c r="Y377" s="300"/>
      <c r="Z377" s="300"/>
      <c r="AA377" s="300"/>
      <c r="AB377" s="300"/>
      <c r="AC377" s="300"/>
      <c r="AD377" s="297"/>
    </row>
    <row r="378" spans="18:30" x14ac:dyDescent="0.25">
      <c r="R378" s="300"/>
      <c r="S378" s="300"/>
      <c r="T378" s="300"/>
      <c r="U378" s="300"/>
      <c r="V378" s="300"/>
      <c r="W378" s="300"/>
      <c r="X378" s="300"/>
      <c r="Y378" s="300"/>
      <c r="Z378" s="300"/>
      <c r="AA378" s="300"/>
      <c r="AB378" s="300"/>
      <c r="AC378" s="300"/>
      <c r="AD378" s="297"/>
    </row>
    <row r="379" spans="18:30" x14ac:dyDescent="0.25">
      <c r="R379" s="300"/>
      <c r="S379" s="300"/>
      <c r="T379" s="300"/>
      <c r="U379" s="300"/>
      <c r="V379" s="300"/>
      <c r="W379" s="300"/>
      <c r="X379" s="300"/>
      <c r="Y379" s="300"/>
      <c r="Z379" s="300"/>
      <c r="AA379" s="300"/>
      <c r="AB379" s="300"/>
      <c r="AC379" s="300"/>
      <c r="AD379" s="297"/>
    </row>
    <row r="380" spans="18:30" x14ac:dyDescent="0.25">
      <c r="R380" s="300"/>
      <c r="S380" s="300"/>
      <c r="T380" s="300"/>
      <c r="U380" s="300"/>
      <c r="V380" s="300"/>
      <c r="W380" s="300"/>
      <c r="X380" s="300"/>
      <c r="Y380" s="300"/>
      <c r="Z380" s="300"/>
      <c r="AA380" s="300"/>
      <c r="AB380" s="300"/>
      <c r="AC380" s="300"/>
      <c r="AD380" s="297"/>
    </row>
    <row r="381" spans="18:30" x14ac:dyDescent="0.25">
      <c r="R381" s="300"/>
      <c r="S381" s="300"/>
      <c r="T381" s="300"/>
      <c r="U381" s="300"/>
      <c r="V381" s="300"/>
      <c r="W381" s="300"/>
      <c r="X381" s="300"/>
      <c r="Y381" s="300"/>
      <c r="Z381" s="300"/>
      <c r="AA381" s="300"/>
      <c r="AB381" s="300"/>
      <c r="AC381" s="300"/>
      <c r="AD381" s="297"/>
    </row>
    <row r="382" spans="18:30" x14ac:dyDescent="0.25">
      <c r="R382" s="300"/>
      <c r="S382" s="300"/>
      <c r="T382" s="300"/>
      <c r="U382" s="300"/>
      <c r="V382" s="300"/>
      <c r="W382" s="300"/>
      <c r="X382" s="300"/>
      <c r="Y382" s="300"/>
      <c r="Z382" s="300"/>
      <c r="AA382" s="300"/>
      <c r="AB382" s="300"/>
      <c r="AC382" s="300"/>
      <c r="AD382" s="297"/>
    </row>
    <row r="383" spans="18:30" x14ac:dyDescent="0.25">
      <c r="R383" s="300"/>
      <c r="S383" s="300"/>
      <c r="T383" s="300"/>
      <c r="U383" s="300"/>
      <c r="V383" s="300"/>
      <c r="W383" s="300"/>
      <c r="X383" s="300"/>
      <c r="Y383" s="300"/>
      <c r="Z383" s="300"/>
      <c r="AA383" s="300"/>
      <c r="AB383" s="300"/>
      <c r="AC383" s="300"/>
      <c r="AD383" s="297"/>
    </row>
    <row r="384" spans="18:30" x14ac:dyDescent="0.25">
      <c r="R384" s="300"/>
      <c r="S384" s="300"/>
      <c r="T384" s="300"/>
      <c r="U384" s="300"/>
      <c r="V384" s="300"/>
      <c r="W384" s="300"/>
      <c r="X384" s="300"/>
      <c r="Y384" s="300"/>
      <c r="Z384" s="300"/>
      <c r="AA384" s="300"/>
      <c r="AB384" s="300"/>
      <c r="AC384" s="300"/>
      <c r="AD384" s="297"/>
    </row>
    <row r="385" spans="18:30" x14ac:dyDescent="0.25">
      <c r="R385" s="300"/>
      <c r="S385" s="300"/>
      <c r="T385" s="300"/>
      <c r="U385" s="300"/>
      <c r="V385" s="300"/>
      <c r="W385" s="300"/>
      <c r="X385" s="300"/>
      <c r="Y385" s="300"/>
      <c r="Z385" s="300"/>
      <c r="AA385" s="300"/>
      <c r="AB385" s="300"/>
      <c r="AC385" s="300"/>
      <c r="AD385" s="297"/>
    </row>
    <row r="386" spans="18:30" x14ac:dyDescent="0.25">
      <c r="R386" s="300"/>
      <c r="S386" s="300"/>
      <c r="T386" s="300"/>
      <c r="U386" s="300"/>
      <c r="V386" s="300"/>
      <c r="W386" s="300"/>
      <c r="X386" s="300"/>
      <c r="Y386" s="300"/>
      <c r="Z386" s="300"/>
      <c r="AA386" s="300"/>
      <c r="AB386" s="300"/>
      <c r="AC386" s="300"/>
      <c r="AD386" s="297"/>
    </row>
    <row r="387" spans="18:30" x14ac:dyDescent="0.25">
      <c r="R387" s="300"/>
      <c r="S387" s="300"/>
      <c r="T387" s="300"/>
      <c r="U387" s="300"/>
      <c r="V387" s="300"/>
      <c r="W387" s="300"/>
      <c r="X387" s="300"/>
      <c r="Y387" s="300"/>
      <c r="Z387" s="300"/>
      <c r="AA387" s="300"/>
      <c r="AB387" s="300"/>
      <c r="AC387" s="300"/>
      <c r="AD387" s="297"/>
    </row>
    <row r="388" spans="18:30" x14ac:dyDescent="0.25">
      <c r="R388" s="300"/>
      <c r="S388" s="300"/>
      <c r="T388" s="300"/>
      <c r="U388" s="300"/>
      <c r="V388" s="300"/>
      <c r="W388" s="300"/>
      <c r="X388" s="300"/>
      <c r="Y388" s="300"/>
      <c r="Z388" s="300"/>
      <c r="AA388" s="300"/>
      <c r="AB388" s="300"/>
      <c r="AC388" s="300"/>
      <c r="AD388" s="297"/>
    </row>
    <row r="389" spans="18:30" x14ac:dyDescent="0.25">
      <c r="R389" s="300"/>
      <c r="S389" s="300"/>
      <c r="T389" s="300"/>
      <c r="U389" s="300"/>
      <c r="V389" s="300"/>
      <c r="W389" s="300"/>
      <c r="X389" s="300"/>
      <c r="Y389" s="300"/>
      <c r="Z389" s="300"/>
      <c r="AA389" s="300"/>
      <c r="AB389" s="300"/>
      <c r="AC389" s="300"/>
      <c r="AD389" s="297"/>
    </row>
    <row r="390" spans="18:30" x14ac:dyDescent="0.25">
      <c r="R390" s="300"/>
      <c r="S390" s="300"/>
      <c r="T390" s="300"/>
      <c r="U390" s="300"/>
      <c r="V390" s="300"/>
      <c r="W390" s="300"/>
      <c r="X390" s="300"/>
      <c r="Y390" s="300"/>
      <c r="Z390" s="300"/>
      <c r="AA390" s="300"/>
      <c r="AB390" s="300"/>
      <c r="AC390" s="300"/>
      <c r="AD390" s="297"/>
    </row>
    <row r="391" spans="18:30" x14ac:dyDescent="0.25">
      <c r="R391" s="300"/>
      <c r="S391" s="300"/>
      <c r="T391" s="300"/>
      <c r="U391" s="300"/>
      <c r="V391" s="300"/>
      <c r="W391" s="300"/>
      <c r="X391" s="300"/>
      <c r="Y391" s="300"/>
      <c r="Z391" s="300"/>
      <c r="AA391" s="300"/>
      <c r="AB391" s="300"/>
      <c r="AC391" s="300"/>
      <c r="AD391" s="297"/>
    </row>
    <row r="392" spans="18:30" x14ac:dyDescent="0.25">
      <c r="R392" s="300"/>
      <c r="S392" s="300"/>
      <c r="T392" s="300"/>
      <c r="U392" s="300"/>
      <c r="V392" s="300"/>
      <c r="W392" s="300"/>
      <c r="X392" s="300"/>
      <c r="Y392" s="300"/>
      <c r="Z392" s="300"/>
      <c r="AA392" s="300"/>
      <c r="AB392" s="300"/>
      <c r="AC392" s="300"/>
      <c r="AD392" s="297"/>
    </row>
    <row r="393" spans="18:30" x14ac:dyDescent="0.25">
      <c r="R393" s="300"/>
      <c r="S393" s="300"/>
      <c r="T393" s="300"/>
      <c r="U393" s="300"/>
      <c r="V393" s="300"/>
      <c r="W393" s="300"/>
      <c r="X393" s="300"/>
      <c r="Y393" s="300"/>
      <c r="Z393" s="300"/>
      <c r="AA393" s="300"/>
      <c r="AB393" s="300"/>
      <c r="AC393" s="300"/>
      <c r="AD393" s="297"/>
    </row>
    <row r="394" spans="18:30" x14ac:dyDescent="0.25">
      <c r="R394" s="300"/>
      <c r="S394" s="300"/>
      <c r="T394" s="300"/>
      <c r="U394" s="300"/>
      <c r="V394" s="300"/>
      <c r="W394" s="300"/>
      <c r="X394" s="300"/>
      <c r="Y394" s="300"/>
      <c r="Z394" s="300"/>
      <c r="AA394" s="300"/>
      <c r="AB394" s="300"/>
      <c r="AC394" s="300"/>
      <c r="AD394" s="297"/>
    </row>
    <row r="395" spans="18:30" x14ac:dyDescent="0.25">
      <c r="R395" s="300"/>
      <c r="S395" s="300"/>
      <c r="T395" s="300"/>
      <c r="U395" s="300"/>
      <c r="V395" s="300"/>
      <c r="W395" s="300"/>
      <c r="X395" s="300"/>
      <c r="Y395" s="300"/>
      <c r="Z395" s="300"/>
      <c r="AA395" s="300"/>
      <c r="AB395" s="300"/>
      <c r="AC395" s="300"/>
      <c r="AD395" s="297"/>
    </row>
    <row r="396" spans="18:30" x14ac:dyDescent="0.25">
      <c r="R396" s="300"/>
      <c r="S396" s="300"/>
      <c r="T396" s="300"/>
      <c r="U396" s="300"/>
      <c r="V396" s="300"/>
      <c r="W396" s="300"/>
      <c r="X396" s="300"/>
      <c r="Y396" s="300"/>
      <c r="Z396" s="300"/>
      <c r="AA396" s="300"/>
      <c r="AB396" s="300"/>
      <c r="AC396" s="300"/>
      <c r="AD396" s="297"/>
    </row>
    <row r="397" spans="18:30" x14ac:dyDescent="0.25">
      <c r="R397" s="300"/>
      <c r="S397" s="300"/>
      <c r="T397" s="300"/>
      <c r="U397" s="300"/>
      <c r="V397" s="300"/>
      <c r="W397" s="300"/>
      <c r="X397" s="300"/>
      <c r="Y397" s="300"/>
      <c r="Z397" s="300"/>
      <c r="AA397" s="300"/>
      <c r="AB397" s="300"/>
      <c r="AC397" s="300"/>
      <c r="AD397" s="297"/>
    </row>
    <row r="398" spans="18:30" x14ac:dyDescent="0.25">
      <c r="R398" s="300"/>
      <c r="S398" s="300"/>
      <c r="T398" s="300"/>
      <c r="U398" s="300"/>
      <c r="V398" s="300"/>
      <c r="W398" s="300"/>
      <c r="X398" s="300"/>
      <c r="Y398" s="300"/>
      <c r="Z398" s="300"/>
      <c r="AA398" s="300"/>
      <c r="AB398" s="300"/>
      <c r="AC398" s="300"/>
      <c r="AD398" s="297"/>
    </row>
    <row r="399" spans="18:30" x14ac:dyDescent="0.25">
      <c r="R399" s="300"/>
      <c r="S399" s="300"/>
      <c r="T399" s="300"/>
      <c r="U399" s="300"/>
      <c r="V399" s="300"/>
      <c r="W399" s="300"/>
      <c r="X399" s="300"/>
      <c r="Y399" s="300"/>
      <c r="Z399" s="300"/>
      <c r="AA399" s="300"/>
      <c r="AB399" s="300"/>
      <c r="AC399" s="300"/>
      <c r="AD399" s="297"/>
    </row>
    <row r="400" spans="18:30" x14ac:dyDescent="0.25">
      <c r="R400" s="300"/>
      <c r="S400" s="300"/>
      <c r="T400" s="300"/>
      <c r="U400" s="300"/>
      <c r="V400" s="300"/>
      <c r="W400" s="300"/>
      <c r="X400" s="300"/>
      <c r="Y400" s="300"/>
      <c r="Z400" s="300"/>
      <c r="AA400" s="300"/>
      <c r="AB400" s="300"/>
      <c r="AC400" s="300"/>
      <c r="AD400" s="297"/>
    </row>
    <row r="401" spans="18:30" x14ac:dyDescent="0.25">
      <c r="R401" s="300"/>
      <c r="S401" s="300"/>
      <c r="T401" s="300"/>
      <c r="U401" s="300"/>
      <c r="V401" s="300"/>
      <c r="W401" s="300"/>
      <c r="X401" s="300"/>
      <c r="Y401" s="300"/>
      <c r="Z401" s="300"/>
      <c r="AA401" s="300"/>
      <c r="AB401" s="300"/>
      <c r="AC401" s="300"/>
      <c r="AD401" s="297"/>
    </row>
    <row r="402" spans="18:30" x14ac:dyDescent="0.25">
      <c r="R402" s="300"/>
      <c r="S402" s="300"/>
      <c r="T402" s="300"/>
      <c r="U402" s="300"/>
      <c r="V402" s="300"/>
      <c r="W402" s="300"/>
      <c r="X402" s="300"/>
      <c r="Y402" s="300"/>
      <c r="Z402" s="300"/>
      <c r="AA402" s="300"/>
      <c r="AB402" s="300"/>
      <c r="AC402" s="300"/>
      <c r="AD402" s="297"/>
    </row>
    <row r="403" spans="18:30" x14ac:dyDescent="0.25">
      <c r="R403" s="300"/>
      <c r="S403" s="300"/>
      <c r="T403" s="300"/>
      <c r="U403" s="300"/>
      <c r="V403" s="300"/>
      <c r="W403" s="300"/>
      <c r="X403" s="300"/>
      <c r="Y403" s="300"/>
      <c r="Z403" s="300"/>
      <c r="AA403" s="300"/>
      <c r="AB403" s="300"/>
      <c r="AC403" s="300"/>
      <c r="AD403" s="297"/>
    </row>
    <row r="404" spans="18:30" x14ac:dyDescent="0.25">
      <c r="R404" s="300"/>
      <c r="S404" s="300"/>
      <c r="T404" s="300"/>
      <c r="U404" s="300"/>
      <c r="V404" s="300"/>
      <c r="W404" s="300"/>
      <c r="X404" s="300"/>
      <c r="Y404" s="300"/>
      <c r="Z404" s="300"/>
      <c r="AA404" s="300"/>
      <c r="AB404" s="300"/>
      <c r="AC404" s="300"/>
      <c r="AD404" s="297"/>
    </row>
    <row r="405" spans="18:30" x14ac:dyDescent="0.25">
      <c r="R405" s="300"/>
      <c r="S405" s="300"/>
      <c r="T405" s="300"/>
      <c r="U405" s="300"/>
      <c r="V405" s="300"/>
      <c r="W405" s="300"/>
      <c r="X405" s="300"/>
      <c r="Y405" s="300"/>
      <c r="Z405" s="300"/>
      <c r="AA405" s="300"/>
      <c r="AB405" s="300"/>
      <c r="AC405" s="300"/>
      <c r="AD405" s="297"/>
    </row>
    <row r="406" spans="18:30" x14ac:dyDescent="0.25">
      <c r="R406" s="300"/>
      <c r="S406" s="300"/>
      <c r="T406" s="300"/>
      <c r="U406" s="300"/>
      <c r="V406" s="300"/>
      <c r="W406" s="300"/>
      <c r="X406" s="300"/>
      <c r="Y406" s="300"/>
      <c r="Z406" s="300"/>
      <c r="AA406" s="300"/>
      <c r="AB406" s="300"/>
      <c r="AC406" s="300"/>
      <c r="AD406" s="297"/>
    </row>
    <row r="407" spans="18:30" x14ac:dyDescent="0.25">
      <c r="R407" s="300"/>
      <c r="S407" s="300"/>
      <c r="T407" s="300"/>
      <c r="U407" s="300"/>
      <c r="V407" s="300"/>
      <c r="W407" s="300"/>
      <c r="X407" s="300"/>
      <c r="Y407" s="300"/>
      <c r="Z407" s="300"/>
      <c r="AA407" s="300"/>
      <c r="AB407" s="300"/>
      <c r="AC407" s="300"/>
      <c r="AD407" s="297"/>
    </row>
    <row r="408" spans="18:30" x14ac:dyDescent="0.25">
      <c r="R408" s="300"/>
      <c r="S408" s="300"/>
      <c r="T408" s="300"/>
      <c r="U408" s="300"/>
      <c r="V408" s="300"/>
      <c r="W408" s="300"/>
      <c r="X408" s="300"/>
      <c r="Y408" s="300"/>
      <c r="Z408" s="300"/>
      <c r="AA408" s="300"/>
      <c r="AB408" s="300"/>
      <c r="AC408" s="300"/>
      <c r="AD408" s="297"/>
    </row>
    <row r="409" spans="18:30" x14ac:dyDescent="0.25">
      <c r="R409" s="300"/>
      <c r="S409" s="300"/>
      <c r="T409" s="300"/>
      <c r="U409" s="300"/>
      <c r="V409" s="300"/>
      <c r="W409" s="300"/>
      <c r="X409" s="300"/>
      <c r="Y409" s="300"/>
      <c r="Z409" s="300"/>
      <c r="AA409" s="300"/>
      <c r="AB409" s="300"/>
      <c r="AC409" s="300"/>
      <c r="AD409" s="297"/>
    </row>
    <row r="410" spans="18:30" x14ac:dyDescent="0.25">
      <c r="R410" s="300"/>
      <c r="S410" s="300"/>
      <c r="T410" s="300"/>
      <c r="U410" s="300"/>
      <c r="V410" s="300"/>
      <c r="W410" s="300"/>
      <c r="X410" s="300"/>
      <c r="Y410" s="300"/>
      <c r="Z410" s="300"/>
      <c r="AA410" s="300"/>
      <c r="AB410" s="300"/>
      <c r="AC410" s="300"/>
      <c r="AD410" s="297"/>
    </row>
    <row r="411" spans="18:30" x14ac:dyDescent="0.25">
      <c r="R411" s="300"/>
      <c r="S411" s="300"/>
      <c r="T411" s="300"/>
      <c r="U411" s="300"/>
      <c r="V411" s="300"/>
      <c r="W411" s="300"/>
      <c r="X411" s="300"/>
      <c r="Y411" s="300"/>
      <c r="Z411" s="300"/>
      <c r="AA411" s="300"/>
      <c r="AB411" s="300"/>
      <c r="AC411" s="300"/>
      <c r="AD411" s="297"/>
    </row>
    <row r="412" spans="18:30" x14ac:dyDescent="0.25">
      <c r="R412" s="300"/>
      <c r="S412" s="300"/>
      <c r="T412" s="300"/>
      <c r="U412" s="300"/>
      <c r="V412" s="300"/>
      <c r="W412" s="300"/>
      <c r="X412" s="300"/>
      <c r="Y412" s="300"/>
      <c r="Z412" s="300"/>
      <c r="AA412" s="300"/>
      <c r="AB412" s="300"/>
      <c r="AC412" s="300"/>
      <c r="AD412" s="297"/>
    </row>
    <row r="413" spans="18:30" x14ac:dyDescent="0.25">
      <c r="R413" s="300"/>
      <c r="S413" s="300"/>
      <c r="T413" s="300"/>
      <c r="U413" s="300"/>
      <c r="V413" s="300"/>
      <c r="W413" s="300"/>
      <c r="X413" s="300"/>
      <c r="Y413" s="300"/>
      <c r="Z413" s="300"/>
      <c r="AA413" s="300"/>
      <c r="AB413" s="300"/>
      <c r="AC413" s="300"/>
      <c r="AD413" s="297"/>
    </row>
    <row r="414" spans="18:30" x14ac:dyDescent="0.25">
      <c r="R414" s="300"/>
      <c r="S414" s="300"/>
      <c r="T414" s="300"/>
      <c r="U414" s="300"/>
      <c r="V414" s="300"/>
      <c r="W414" s="300"/>
      <c r="X414" s="300"/>
      <c r="Y414" s="300"/>
      <c r="Z414" s="300"/>
      <c r="AA414" s="300"/>
      <c r="AB414" s="300"/>
      <c r="AC414" s="300"/>
      <c r="AD414" s="297"/>
    </row>
    <row r="415" spans="18:30" x14ac:dyDescent="0.25">
      <c r="R415" s="300"/>
      <c r="S415" s="300"/>
      <c r="T415" s="300"/>
      <c r="U415" s="300"/>
      <c r="V415" s="300"/>
      <c r="W415" s="300"/>
      <c r="X415" s="300"/>
      <c r="Y415" s="300"/>
      <c r="Z415" s="300"/>
      <c r="AA415" s="300"/>
      <c r="AB415" s="300"/>
      <c r="AC415" s="300"/>
      <c r="AD415" s="297"/>
    </row>
    <row r="416" spans="18:30" x14ac:dyDescent="0.25">
      <c r="R416" s="300"/>
      <c r="S416" s="300"/>
      <c r="T416" s="300"/>
      <c r="U416" s="300"/>
      <c r="V416" s="300"/>
      <c r="W416" s="300"/>
      <c r="X416" s="300"/>
      <c r="Y416" s="300"/>
      <c r="Z416" s="300"/>
      <c r="AA416" s="300"/>
      <c r="AB416" s="300"/>
      <c r="AC416" s="300"/>
      <c r="AD416" s="297"/>
    </row>
    <row r="417" spans="18:30" x14ac:dyDescent="0.25">
      <c r="R417" s="300"/>
      <c r="S417" s="300"/>
      <c r="T417" s="300"/>
      <c r="U417" s="300"/>
      <c r="V417" s="300"/>
      <c r="W417" s="300"/>
      <c r="X417" s="300"/>
      <c r="Y417" s="300"/>
      <c r="Z417" s="300"/>
      <c r="AA417" s="300"/>
      <c r="AB417" s="300"/>
      <c r="AC417" s="300"/>
      <c r="AD417" s="297"/>
    </row>
    <row r="418" spans="18:30" x14ac:dyDescent="0.25">
      <c r="R418" s="300"/>
      <c r="S418" s="300"/>
      <c r="T418" s="300"/>
      <c r="U418" s="300"/>
      <c r="V418" s="300"/>
      <c r="W418" s="300"/>
      <c r="X418" s="300"/>
      <c r="Y418" s="300"/>
      <c r="Z418" s="300"/>
      <c r="AA418" s="300"/>
      <c r="AB418" s="300"/>
      <c r="AC418" s="300"/>
      <c r="AD418" s="297"/>
    </row>
    <row r="419" spans="18:30" x14ac:dyDescent="0.25">
      <c r="R419" s="300"/>
      <c r="S419" s="300"/>
      <c r="T419" s="300"/>
      <c r="U419" s="300"/>
      <c r="V419" s="300"/>
      <c r="W419" s="300"/>
      <c r="X419" s="300"/>
      <c r="Y419" s="300"/>
      <c r="Z419" s="300"/>
      <c r="AA419" s="300"/>
      <c r="AB419" s="300"/>
      <c r="AC419" s="300"/>
      <c r="AD419" s="297"/>
    </row>
    <row r="420" spans="18:30" x14ac:dyDescent="0.25">
      <c r="R420" s="300"/>
      <c r="S420" s="300"/>
      <c r="T420" s="300"/>
      <c r="U420" s="300"/>
      <c r="V420" s="300"/>
      <c r="W420" s="300"/>
      <c r="X420" s="300"/>
      <c r="Y420" s="300"/>
      <c r="Z420" s="300"/>
      <c r="AA420" s="300"/>
      <c r="AB420" s="300"/>
      <c r="AC420" s="300"/>
      <c r="AD420" s="297"/>
    </row>
    <row r="421" spans="18:30" x14ac:dyDescent="0.25">
      <c r="R421" s="300"/>
      <c r="S421" s="300"/>
      <c r="T421" s="300"/>
      <c r="U421" s="300"/>
      <c r="V421" s="300"/>
      <c r="W421" s="300"/>
      <c r="X421" s="300"/>
      <c r="Y421" s="300"/>
      <c r="Z421" s="300"/>
      <c r="AA421" s="300"/>
      <c r="AB421" s="300"/>
      <c r="AC421" s="300"/>
      <c r="AD421" s="297"/>
    </row>
    <row r="422" spans="18:30" x14ac:dyDescent="0.25">
      <c r="R422" s="300"/>
      <c r="S422" s="300"/>
      <c r="T422" s="300"/>
      <c r="U422" s="300"/>
      <c r="V422" s="300"/>
      <c r="W422" s="300"/>
      <c r="X422" s="300"/>
      <c r="Y422" s="300"/>
      <c r="Z422" s="300"/>
      <c r="AA422" s="300"/>
      <c r="AB422" s="300"/>
      <c r="AC422" s="300"/>
      <c r="AD422" s="297"/>
    </row>
    <row r="423" spans="18:30" x14ac:dyDescent="0.25">
      <c r="R423" s="300"/>
      <c r="S423" s="300"/>
      <c r="T423" s="300"/>
      <c r="U423" s="300"/>
      <c r="V423" s="300"/>
      <c r="W423" s="300"/>
      <c r="X423" s="300"/>
      <c r="Y423" s="300"/>
      <c r="Z423" s="300"/>
      <c r="AA423" s="300"/>
      <c r="AB423" s="300"/>
      <c r="AC423" s="300"/>
      <c r="AD423" s="297"/>
    </row>
    <row r="424" spans="18:30" x14ac:dyDescent="0.25">
      <c r="R424" s="300"/>
      <c r="S424" s="300"/>
      <c r="T424" s="300"/>
      <c r="U424" s="300"/>
      <c r="V424" s="300"/>
      <c r="W424" s="300"/>
      <c r="X424" s="300"/>
      <c r="Y424" s="300"/>
      <c r="Z424" s="300"/>
      <c r="AA424" s="300"/>
      <c r="AB424" s="300"/>
      <c r="AC424" s="300"/>
      <c r="AD424" s="297"/>
    </row>
    <row r="425" spans="18:30" x14ac:dyDescent="0.25">
      <c r="R425" s="300"/>
      <c r="S425" s="300"/>
      <c r="T425" s="300"/>
      <c r="U425" s="300"/>
      <c r="V425" s="300"/>
      <c r="W425" s="300"/>
      <c r="X425" s="300"/>
      <c r="Y425" s="300"/>
      <c r="Z425" s="300"/>
      <c r="AA425" s="300"/>
      <c r="AB425" s="300"/>
      <c r="AC425" s="300"/>
      <c r="AD425" s="297"/>
    </row>
    <row r="426" spans="18:30" x14ac:dyDescent="0.25">
      <c r="R426" s="300"/>
      <c r="S426" s="300"/>
      <c r="T426" s="300"/>
      <c r="U426" s="300"/>
      <c r="V426" s="300"/>
      <c r="W426" s="300"/>
      <c r="X426" s="300"/>
      <c r="Y426" s="300"/>
      <c r="Z426" s="300"/>
      <c r="AA426" s="300"/>
      <c r="AB426" s="300"/>
      <c r="AC426" s="300"/>
      <c r="AD426" s="297"/>
    </row>
    <row r="427" spans="18:30" x14ac:dyDescent="0.25">
      <c r="R427" s="300"/>
      <c r="S427" s="300"/>
      <c r="T427" s="300"/>
      <c r="U427" s="300"/>
      <c r="V427" s="300"/>
      <c r="W427" s="300"/>
      <c r="X427" s="300"/>
      <c r="Y427" s="300"/>
      <c r="Z427" s="300"/>
      <c r="AA427" s="300"/>
      <c r="AB427" s="300"/>
      <c r="AC427" s="300"/>
      <c r="AD427" s="297"/>
    </row>
    <row r="428" spans="18:30" x14ac:dyDescent="0.25">
      <c r="R428" s="300"/>
      <c r="S428" s="300"/>
      <c r="T428" s="300"/>
      <c r="U428" s="300"/>
      <c r="V428" s="300"/>
      <c r="W428" s="300"/>
      <c r="X428" s="300"/>
      <c r="Y428" s="300"/>
      <c r="Z428" s="300"/>
      <c r="AA428" s="300"/>
      <c r="AB428" s="300"/>
      <c r="AC428" s="300"/>
      <c r="AD428" s="297"/>
    </row>
    <row r="429" spans="18:30" x14ac:dyDescent="0.25">
      <c r="R429" s="300"/>
      <c r="S429" s="300"/>
      <c r="T429" s="300"/>
      <c r="U429" s="300"/>
      <c r="V429" s="300"/>
      <c r="W429" s="300"/>
      <c r="X429" s="300"/>
      <c r="Y429" s="300"/>
      <c r="Z429" s="300"/>
      <c r="AA429" s="300"/>
      <c r="AB429" s="300"/>
      <c r="AC429" s="300"/>
      <c r="AD429" s="297"/>
    </row>
    <row r="430" spans="18:30" x14ac:dyDescent="0.25">
      <c r="R430" s="300"/>
      <c r="S430" s="300"/>
      <c r="T430" s="300"/>
      <c r="U430" s="300"/>
      <c r="V430" s="300"/>
      <c r="W430" s="300"/>
      <c r="X430" s="300"/>
      <c r="Y430" s="300"/>
      <c r="Z430" s="300"/>
      <c r="AA430" s="300"/>
      <c r="AB430" s="300"/>
      <c r="AC430" s="300"/>
      <c r="AD430" s="297"/>
    </row>
    <row r="431" spans="18:30" x14ac:dyDescent="0.25">
      <c r="R431" s="300"/>
      <c r="S431" s="300"/>
      <c r="T431" s="300"/>
      <c r="U431" s="300"/>
      <c r="V431" s="300"/>
      <c r="W431" s="300"/>
      <c r="X431" s="300"/>
      <c r="Y431" s="300"/>
      <c r="Z431" s="300"/>
      <c r="AA431" s="300"/>
      <c r="AB431" s="300"/>
      <c r="AC431" s="300"/>
      <c r="AD431" s="297"/>
    </row>
    <row r="432" spans="18:30" x14ac:dyDescent="0.25">
      <c r="R432" s="300"/>
      <c r="S432" s="300"/>
      <c r="T432" s="300"/>
      <c r="U432" s="300"/>
      <c r="V432" s="300"/>
      <c r="W432" s="300"/>
      <c r="X432" s="300"/>
      <c r="Y432" s="300"/>
      <c r="Z432" s="300"/>
      <c r="AA432" s="300"/>
      <c r="AB432" s="300"/>
      <c r="AC432" s="300"/>
      <c r="AD432" s="297"/>
    </row>
    <row r="433" spans="18:30" x14ac:dyDescent="0.25">
      <c r="R433" s="300"/>
      <c r="S433" s="300"/>
      <c r="T433" s="300"/>
      <c r="U433" s="300"/>
      <c r="V433" s="300"/>
      <c r="W433" s="300"/>
      <c r="X433" s="300"/>
      <c r="Y433" s="300"/>
      <c r="Z433" s="300"/>
      <c r="AA433" s="300"/>
      <c r="AB433" s="300"/>
      <c r="AC433" s="300"/>
      <c r="AD433" s="297"/>
    </row>
    <row r="434" spans="18:30" x14ac:dyDescent="0.25">
      <c r="R434" s="300"/>
      <c r="S434" s="300"/>
      <c r="T434" s="300"/>
      <c r="U434" s="300"/>
      <c r="V434" s="300"/>
      <c r="W434" s="300"/>
      <c r="X434" s="300"/>
      <c r="Y434" s="300"/>
      <c r="Z434" s="300"/>
      <c r="AA434" s="300"/>
      <c r="AB434" s="300"/>
      <c r="AC434" s="300"/>
      <c r="AD434" s="297"/>
    </row>
    <row r="435" spans="18:30" x14ac:dyDescent="0.25">
      <c r="R435" s="300"/>
      <c r="S435" s="300"/>
      <c r="T435" s="300"/>
      <c r="U435" s="300"/>
      <c r="V435" s="300"/>
      <c r="W435" s="300"/>
      <c r="X435" s="300"/>
      <c r="Y435" s="300"/>
      <c r="Z435" s="300"/>
      <c r="AA435" s="300"/>
      <c r="AB435" s="300"/>
      <c r="AC435" s="300"/>
      <c r="AD435" s="297"/>
    </row>
    <row r="436" spans="18:30" x14ac:dyDescent="0.25">
      <c r="R436" s="300"/>
      <c r="S436" s="300"/>
      <c r="T436" s="300"/>
      <c r="U436" s="300"/>
      <c r="V436" s="300"/>
      <c r="W436" s="300"/>
      <c r="X436" s="300"/>
      <c r="Y436" s="300"/>
      <c r="Z436" s="300"/>
      <c r="AA436" s="300"/>
      <c r="AB436" s="300"/>
      <c r="AC436" s="300"/>
      <c r="AD436" s="297"/>
    </row>
    <row r="437" spans="18:30" x14ac:dyDescent="0.25">
      <c r="R437" s="300"/>
      <c r="S437" s="300"/>
      <c r="T437" s="300"/>
      <c r="U437" s="300"/>
      <c r="V437" s="300"/>
      <c r="W437" s="300"/>
      <c r="X437" s="300"/>
      <c r="Y437" s="300"/>
      <c r="Z437" s="300"/>
      <c r="AA437" s="300"/>
      <c r="AB437" s="300"/>
      <c r="AC437" s="300"/>
      <c r="AD437" s="297"/>
    </row>
    <row r="438" spans="18:30" x14ac:dyDescent="0.25">
      <c r="R438" s="300"/>
      <c r="S438" s="300"/>
      <c r="T438" s="300"/>
      <c r="U438" s="300"/>
      <c r="V438" s="300"/>
      <c r="W438" s="300"/>
      <c r="X438" s="300"/>
      <c r="Y438" s="300"/>
      <c r="Z438" s="300"/>
      <c r="AA438" s="300"/>
      <c r="AB438" s="300"/>
      <c r="AC438" s="300"/>
      <c r="AD438" s="297"/>
    </row>
    <row r="439" spans="18:30" x14ac:dyDescent="0.25">
      <c r="R439" s="300"/>
      <c r="S439" s="300"/>
      <c r="T439" s="300"/>
      <c r="U439" s="300"/>
      <c r="V439" s="300"/>
      <c r="W439" s="300"/>
      <c r="X439" s="300"/>
      <c r="Y439" s="300"/>
      <c r="Z439" s="300"/>
      <c r="AA439" s="300"/>
      <c r="AB439" s="300"/>
      <c r="AC439" s="300"/>
      <c r="AD439" s="297"/>
    </row>
    <row r="440" spans="18:30" x14ac:dyDescent="0.25">
      <c r="R440" s="300"/>
      <c r="S440" s="300"/>
      <c r="T440" s="300"/>
      <c r="U440" s="300"/>
      <c r="V440" s="300"/>
      <c r="W440" s="300"/>
      <c r="X440" s="300"/>
      <c r="Y440" s="300"/>
      <c r="Z440" s="300"/>
      <c r="AA440" s="300"/>
      <c r="AB440" s="300"/>
      <c r="AC440" s="300"/>
      <c r="AD440" s="297"/>
    </row>
    <row r="441" spans="18:30" x14ac:dyDescent="0.25">
      <c r="R441" s="300"/>
      <c r="S441" s="300"/>
      <c r="T441" s="300"/>
      <c r="U441" s="300"/>
      <c r="V441" s="300"/>
      <c r="W441" s="300"/>
      <c r="X441" s="300"/>
      <c r="Y441" s="300"/>
      <c r="Z441" s="300"/>
      <c r="AA441" s="300"/>
      <c r="AB441" s="300"/>
      <c r="AC441" s="300"/>
      <c r="AD441" s="297"/>
    </row>
    <row r="442" spans="18:30" x14ac:dyDescent="0.25">
      <c r="R442" s="300"/>
      <c r="S442" s="300"/>
      <c r="T442" s="300"/>
      <c r="U442" s="300"/>
      <c r="V442" s="300"/>
      <c r="W442" s="300"/>
      <c r="X442" s="300"/>
      <c r="Y442" s="300"/>
      <c r="Z442" s="300"/>
      <c r="AA442" s="300"/>
      <c r="AB442" s="300"/>
      <c r="AC442" s="300"/>
      <c r="AD442" s="297"/>
    </row>
    <row r="443" spans="18:30" x14ac:dyDescent="0.25">
      <c r="R443" s="300"/>
      <c r="S443" s="300"/>
      <c r="T443" s="300"/>
      <c r="U443" s="300"/>
      <c r="V443" s="300"/>
      <c r="W443" s="300"/>
      <c r="X443" s="300"/>
      <c r="Y443" s="300"/>
      <c r="Z443" s="300"/>
      <c r="AA443" s="300"/>
      <c r="AB443" s="300"/>
      <c r="AC443" s="300"/>
      <c r="AD443" s="297"/>
    </row>
    <row r="444" spans="18:30" x14ac:dyDescent="0.25">
      <c r="R444" s="300"/>
      <c r="S444" s="300"/>
      <c r="T444" s="300"/>
      <c r="U444" s="300"/>
      <c r="V444" s="300"/>
      <c r="W444" s="300"/>
      <c r="X444" s="300"/>
      <c r="Y444" s="300"/>
      <c r="Z444" s="300"/>
      <c r="AA444" s="300"/>
      <c r="AB444" s="300"/>
      <c r="AC444" s="300"/>
      <c r="AD444" s="297"/>
    </row>
    <row r="445" spans="18:30" x14ac:dyDescent="0.25">
      <c r="R445" s="300"/>
      <c r="S445" s="300"/>
      <c r="T445" s="300"/>
      <c r="U445" s="300"/>
      <c r="V445" s="300"/>
      <c r="W445" s="300"/>
      <c r="X445" s="300"/>
      <c r="Y445" s="300"/>
      <c r="Z445" s="300"/>
      <c r="AA445" s="300"/>
      <c r="AB445" s="300"/>
      <c r="AC445" s="300"/>
      <c r="AD445" s="297"/>
    </row>
    <row r="446" spans="18:30" x14ac:dyDescent="0.25">
      <c r="R446" s="300"/>
      <c r="S446" s="300"/>
      <c r="T446" s="300"/>
      <c r="U446" s="300"/>
      <c r="V446" s="300"/>
      <c r="W446" s="300"/>
      <c r="X446" s="300"/>
      <c r="Y446" s="300"/>
      <c r="Z446" s="300"/>
      <c r="AA446" s="300"/>
      <c r="AB446" s="300"/>
      <c r="AC446" s="300"/>
      <c r="AD446" s="297"/>
    </row>
    <row r="447" spans="18:30" x14ac:dyDescent="0.25">
      <c r="R447" s="300"/>
      <c r="S447" s="300"/>
      <c r="T447" s="300"/>
      <c r="U447" s="300"/>
      <c r="V447" s="300"/>
      <c r="W447" s="300"/>
      <c r="X447" s="300"/>
      <c r="Y447" s="300"/>
      <c r="Z447" s="300"/>
      <c r="AA447" s="300"/>
      <c r="AB447" s="300"/>
      <c r="AC447" s="300"/>
      <c r="AD447" s="297"/>
    </row>
    <row r="448" spans="18:30" x14ac:dyDescent="0.25">
      <c r="R448" s="300"/>
      <c r="S448" s="300"/>
      <c r="T448" s="300"/>
      <c r="U448" s="300"/>
      <c r="V448" s="300"/>
      <c r="W448" s="300"/>
      <c r="X448" s="300"/>
      <c r="Y448" s="300"/>
      <c r="Z448" s="300"/>
      <c r="AA448" s="300"/>
      <c r="AB448" s="300"/>
      <c r="AC448" s="300"/>
      <c r="AD448" s="297"/>
    </row>
    <row r="449" spans="18:30" x14ac:dyDescent="0.25">
      <c r="R449" s="300"/>
      <c r="S449" s="300"/>
      <c r="T449" s="300"/>
      <c r="U449" s="300"/>
      <c r="V449" s="300"/>
      <c r="W449" s="300"/>
      <c r="X449" s="300"/>
      <c r="Y449" s="300"/>
      <c r="Z449" s="300"/>
      <c r="AA449" s="300"/>
      <c r="AB449" s="300"/>
      <c r="AC449" s="300"/>
      <c r="AD449" s="297"/>
    </row>
    <row r="450" spans="18:30" x14ac:dyDescent="0.25">
      <c r="R450" s="300"/>
      <c r="S450" s="300"/>
      <c r="T450" s="300"/>
      <c r="U450" s="300"/>
      <c r="V450" s="300"/>
      <c r="W450" s="300"/>
      <c r="X450" s="300"/>
      <c r="Y450" s="300"/>
      <c r="Z450" s="300"/>
      <c r="AA450" s="300"/>
      <c r="AB450" s="300"/>
      <c r="AC450" s="300"/>
      <c r="AD450" s="297"/>
    </row>
    <row r="451" spans="18:30" x14ac:dyDescent="0.25">
      <c r="R451" s="300"/>
      <c r="S451" s="300"/>
      <c r="T451" s="300"/>
      <c r="U451" s="300"/>
      <c r="V451" s="300"/>
      <c r="W451" s="300"/>
      <c r="X451" s="300"/>
      <c r="Y451" s="300"/>
      <c r="Z451" s="300"/>
      <c r="AA451" s="300"/>
      <c r="AB451" s="300"/>
      <c r="AC451" s="300"/>
      <c r="AD451" s="297"/>
    </row>
    <row r="452" spans="18:30" x14ac:dyDescent="0.25">
      <c r="R452" s="300"/>
      <c r="S452" s="300"/>
      <c r="T452" s="300"/>
      <c r="U452" s="300"/>
      <c r="V452" s="300"/>
      <c r="W452" s="300"/>
      <c r="X452" s="300"/>
      <c r="Y452" s="300"/>
      <c r="Z452" s="300"/>
      <c r="AA452" s="300"/>
      <c r="AB452" s="300"/>
      <c r="AC452" s="300"/>
      <c r="AD452" s="297"/>
    </row>
    <row r="453" spans="18:30" x14ac:dyDescent="0.25">
      <c r="R453" s="300"/>
      <c r="S453" s="300"/>
      <c r="T453" s="300"/>
      <c r="U453" s="300"/>
      <c r="V453" s="300"/>
      <c r="W453" s="300"/>
      <c r="X453" s="300"/>
      <c r="Y453" s="300"/>
      <c r="Z453" s="300"/>
      <c r="AA453" s="300"/>
      <c r="AB453" s="300"/>
      <c r="AC453" s="300"/>
      <c r="AD453" s="297"/>
    </row>
    <row r="454" spans="18:30" x14ac:dyDescent="0.25">
      <c r="R454" s="300"/>
      <c r="S454" s="300"/>
      <c r="T454" s="300"/>
      <c r="U454" s="300"/>
      <c r="V454" s="300"/>
      <c r="W454" s="300"/>
      <c r="X454" s="300"/>
      <c r="Y454" s="300"/>
      <c r="Z454" s="300"/>
      <c r="AA454" s="300"/>
      <c r="AB454" s="300"/>
      <c r="AC454" s="300"/>
      <c r="AD454" s="297"/>
    </row>
    <row r="455" spans="18:30" x14ac:dyDescent="0.25">
      <c r="R455" s="300"/>
      <c r="S455" s="300"/>
      <c r="T455" s="300"/>
      <c r="U455" s="300"/>
      <c r="V455" s="300"/>
      <c r="W455" s="300"/>
      <c r="X455" s="300"/>
      <c r="Y455" s="300"/>
      <c r="Z455" s="300"/>
      <c r="AA455" s="300"/>
      <c r="AB455" s="300"/>
      <c r="AC455" s="300"/>
      <c r="AD455" s="297"/>
    </row>
    <row r="456" spans="18:30" x14ac:dyDescent="0.25">
      <c r="R456" s="300"/>
      <c r="S456" s="300"/>
      <c r="T456" s="300"/>
      <c r="U456" s="300"/>
      <c r="V456" s="300"/>
      <c r="W456" s="300"/>
      <c r="X456" s="300"/>
      <c r="Y456" s="300"/>
      <c r="Z456" s="300"/>
      <c r="AA456" s="300"/>
      <c r="AB456" s="300"/>
      <c r="AC456" s="300"/>
      <c r="AD456" s="297"/>
    </row>
    <row r="457" spans="18:30" x14ac:dyDescent="0.25">
      <c r="R457" s="300"/>
      <c r="S457" s="300"/>
      <c r="T457" s="300"/>
      <c r="U457" s="300"/>
      <c r="V457" s="300"/>
      <c r="W457" s="300"/>
      <c r="X457" s="300"/>
      <c r="Y457" s="300"/>
      <c r="Z457" s="300"/>
      <c r="AA457" s="300"/>
      <c r="AB457" s="300"/>
      <c r="AC457" s="300"/>
      <c r="AD457" s="297"/>
    </row>
    <row r="458" spans="18:30" x14ac:dyDescent="0.25">
      <c r="R458" s="300"/>
      <c r="S458" s="300"/>
      <c r="T458" s="300"/>
      <c r="U458" s="300"/>
      <c r="V458" s="300"/>
      <c r="W458" s="300"/>
      <c r="X458" s="300"/>
      <c r="Y458" s="300"/>
      <c r="Z458" s="300"/>
      <c r="AA458" s="300"/>
      <c r="AB458" s="300"/>
      <c r="AC458" s="300"/>
      <c r="AD458" s="297"/>
    </row>
    <row r="459" spans="18:30" x14ac:dyDescent="0.25">
      <c r="R459" s="300"/>
      <c r="S459" s="300"/>
      <c r="T459" s="300"/>
      <c r="U459" s="300"/>
      <c r="V459" s="300"/>
      <c r="W459" s="300"/>
      <c r="X459" s="300"/>
      <c r="Y459" s="300"/>
      <c r="Z459" s="300"/>
      <c r="AA459" s="300"/>
      <c r="AB459" s="300"/>
      <c r="AC459" s="300"/>
      <c r="AD459" s="297"/>
    </row>
    <row r="460" spans="18:30" x14ac:dyDescent="0.25">
      <c r="R460" s="300"/>
      <c r="S460" s="300"/>
      <c r="T460" s="300"/>
      <c r="U460" s="300"/>
      <c r="V460" s="300"/>
      <c r="W460" s="300"/>
      <c r="X460" s="300"/>
      <c r="Y460" s="300"/>
      <c r="Z460" s="300"/>
      <c r="AA460" s="300"/>
      <c r="AB460" s="300"/>
      <c r="AC460" s="300"/>
      <c r="AD460" s="297"/>
    </row>
    <row r="461" spans="18:30" x14ac:dyDescent="0.25">
      <c r="R461" s="300"/>
      <c r="S461" s="300"/>
      <c r="T461" s="300"/>
      <c r="U461" s="300"/>
      <c r="V461" s="300"/>
      <c r="W461" s="300"/>
      <c r="X461" s="300"/>
      <c r="Y461" s="300"/>
      <c r="Z461" s="300"/>
      <c r="AA461" s="300"/>
      <c r="AB461" s="300"/>
      <c r="AC461" s="300"/>
      <c r="AD461" s="297"/>
    </row>
    <row r="462" spans="18:30" x14ac:dyDescent="0.25">
      <c r="R462" s="300"/>
      <c r="S462" s="300"/>
      <c r="T462" s="300"/>
      <c r="U462" s="300"/>
      <c r="V462" s="300"/>
      <c r="W462" s="300"/>
      <c r="X462" s="300"/>
      <c r="Y462" s="300"/>
      <c r="Z462" s="300"/>
      <c r="AA462" s="300"/>
      <c r="AB462" s="300"/>
      <c r="AC462" s="300"/>
      <c r="AD462" s="297"/>
    </row>
    <row r="463" spans="18:30" x14ac:dyDescent="0.25">
      <c r="R463" s="300"/>
      <c r="S463" s="300"/>
      <c r="T463" s="300"/>
      <c r="U463" s="300"/>
      <c r="V463" s="300"/>
      <c r="W463" s="300"/>
      <c r="X463" s="300"/>
      <c r="Y463" s="300"/>
      <c r="Z463" s="300"/>
      <c r="AA463" s="300"/>
      <c r="AB463" s="300"/>
      <c r="AC463" s="300"/>
      <c r="AD463" s="297"/>
    </row>
    <row r="464" spans="18:30" x14ac:dyDescent="0.25">
      <c r="R464" s="300"/>
      <c r="S464" s="300"/>
      <c r="T464" s="300"/>
      <c r="U464" s="300"/>
      <c r="V464" s="300"/>
      <c r="W464" s="300"/>
      <c r="X464" s="300"/>
      <c r="Y464" s="300"/>
      <c r="Z464" s="300"/>
      <c r="AA464" s="300"/>
      <c r="AB464" s="300"/>
      <c r="AC464" s="300"/>
      <c r="AD464" s="297"/>
    </row>
    <row r="465" spans="18:30" x14ac:dyDescent="0.25">
      <c r="R465" s="300"/>
      <c r="S465" s="300"/>
      <c r="T465" s="300"/>
      <c r="U465" s="300"/>
      <c r="V465" s="300"/>
      <c r="W465" s="300"/>
      <c r="X465" s="300"/>
      <c r="Y465" s="300"/>
      <c r="Z465" s="300"/>
      <c r="AA465" s="300"/>
      <c r="AB465" s="300"/>
      <c r="AC465" s="300"/>
      <c r="AD465" s="297"/>
    </row>
    <row r="466" spans="18:30" x14ac:dyDescent="0.25">
      <c r="R466" s="300"/>
      <c r="S466" s="300"/>
      <c r="T466" s="300"/>
      <c r="U466" s="300"/>
      <c r="V466" s="300"/>
      <c r="W466" s="300"/>
      <c r="X466" s="300"/>
      <c r="Y466" s="300"/>
      <c r="Z466" s="300"/>
      <c r="AA466" s="300"/>
      <c r="AB466" s="300"/>
      <c r="AC466" s="300"/>
      <c r="AD466" s="297"/>
    </row>
    <row r="467" spans="18:30" x14ac:dyDescent="0.25">
      <c r="R467" s="300"/>
      <c r="S467" s="300"/>
      <c r="T467" s="300"/>
      <c r="U467" s="300"/>
      <c r="V467" s="300"/>
      <c r="W467" s="300"/>
      <c r="X467" s="300"/>
      <c r="Y467" s="300"/>
      <c r="Z467" s="300"/>
      <c r="AA467" s="300"/>
      <c r="AB467" s="300"/>
      <c r="AC467" s="300"/>
      <c r="AD467" s="297"/>
    </row>
    <row r="468" spans="18:30" x14ac:dyDescent="0.25">
      <c r="R468" s="300"/>
      <c r="S468" s="300"/>
      <c r="T468" s="300"/>
      <c r="U468" s="300"/>
      <c r="V468" s="300"/>
      <c r="W468" s="300"/>
      <c r="X468" s="300"/>
      <c r="Y468" s="300"/>
      <c r="Z468" s="300"/>
      <c r="AA468" s="300"/>
      <c r="AB468" s="300"/>
      <c r="AC468" s="300"/>
      <c r="AD468" s="297"/>
    </row>
    <row r="469" spans="18:30" x14ac:dyDescent="0.25">
      <c r="R469" s="300"/>
      <c r="S469" s="300"/>
      <c r="T469" s="300"/>
      <c r="U469" s="300"/>
      <c r="V469" s="300"/>
      <c r="W469" s="300"/>
      <c r="X469" s="300"/>
      <c r="Y469" s="300"/>
      <c r="Z469" s="300"/>
      <c r="AA469" s="300"/>
      <c r="AB469" s="300"/>
      <c r="AC469" s="300"/>
      <c r="AD469" s="297"/>
    </row>
    <row r="470" spans="18:30" x14ac:dyDescent="0.25">
      <c r="R470" s="300"/>
      <c r="S470" s="300"/>
      <c r="T470" s="300"/>
      <c r="U470" s="300"/>
      <c r="V470" s="300"/>
      <c r="W470" s="300"/>
      <c r="X470" s="300"/>
      <c r="Y470" s="300"/>
      <c r="Z470" s="300"/>
      <c r="AA470" s="300"/>
      <c r="AB470" s="300"/>
      <c r="AC470" s="300"/>
      <c r="AD470" s="297"/>
    </row>
    <row r="471" spans="18:30" x14ac:dyDescent="0.25">
      <c r="R471" s="300"/>
      <c r="S471" s="300"/>
      <c r="T471" s="300"/>
      <c r="U471" s="300"/>
      <c r="V471" s="300"/>
      <c r="W471" s="300"/>
      <c r="X471" s="300"/>
      <c r="Y471" s="300"/>
      <c r="Z471" s="300"/>
      <c r="AA471" s="300"/>
      <c r="AB471" s="300"/>
      <c r="AC471" s="300"/>
      <c r="AD471" s="297"/>
    </row>
    <row r="472" spans="18:30" x14ac:dyDescent="0.25">
      <c r="R472" s="300"/>
      <c r="S472" s="300"/>
      <c r="T472" s="300"/>
      <c r="U472" s="300"/>
      <c r="V472" s="300"/>
      <c r="W472" s="300"/>
      <c r="X472" s="300"/>
      <c r="Y472" s="300"/>
      <c r="Z472" s="300"/>
      <c r="AA472" s="300"/>
      <c r="AB472" s="300"/>
      <c r="AC472" s="300"/>
      <c r="AD472" s="297"/>
    </row>
    <row r="473" spans="18:30" x14ac:dyDescent="0.25">
      <c r="R473" s="300"/>
      <c r="S473" s="300"/>
      <c r="T473" s="300"/>
      <c r="U473" s="300"/>
      <c r="V473" s="300"/>
      <c r="W473" s="300"/>
      <c r="X473" s="300"/>
      <c r="Y473" s="300"/>
      <c r="Z473" s="300"/>
      <c r="AA473" s="300"/>
      <c r="AB473" s="300"/>
      <c r="AC473" s="300"/>
      <c r="AD473" s="297"/>
    </row>
    <row r="474" spans="18:30" x14ac:dyDescent="0.25">
      <c r="R474" s="300"/>
      <c r="S474" s="300"/>
      <c r="T474" s="300"/>
      <c r="U474" s="300"/>
      <c r="V474" s="300"/>
      <c r="W474" s="300"/>
      <c r="X474" s="300"/>
      <c r="Y474" s="300"/>
      <c r="Z474" s="300"/>
      <c r="AA474" s="300"/>
      <c r="AB474" s="300"/>
      <c r="AC474" s="300"/>
      <c r="AD474" s="297"/>
    </row>
    <row r="475" spans="18:30" x14ac:dyDescent="0.25">
      <c r="R475" s="300"/>
      <c r="S475" s="300"/>
      <c r="T475" s="300"/>
      <c r="U475" s="300"/>
      <c r="V475" s="300"/>
      <c r="W475" s="300"/>
      <c r="X475" s="300"/>
      <c r="Y475" s="300"/>
      <c r="Z475" s="300"/>
      <c r="AA475" s="300"/>
      <c r="AB475" s="300"/>
      <c r="AC475" s="300"/>
      <c r="AD475" s="297"/>
    </row>
    <row r="476" spans="18:30" x14ac:dyDescent="0.25">
      <c r="R476" s="300"/>
      <c r="S476" s="300"/>
      <c r="T476" s="300"/>
      <c r="U476" s="300"/>
      <c r="V476" s="300"/>
      <c r="W476" s="300"/>
      <c r="X476" s="300"/>
      <c r="Y476" s="300"/>
      <c r="Z476" s="300"/>
      <c r="AA476" s="300"/>
      <c r="AB476" s="300"/>
      <c r="AC476" s="300"/>
      <c r="AD476" s="297"/>
    </row>
    <row r="477" spans="18:30" x14ac:dyDescent="0.25">
      <c r="R477" s="300"/>
      <c r="S477" s="300"/>
      <c r="T477" s="300"/>
      <c r="U477" s="300"/>
      <c r="V477" s="300"/>
      <c r="W477" s="300"/>
      <c r="X477" s="300"/>
      <c r="Y477" s="300"/>
      <c r="Z477" s="300"/>
      <c r="AA477" s="300"/>
      <c r="AB477" s="300"/>
      <c r="AC477" s="300"/>
      <c r="AD477" s="297"/>
    </row>
    <row r="478" spans="18:30" x14ac:dyDescent="0.25">
      <c r="R478" s="300"/>
      <c r="S478" s="300"/>
      <c r="T478" s="300"/>
      <c r="U478" s="300"/>
      <c r="V478" s="300"/>
      <c r="W478" s="300"/>
      <c r="X478" s="300"/>
      <c r="Y478" s="300"/>
      <c r="Z478" s="300"/>
      <c r="AA478" s="300"/>
      <c r="AB478" s="300"/>
      <c r="AC478" s="300"/>
      <c r="AD478" s="297"/>
    </row>
    <row r="479" spans="18:30" x14ac:dyDescent="0.25">
      <c r="R479" s="300"/>
      <c r="S479" s="300"/>
      <c r="T479" s="300"/>
      <c r="U479" s="300"/>
      <c r="V479" s="300"/>
      <c r="W479" s="300"/>
      <c r="X479" s="300"/>
      <c r="Y479" s="300"/>
      <c r="Z479" s="300"/>
      <c r="AA479" s="300"/>
      <c r="AB479" s="300"/>
      <c r="AC479" s="300"/>
      <c r="AD479" s="297"/>
    </row>
    <row r="480" spans="18:30" x14ac:dyDescent="0.25">
      <c r="R480" s="300"/>
      <c r="S480" s="300"/>
      <c r="T480" s="300"/>
      <c r="U480" s="300"/>
      <c r="V480" s="300"/>
      <c r="W480" s="300"/>
      <c r="X480" s="300"/>
      <c r="Y480" s="300"/>
      <c r="Z480" s="300"/>
      <c r="AA480" s="300"/>
      <c r="AB480" s="300"/>
      <c r="AC480" s="300"/>
      <c r="AD480" s="297"/>
    </row>
    <row r="481" spans="18:30" x14ac:dyDescent="0.25">
      <c r="R481" s="300"/>
      <c r="S481" s="300"/>
      <c r="T481" s="300"/>
      <c r="U481" s="300"/>
      <c r="V481" s="300"/>
      <c r="W481" s="300"/>
      <c r="X481" s="300"/>
      <c r="Y481" s="300"/>
      <c r="Z481" s="300"/>
      <c r="AA481" s="300"/>
      <c r="AB481" s="300"/>
      <c r="AC481" s="300"/>
      <c r="AD481" s="297"/>
    </row>
    <row r="482" spans="18:30" x14ac:dyDescent="0.25">
      <c r="R482" s="300"/>
      <c r="S482" s="300"/>
      <c r="T482" s="300"/>
      <c r="U482" s="300"/>
      <c r="V482" s="300"/>
      <c r="W482" s="300"/>
      <c r="X482" s="300"/>
      <c r="Y482" s="300"/>
      <c r="Z482" s="300"/>
      <c r="AA482" s="300"/>
      <c r="AB482" s="300"/>
      <c r="AC482" s="300"/>
      <c r="AD482" s="297"/>
    </row>
    <row r="483" spans="18:30" x14ac:dyDescent="0.25">
      <c r="R483" s="300"/>
      <c r="S483" s="300"/>
      <c r="T483" s="300"/>
      <c r="U483" s="300"/>
      <c r="V483" s="300"/>
      <c r="W483" s="300"/>
      <c r="X483" s="300"/>
      <c r="Y483" s="300"/>
      <c r="Z483" s="300"/>
      <c r="AA483" s="300"/>
      <c r="AB483" s="300"/>
      <c r="AC483" s="300"/>
      <c r="AD483" s="297"/>
    </row>
    <row r="484" spans="18:30" x14ac:dyDescent="0.25">
      <c r="R484" s="300"/>
      <c r="S484" s="300"/>
      <c r="T484" s="300"/>
      <c r="U484" s="300"/>
      <c r="V484" s="300"/>
      <c r="W484" s="300"/>
      <c r="X484" s="300"/>
      <c r="Y484" s="300"/>
      <c r="Z484" s="300"/>
      <c r="AA484" s="300"/>
      <c r="AB484" s="300"/>
      <c r="AC484" s="300"/>
      <c r="AD484" s="297"/>
    </row>
    <row r="485" spans="18:30" x14ac:dyDescent="0.25">
      <c r="R485" s="300"/>
      <c r="S485" s="300"/>
      <c r="T485" s="300"/>
      <c r="U485" s="300"/>
      <c r="V485" s="300"/>
      <c r="W485" s="300"/>
      <c r="X485" s="300"/>
      <c r="Y485" s="300"/>
      <c r="Z485" s="300"/>
      <c r="AA485" s="300"/>
      <c r="AB485" s="300"/>
      <c r="AC485" s="300"/>
      <c r="AD485" s="297"/>
    </row>
    <row r="486" spans="18:30" x14ac:dyDescent="0.25">
      <c r="R486" s="300"/>
      <c r="S486" s="300"/>
      <c r="T486" s="300"/>
      <c r="U486" s="300"/>
      <c r="V486" s="300"/>
      <c r="W486" s="300"/>
      <c r="X486" s="300"/>
      <c r="Y486" s="300"/>
      <c r="Z486" s="300"/>
      <c r="AA486" s="300"/>
      <c r="AB486" s="300"/>
      <c r="AC486" s="300"/>
      <c r="AD486" s="297"/>
    </row>
    <row r="487" spans="18:30" x14ac:dyDescent="0.25">
      <c r="R487" s="300"/>
      <c r="S487" s="300"/>
      <c r="T487" s="300"/>
      <c r="U487" s="300"/>
      <c r="V487" s="300"/>
      <c r="W487" s="300"/>
      <c r="X487" s="300"/>
      <c r="Y487" s="300"/>
      <c r="Z487" s="300"/>
      <c r="AA487" s="300"/>
      <c r="AB487" s="300"/>
      <c r="AC487" s="300"/>
      <c r="AD487" s="297"/>
    </row>
    <row r="488" spans="18:30" x14ac:dyDescent="0.25">
      <c r="R488" s="300"/>
      <c r="S488" s="300"/>
      <c r="T488" s="300"/>
      <c r="U488" s="300"/>
      <c r="V488" s="300"/>
      <c r="W488" s="300"/>
      <c r="X488" s="300"/>
      <c r="Y488" s="300"/>
      <c r="Z488" s="300"/>
      <c r="AA488" s="300"/>
      <c r="AB488" s="300"/>
      <c r="AC488" s="300"/>
      <c r="AD488" s="297"/>
    </row>
    <row r="489" spans="18:30" x14ac:dyDescent="0.25">
      <c r="R489" s="300"/>
      <c r="S489" s="300"/>
      <c r="T489" s="300"/>
      <c r="U489" s="300"/>
      <c r="V489" s="300"/>
      <c r="W489" s="300"/>
      <c r="X489" s="300"/>
      <c r="Y489" s="300"/>
      <c r="Z489" s="300"/>
      <c r="AA489" s="300"/>
      <c r="AB489" s="300"/>
      <c r="AC489" s="300"/>
      <c r="AD489" s="297"/>
    </row>
    <row r="490" spans="18:30" x14ac:dyDescent="0.25">
      <c r="R490" s="300"/>
      <c r="S490" s="300"/>
      <c r="T490" s="300"/>
      <c r="U490" s="300"/>
      <c r="V490" s="300"/>
      <c r="W490" s="300"/>
      <c r="X490" s="300"/>
      <c r="Y490" s="300"/>
      <c r="Z490" s="300"/>
      <c r="AA490" s="300"/>
      <c r="AB490" s="300"/>
      <c r="AC490" s="300"/>
      <c r="AD490" s="297"/>
    </row>
    <row r="491" spans="18:30" x14ac:dyDescent="0.25">
      <c r="R491" s="300"/>
      <c r="S491" s="300"/>
      <c r="T491" s="300"/>
      <c r="U491" s="300"/>
      <c r="V491" s="300"/>
      <c r="W491" s="300"/>
      <c r="X491" s="300"/>
      <c r="Y491" s="300"/>
      <c r="Z491" s="300"/>
      <c r="AA491" s="300"/>
      <c r="AB491" s="300"/>
      <c r="AC491" s="300"/>
      <c r="AD491" s="297"/>
    </row>
    <row r="492" spans="18:30" x14ac:dyDescent="0.25">
      <c r="R492" s="300"/>
      <c r="S492" s="300"/>
      <c r="T492" s="300"/>
      <c r="U492" s="300"/>
      <c r="V492" s="300"/>
      <c r="W492" s="300"/>
      <c r="X492" s="300"/>
      <c r="Y492" s="300"/>
      <c r="Z492" s="300"/>
      <c r="AA492" s="300"/>
      <c r="AB492" s="300"/>
      <c r="AC492" s="300"/>
      <c r="AD492" s="297"/>
    </row>
    <row r="493" spans="18:30" x14ac:dyDescent="0.25">
      <c r="R493" s="300"/>
      <c r="S493" s="300"/>
      <c r="T493" s="300"/>
      <c r="U493" s="300"/>
      <c r="V493" s="300"/>
      <c r="W493" s="300"/>
      <c r="X493" s="300"/>
      <c r="Y493" s="300"/>
      <c r="Z493" s="300"/>
      <c r="AA493" s="300"/>
      <c r="AB493" s="300"/>
      <c r="AC493" s="300"/>
      <c r="AD493" s="297"/>
    </row>
    <row r="494" spans="18:30" x14ac:dyDescent="0.25">
      <c r="R494" s="300"/>
      <c r="S494" s="300"/>
      <c r="T494" s="300"/>
      <c r="U494" s="300"/>
      <c r="V494" s="300"/>
      <c r="W494" s="300"/>
      <c r="X494" s="300"/>
      <c r="Y494" s="300"/>
      <c r="Z494" s="300"/>
      <c r="AA494" s="300"/>
      <c r="AB494" s="300"/>
      <c r="AC494" s="300"/>
      <c r="AD494" s="297"/>
    </row>
    <row r="495" spans="18:30" x14ac:dyDescent="0.25">
      <c r="R495" s="300"/>
      <c r="S495" s="300"/>
      <c r="T495" s="300"/>
      <c r="U495" s="300"/>
      <c r="V495" s="300"/>
      <c r="W495" s="300"/>
      <c r="X495" s="300"/>
      <c r="Y495" s="300"/>
      <c r="Z495" s="300"/>
      <c r="AA495" s="300"/>
      <c r="AB495" s="300"/>
      <c r="AC495" s="300"/>
      <c r="AD495" s="297"/>
    </row>
    <row r="496" spans="18:30" x14ac:dyDescent="0.25">
      <c r="R496" s="300"/>
      <c r="S496" s="300"/>
      <c r="T496" s="300"/>
      <c r="U496" s="300"/>
      <c r="V496" s="300"/>
      <c r="W496" s="300"/>
      <c r="X496" s="300"/>
      <c r="Y496" s="300"/>
      <c r="Z496" s="300"/>
      <c r="AA496" s="300"/>
      <c r="AB496" s="300"/>
      <c r="AC496" s="300"/>
      <c r="AD496" s="297"/>
    </row>
    <row r="497" spans="18:30" x14ac:dyDescent="0.25">
      <c r="R497" s="300"/>
      <c r="S497" s="300"/>
      <c r="T497" s="300"/>
      <c r="U497" s="300"/>
      <c r="V497" s="300"/>
      <c r="W497" s="300"/>
      <c r="X497" s="300"/>
      <c r="Y497" s="300"/>
      <c r="Z497" s="300"/>
      <c r="AA497" s="300"/>
      <c r="AB497" s="300"/>
      <c r="AC497" s="300"/>
      <c r="AD497" s="297"/>
    </row>
    <row r="498" spans="18:30" x14ac:dyDescent="0.25">
      <c r="R498" s="300"/>
      <c r="S498" s="300"/>
      <c r="T498" s="300"/>
      <c r="U498" s="300"/>
      <c r="V498" s="300"/>
      <c r="W498" s="300"/>
      <c r="X498" s="300"/>
      <c r="Y498" s="300"/>
      <c r="Z498" s="300"/>
      <c r="AA498" s="300"/>
      <c r="AB498" s="300"/>
      <c r="AC498" s="300"/>
      <c r="AD498" s="297"/>
    </row>
    <row r="499" spans="18:30" x14ac:dyDescent="0.25">
      <c r="R499" s="300"/>
      <c r="S499" s="300"/>
      <c r="T499" s="300"/>
      <c r="U499" s="300"/>
      <c r="V499" s="300"/>
      <c r="W499" s="300"/>
      <c r="X499" s="300"/>
      <c r="Y499" s="300"/>
      <c r="Z499" s="300"/>
      <c r="AA499" s="300"/>
      <c r="AB499" s="300"/>
      <c r="AC499" s="300"/>
      <c r="AD499" s="297"/>
    </row>
    <row r="500" spans="18:30" x14ac:dyDescent="0.25">
      <c r="R500" s="300"/>
      <c r="S500" s="300"/>
      <c r="T500" s="300"/>
      <c r="U500" s="300"/>
      <c r="V500" s="300"/>
      <c r="W500" s="300"/>
      <c r="X500" s="300"/>
      <c r="Y500" s="300"/>
      <c r="Z500" s="300"/>
      <c r="AA500" s="300"/>
      <c r="AB500" s="300"/>
      <c r="AC500" s="300"/>
      <c r="AD500" s="297"/>
    </row>
    <row r="501" spans="18:30" x14ac:dyDescent="0.25">
      <c r="R501" s="300"/>
      <c r="S501" s="300"/>
      <c r="T501" s="300"/>
      <c r="U501" s="300"/>
      <c r="V501" s="300"/>
      <c r="W501" s="300"/>
      <c r="X501" s="300"/>
      <c r="Y501" s="300"/>
      <c r="Z501" s="300"/>
      <c r="AA501" s="300"/>
      <c r="AB501" s="300"/>
      <c r="AC501" s="300"/>
      <c r="AD501" s="297"/>
    </row>
    <row r="502" spans="18:30" x14ac:dyDescent="0.25">
      <c r="R502" s="300"/>
      <c r="S502" s="300"/>
      <c r="T502" s="300"/>
      <c r="U502" s="300"/>
      <c r="V502" s="300"/>
      <c r="W502" s="300"/>
      <c r="X502" s="300"/>
      <c r="Y502" s="300"/>
      <c r="Z502" s="300"/>
      <c r="AA502" s="300"/>
      <c r="AB502" s="300"/>
      <c r="AC502" s="300"/>
      <c r="AD502" s="297"/>
    </row>
    <row r="503" spans="18:30" x14ac:dyDescent="0.25">
      <c r="R503" s="300"/>
      <c r="S503" s="300"/>
      <c r="T503" s="300"/>
      <c r="U503" s="300"/>
      <c r="V503" s="300"/>
      <c r="W503" s="300"/>
      <c r="X503" s="300"/>
      <c r="Y503" s="300"/>
      <c r="Z503" s="300"/>
      <c r="AA503" s="300"/>
      <c r="AB503" s="300"/>
      <c r="AC503" s="300"/>
      <c r="AD503" s="297"/>
    </row>
    <row r="504" spans="18:30" x14ac:dyDescent="0.25">
      <c r="R504" s="300"/>
      <c r="S504" s="300"/>
      <c r="T504" s="300"/>
      <c r="U504" s="300"/>
      <c r="V504" s="300"/>
      <c r="W504" s="300"/>
      <c r="X504" s="300"/>
      <c r="Y504" s="300"/>
      <c r="Z504" s="300"/>
      <c r="AA504" s="300"/>
      <c r="AB504" s="300"/>
      <c r="AC504" s="300"/>
      <c r="AD504" s="297"/>
    </row>
    <row r="505" spans="18:30" x14ac:dyDescent="0.25">
      <c r="R505" s="300"/>
      <c r="S505" s="300"/>
      <c r="T505" s="300"/>
      <c r="U505" s="300"/>
      <c r="V505" s="300"/>
      <c r="W505" s="300"/>
      <c r="X505" s="300"/>
      <c r="Y505" s="300"/>
      <c r="Z505" s="300"/>
      <c r="AA505" s="300"/>
      <c r="AB505" s="300"/>
      <c r="AC505" s="300"/>
      <c r="AD505" s="297"/>
    </row>
    <row r="506" spans="18:30" x14ac:dyDescent="0.25">
      <c r="R506" s="300"/>
      <c r="S506" s="300"/>
      <c r="T506" s="300"/>
      <c r="U506" s="300"/>
      <c r="V506" s="300"/>
      <c r="W506" s="300"/>
      <c r="X506" s="300"/>
      <c r="Y506" s="300"/>
      <c r="Z506" s="300"/>
      <c r="AA506" s="300"/>
      <c r="AB506" s="300"/>
      <c r="AC506" s="300"/>
      <c r="AD506" s="297"/>
    </row>
    <row r="507" spans="18:30" x14ac:dyDescent="0.25">
      <c r="R507" s="300"/>
      <c r="S507" s="300"/>
      <c r="T507" s="300"/>
      <c r="U507" s="300"/>
      <c r="V507" s="300"/>
      <c r="W507" s="300"/>
      <c r="X507" s="300"/>
      <c r="Y507" s="300"/>
      <c r="Z507" s="300"/>
      <c r="AA507" s="300"/>
      <c r="AB507" s="300"/>
      <c r="AC507" s="300"/>
      <c r="AD507" s="297"/>
    </row>
    <row r="508" spans="18:30" x14ac:dyDescent="0.25">
      <c r="R508" s="300"/>
      <c r="S508" s="300"/>
      <c r="T508" s="300"/>
      <c r="U508" s="300"/>
      <c r="V508" s="300"/>
      <c r="W508" s="300"/>
      <c r="X508" s="300"/>
      <c r="Y508" s="300"/>
      <c r="Z508" s="300"/>
      <c r="AA508" s="300"/>
      <c r="AB508" s="300"/>
      <c r="AC508" s="300"/>
      <c r="AD508" s="297"/>
    </row>
    <row r="509" spans="18:30" x14ac:dyDescent="0.25">
      <c r="R509" s="300"/>
      <c r="S509" s="300"/>
      <c r="T509" s="300"/>
      <c r="U509" s="300"/>
      <c r="V509" s="300"/>
      <c r="W509" s="300"/>
      <c r="X509" s="300"/>
      <c r="Y509" s="300"/>
      <c r="Z509" s="300"/>
      <c r="AA509" s="300"/>
      <c r="AB509" s="300"/>
      <c r="AC509" s="300"/>
      <c r="AD509" s="297"/>
    </row>
    <row r="510" spans="18:30" x14ac:dyDescent="0.25">
      <c r="R510" s="300"/>
      <c r="S510" s="300"/>
      <c r="T510" s="300"/>
      <c r="U510" s="300"/>
      <c r="V510" s="300"/>
      <c r="W510" s="300"/>
      <c r="X510" s="300"/>
      <c r="Y510" s="300"/>
      <c r="Z510" s="300"/>
      <c r="AA510" s="300"/>
      <c r="AB510" s="300"/>
      <c r="AC510" s="300"/>
      <c r="AD510" s="297"/>
    </row>
    <row r="511" spans="18:30" x14ac:dyDescent="0.25">
      <c r="R511" s="300"/>
      <c r="S511" s="300"/>
      <c r="T511" s="300"/>
      <c r="U511" s="300"/>
      <c r="V511" s="300"/>
      <c r="W511" s="300"/>
      <c r="X511" s="300"/>
      <c r="Y511" s="300"/>
      <c r="Z511" s="300"/>
      <c r="AA511" s="300"/>
      <c r="AB511" s="300"/>
      <c r="AC511" s="300"/>
      <c r="AD511" s="297"/>
    </row>
    <row r="512" spans="18:30" x14ac:dyDescent="0.25">
      <c r="R512" s="300"/>
      <c r="S512" s="300"/>
      <c r="T512" s="300"/>
      <c r="U512" s="300"/>
      <c r="V512" s="300"/>
      <c r="W512" s="300"/>
      <c r="X512" s="300"/>
      <c r="Y512" s="300"/>
      <c r="Z512" s="300"/>
      <c r="AA512" s="300"/>
      <c r="AB512" s="300"/>
      <c r="AC512" s="300"/>
      <c r="AD512" s="297"/>
    </row>
    <row r="513" spans="18:30" x14ac:dyDescent="0.25">
      <c r="R513" s="300"/>
      <c r="S513" s="300"/>
      <c r="T513" s="300"/>
      <c r="U513" s="300"/>
      <c r="V513" s="300"/>
      <c r="W513" s="300"/>
      <c r="X513" s="300"/>
      <c r="Y513" s="300"/>
      <c r="Z513" s="300"/>
      <c r="AA513" s="300"/>
      <c r="AB513" s="300"/>
      <c r="AC513" s="300"/>
      <c r="AD513" s="297"/>
    </row>
    <row r="514" spans="18:30" x14ac:dyDescent="0.25">
      <c r="R514" s="300"/>
      <c r="S514" s="300"/>
      <c r="T514" s="300"/>
      <c r="U514" s="300"/>
      <c r="V514" s="300"/>
      <c r="W514" s="300"/>
      <c r="X514" s="300"/>
      <c r="Y514" s="300"/>
      <c r="Z514" s="300"/>
      <c r="AA514" s="300"/>
      <c r="AB514" s="300"/>
      <c r="AC514" s="300"/>
      <c r="AD514" s="297"/>
    </row>
    <row r="515" spans="18:30" x14ac:dyDescent="0.25">
      <c r="R515" s="300"/>
      <c r="S515" s="300"/>
      <c r="T515" s="300"/>
      <c r="U515" s="300"/>
      <c r="V515" s="300"/>
      <c r="W515" s="300"/>
      <c r="X515" s="300"/>
      <c r="Y515" s="300"/>
      <c r="Z515" s="300"/>
      <c r="AA515" s="300"/>
      <c r="AB515" s="300"/>
      <c r="AC515" s="300"/>
      <c r="AD515" s="297"/>
    </row>
    <row r="516" spans="18:30" x14ac:dyDescent="0.25">
      <c r="R516" s="300"/>
      <c r="S516" s="300"/>
      <c r="T516" s="300"/>
      <c r="U516" s="300"/>
      <c r="V516" s="300"/>
      <c r="W516" s="300"/>
      <c r="X516" s="300"/>
      <c r="Y516" s="300"/>
      <c r="Z516" s="300"/>
      <c r="AA516" s="300"/>
      <c r="AB516" s="300"/>
      <c r="AC516" s="300"/>
      <c r="AD516" s="297"/>
    </row>
    <row r="517" spans="18:30" x14ac:dyDescent="0.25">
      <c r="R517" s="300"/>
      <c r="S517" s="300"/>
      <c r="T517" s="300"/>
      <c r="U517" s="300"/>
      <c r="V517" s="300"/>
      <c r="W517" s="300"/>
      <c r="X517" s="300"/>
      <c r="Y517" s="300"/>
      <c r="Z517" s="300"/>
      <c r="AA517" s="300"/>
      <c r="AB517" s="300"/>
      <c r="AC517" s="300"/>
      <c r="AD517" s="297"/>
    </row>
    <row r="518" spans="18:30" x14ac:dyDescent="0.25">
      <c r="R518" s="300"/>
      <c r="S518" s="300"/>
      <c r="T518" s="300"/>
      <c r="U518" s="300"/>
      <c r="V518" s="300"/>
      <c r="W518" s="300"/>
      <c r="X518" s="300"/>
      <c r="Y518" s="300"/>
      <c r="Z518" s="300"/>
      <c r="AA518" s="300"/>
      <c r="AB518" s="300"/>
      <c r="AC518" s="300"/>
      <c r="AD518" s="297"/>
    </row>
    <row r="519" spans="18:30" x14ac:dyDescent="0.25">
      <c r="R519" s="300"/>
      <c r="S519" s="300"/>
      <c r="T519" s="300"/>
      <c r="U519" s="300"/>
      <c r="V519" s="300"/>
      <c r="W519" s="300"/>
      <c r="X519" s="300"/>
      <c r="Y519" s="300"/>
      <c r="Z519" s="300"/>
      <c r="AA519" s="300"/>
      <c r="AB519" s="300"/>
      <c r="AC519" s="300"/>
      <c r="AD519" s="297"/>
    </row>
    <row r="520" spans="18:30" x14ac:dyDescent="0.25">
      <c r="R520" s="300"/>
      <c r="S520" s="300"/>
      <c r="T520" s="300"/>
      <c r="U520" s="300"/>
      <c r="V520" s="300"/>
      <c r="W520" s="300"/>
      <c r="X520" s="300"/>
      <c r="Y520" s="300"/>
      <c r="Z520" s="300"/>
      <c r="AA520" s="300"/>
      <c r="AB520" s="300"/>
      <c r="AC520" s="300"/>
      <c r="AD520" s="297"/>
    </row>
    <row r="521" spans="18:30" x14ac:dyDescent="0.25">
      <c r="R521" s="300"/>
      <c r="S521" s="300"/>
      <c r="T521" s="300"/>
      <c r="U521" s="300"/>
      <c r="V521" s="300"/>
      <c r="W521" s="300"/>
      <c r="X521" s="300"/>
      <c r="Y521" s="300"/>
      <c r="Z521" s="300"/>
      <c r="AA521" s="300"/>
      <c r="AB521" s="300"/>
      <c r="AC521" s="300"/>
      <c r="AD521" s="297"/>
    </row>
    <row r="522" spans="18:30" x14ac:dyDescent="0.25">
      <c r="R522" s="300"/>
      <c r="S522" s="300"/>
      <c r="T522" s="300"/>
      <c r="U522" s="300"/>
      <c r="V522" s="300"/>
      <c r="W522" s="300"/>
      <c r="X522" s="300"/>
      <c r="Y522" s="300"/>
      <c r="Z522" s="300"/>
      <c r="AA522" s="300"/>
      <c r="AB522" s="300"/>
      <c r="AC522" s="300"/>
      <c r="AD522" s="297"/>
    </row>
    <row r="523" spans="18:30" x14ac:dyDescent="0.25">
      <c r="R523" s="300"/>
      <c r="S523" s="300"/>
      <c r="T523" s="300"/>
      <c r="U523" s="300"/>
      <c r="V523" s="300"/>
      <c r="W523" s="300"/>
      <c r="X523" s="300"/>
      <c r="Y523" s="300"/>
      <c r="Z523" s="300"/>
      <c r="AA523" s="300"/>
      <c r="AB523" s="300"/>
      <c r="AC523" s="300"/>
      <c r="AD523" s="297"/>
    </row>
    <row r="524" spans="18:30" x14ac:dyDescent="0.25">
      <c r="R524" s="300"/>
      <c r="S524" s="300"/>
      <c r="T524" s="300"/>
      <c r="U524" s="300"/>
      <c r="V524" s="300"/>
      <c r="W524" s="300"/>
      <c r="X524" s="300"/>
      <c r="Y524" s="300"/>
      <c r="Z524" s="300"/>
      <c r="AA524" s="300"/>
      <c r="AB524" s="300"/>
      <c r="AC524" s="300"/>
      <c r="AD524" s="297"/>
    </row>
    <row r="525" spans="18:30" x14ac:dyDescent="0.25">
      <c r="R525" s="300"/>
      <c r="S525" s="300"/>
      <c r="T525" s="300"/>
      <c r="U525" s="300"/>
      <c r="V525" s="300"/>
      <c r="W525" s="300"/>
      <c r="X525" s="300"/>
      <c r="Y525" s="300"/>
      <c r="Z525" s="300"/>
      <c r="AA525" s="300"/>
      <c r="AB525" s="300"/>
      <c r="AC525" s="300"/>
      <c r="AD525" s="297"/>
    </row>
    <row r="526" spans="18:30" x14ac:dyDescent="0.25">
      <c r="R526" s="300"/>
      <c r="S526" s="300"/>
      <c r="T526" s="300"/>
      <c r="U526" s="300"/>
      <c r="V526" s="300"/>
      <c r="W526" s="300"/>
      <c r="X526" s="300"/>
      <c r="Y526" s="300"/>
      <c r="Z526" s="300"/>
      <c r="AA526" s="300"/>
      <c r="AB526" s="300"/>
      <c r="AC526" s="300"/>
      <c r="AD526" s="297"/>
    </row>
    <row r="527" spans="18:30" x14ac:dyDescent="0.25">
      <c r="R527" s="300"/>
      <c r="S527" s="300"/>
      <c r="T527" s="300"/>
      <c r="U527" s="300"/>
      <c r="V527" s="300"/>
      <c r="W527" s="300"/>
      <c r="X527" s="300"/>
      <c r="Y527" s="300"/>
      <c r="Z527" s="300"/>
      <c r="AA527" s="300"/>
      <c r="AB527" s="300"/>
      <c r="AC527" s="300"/>
      <c r="AD527" s="297"/>
    </row>
    <row r="528" spans="18:30" x14ac:dyDescent="0.25">
      <c r="R528" s="300"/>
      <c r="S528" s="300"/>
      <c r="T528" s="300"/>
      <c r="U528" s="300"/>
      <c r="V528" s="300"/>
      <c r="W528" s="300"/>
      <c r="X528" s="300"/>
      <c r="Y528" s="300"/>
      <c r="Z528" s="300"/>
      <c r="AA528" s="300"/>
      <c r="AB528" s="300"/>
      <c r="AC528" s="300"/>
      <c r="AD528" s="297"/>
    </row>
    <row r="529" spans="18:30" x14ac:dyDescent="0.25">
      <c r="R529" s="300"/>
      <c r="S529" s="300"/>
      <c r="T529" s="300"/>
      <c r="U529" s="300"/>
      <c r="V529" s="300"/>
      <c r="W529" s="300"/>
      <c r="X529" s="300"/>
      <c r="Y529" s="300"/>
      <c r="Z529" s="300"/>
      <c r="AA529" s="300"/>
      <c r="AB529" s="300"/>
      <c r="AC529" s="300"/>
      <c r="AD529" s="297"/>
    </row>
    <row r="530" spans="18:30" x14ac:dyDescent="0.25">
      <c r="R530" s="300"/>
      <c r="S530" s="300"/>
      <c r="T530" s="300"/>
      <c r="U530" s="300"/>
      <c r="V530" s="300"/>
      <c r="W530" s="300"/>
      <c r="X530" s="300"/>
      <c r="Y530" s="300"/>
      <c r="Z530" s="300"/>
      <c r="AA530" s="300"/>
      <c r="AB530" s="300"/>
      <c r="AC530" s="300"/>
      <c r="AD530" s="297"/>
    </row>
    <row r="531" spans="18:30" x14ac:dyDescent="0.25">
      <c r="R531" s="300"/>
      <c r="S531" s="300"/>
      <c r="T531" s="300"/>
      <c r="U531" s="300"/>
      <c r="V531" s="300"/>
      <c r="W531" s="300"/>
      <c r="X531" s="300"/>
      <c r="Y531" s="300"/>
      <c r="Z531" s="300"/>
      <c r="AA531" s="300"/>
      <c r="AB531" s="300"/>
      <c r="AC531" s="300"/>
      <c r="AD531" s="297"/>
    </row>
    <row r="532" spans="18:30" x14ac:dyDescent="0.25">
      <c r="R532" s="300"/>
      <c r="S532" s="300"/>
      <c r="T532" s="300"/>
      <c r="U532" s="300"/>
      <c r="V532" s="300"/>
      <c r="W532" s="300"/>
      <c r="X532" s="300"/>
      <c r="Y532" s="300"/>
      <c r="Z532" s="300"/>
      <c r="AA532" s="300"/>
      <c r="AB532" s="300"/>
      <c r="AC532" s="300"/>
      <c r="AD532" s="297"/>
    </row>
    <row r="533" spans="18:30" x14ac:dyDescent="0.25">
      <c r="R533" s="300"/>
      <c r="S533" s="300"/>
      <c r="T533" s="300"/>
      <c r="U533" s="300"/>
      <c r="V533" s="300"/>
      <c r="W533" s="300"/>
      <c r="X533" s="300"/>
      <c r="Y533" s="300"/>
      <c r="Z533" s="300"/>
      <c r="AA533" s="300"/>
      <c r="AB533" s="300"/>
      <c r="AC533" s="300"/>
      <c r="AD533" s="297"/>
    </row>
    <row r="534" spans="18:30" x14ac:dyDescent="0.25">
      <c r="R534" s="300"/>
      <c r="S534" s="300"/>
      <c r="T534" s="300"/>
      <c r="U534" s="300"/>
      <c r="V534" s="300"/>
      <c r="W534" s="300"/>
      <c r="X534" s="300"/>
      <c r="Y534" s="300"/>
      <c r="Z534" s="300"/>
      <c r="AA534" s="300"/>
      <c r="AB534" s="300"/>
      <c r="AC534" s="300"/>
      <c r="AD534" s="297"/>
    </row>
    <row r="535" spans="18:30" x14ac:dyDescent="0.25">
      <c r="R535" s="300"/>
      <c r="S535" s="300"/>
      <c r="T535" s="300"/>
      <c r="U535" s="300"/>
      <c r="V535" s="300"/>
      <c r="W535" s="300"/>
      <c r="X535" s="300"/>
      <c r="Y535" s="300"/>
      <c r="Z535" s="300"/>
      <c r="AA535" s="300"/>
      <c r="AB535" s="300"/>
      <c r="AC535" s="300"/>
      <c r="AD535" s="297"/>
    </row>
    <row r="536" spans="18:30" x14ac:dyDescent="0.25">
      <c r="R536" s="300"/>
      <c r="S536" s="300"/>
      <c r="T536" s="300"/>
      <c r="U536" s="300"/>
      <c r="V536" s="300"/>
      <c r="W536" s="300"/>
      <c r="X536" s="300"/>
      <c r="Y536" s="300"/>
      <c r="Z536" s="300"/>
      <c r="AA536" s="300"/>
      <c r="AB536" s="300"/>
      <c r="AC536" s="300"/>
      <c r="AD536" s="297"/>
    </row>
    <row r="537" spans="18:30" x14ac:dyDescent="0.25">
      <c r="R537" s="300"/>
      <c r="S537" s="300"/>
      <c r="T537" s="300"/>
      <c r="U537" s="300"/>
      <c r="V537" s="300"/>
      <c r="W537" s="300"/>
      <c r="X537" s="300"/>
      <c r="Y537" s="300"/>
      <c r="Z537" s="300"/>
      <c r="AA537" s="300"/>
      <c r="AB537" s="300"/>
      <c r="AC537" s="300"/>
      <c r="AD537" s="297"/>
    </row>
    <row r="538" spans="18:30" x14ac:dyDescent="0.25">
      <c r="R538" s="300"/>
      <c r="S538" s="300"/>
      <c r="T538" s="300"/>
      <c r="U538" s="300"/>
      <c r="V538" s="300"/>
      <c r="W538" s="300"/>
      <c r="X538" s="300"/>
      <c r="Y538" s="300"/>
      <c r="Z538" s="300"/>
      <c r="AA538" s="300"/>
      <c r="AB538" s="300"/>
      <c r="AC538" s="300"/>
      <c r="AD538" s="297"/>
    </row>
    <row r="539" spans="18:30" x14ac:dyDescent="0.25">
      <c r="R539" s="300"/>
      <c r="S539" s="300"/>
      <c r="T539" s="300"/>
      <c r="U539" s="300"/>
      <c r="V539" s="300"/>
      <c r="W539" s="300"/>
      <c r="X539" s="300"/>
      <c r="Y539" s="300"/>
      <c r="Z539" s="300"/>
      <c r="AA539" s="300"/>
      <c r="AB539" s="300"/>
      <c r="AC539" s="300"/>
      <c r="AD539" s="297"/>
    </row>
    <row r="540" spans="18:30" x14ac:dyDescent="0.25">
      <c r="R540" s="300"/>
      <c r="S540" s="300"/>
      <c r="T540" s="300"/>
      <c r="U540" s="300"/>
      <c r="V540" s="300"/>
      <c r="W540" s="300"/>
      <c r="X540" s="300"/>
      <c r="Y540" s="300"/>
      <c r="Z540" s="300"/>
      <c r="AA540" s="300"/>
      <c r="AB540" s="300"/>
      <c r="AC540" s="300"/>
      <c r="AD540" s="297"/>
    </row>
    <row r="541" spans="18:30" x14ac:dyDescent="0.25">
      <c r="R541" s="300"/>
      <c r="S541" s="300"/>
      <c r="T541" s="300"/>
      <c r="U541" s="300"/>
      <c r="V541" s="300"/>
      <c r="W541" s="300"/>
      <c r="X541" s="300"/>
      <c r="Y541" s="300"/>
      <c r="Z541" s="300"/>
      <c r="AA541" s="300"/>
      <c r="AB541" s="300"/>
      <c r="AC541" s="300"/>
      <c r="AD541" s="297"/>
    </row>
    <row r="542" spans="18:30" x14ac:dyDescent="0.25">
      <c r="R542" s="300"/>
      <c r="S542" s="300"/>
      <c r="T542" s="300"/>
      <c r="U542" s="300"/>
      <c r="V542" s="300"/>
      <c r="W542" s="300"/>
      <c r="X542" s="300"/>
      <c r="Y542" s="300"/>
      <c r="Z542" s="300"/>
      <c r="AA542" s="300"/>
      <c r="AB542" s="300"/>
      <c r="AC542" s="300"/>
      <c r="AD542" s="297"/>
    </row>
    <row r="543" spans="18:30" x14ac:dyDescent="0.25">
      <c r="R543" s="300"/>
      <c r="S543" s="300"/>
      <c r="T543" s="300"/>
      <c r="U543" s="300"/>
      <c r="V543" s="300"/>
      <c r="W543" s="300"/>
      <c r="X543" s="300"/>
      <c r="Y543" s="300"/>
      <c r="Z543" s="300"/>
      <c r="AA543" s="300"/>
      <c r="AB543" s="300"/>
      <c r="AC543" s="300"/>
      <c r="AD543" s="297"/>
    </row>
    <row r="544" spans="18:30" x14ac:dyDescent="0.25">
      <c r="R544" s="300"/>
      <c r="S544" s="300"/>
      <c r="T544" s="300"/>
      <c r="U544" s="300"/>
      <c r="V544" s="300"/>
      <c r="W544" s="300"/>
      <c r="X544" s="300"/>
      <c r="Y544" s="300"/>
      <c r="Z544" s="300"/>
      <c r="AA544" s="300"/>
      <c r="AB544" s="300"/>
      <c r="AC544" s="300"/>
      <c r="AD544" s="297"/>
    </row>
    <row r="545" spans="18:30" x14ac:dyDescent="0.25">
      <c r="R545" s="300"/>
      <c r="S545" s="300"/>
      <c r="T545" s="300"/>
      <c r="U545" s="300"/>
      <c r="V545" s="300"/>
      <c r="W545" s="300"/>
      <c r="X545" s="300"/>
      <c r="Y545" s="300"/>
      <c r="Z545" s="300"/>
      <c r="AA545" s="300"/>
      <c r="AB545" s="300"/>
      <c r="AC545" s="300"/>
      <c r="AD545" s="297"/>
    </row>
    <row r="546" spans="18:30" x14ac:dyDescent="0.25">
      <c r="R546" s="300"/>
      <c r="S546" s="300"/>
      <c r="T546" s="300"/>
      <c r="U546" s="300"/>
      <c r="V546" s="300"/>
      <c r="W546" s="300"/>
      <c r="X546" s="300"/>
      <c r="Y546" s="300"/>
      <c r="Z546" s="300"/>
      <c r="AA546" s="300"/>
      <c r="AB546" s="300"/>
      <c r="AC546" s="300"/>
      <c r="AD546" s="297"/>
    </row>
    <row r="547" spans="18:30" x14ac:dyDescent="0.25">
      <c r="R547" s="300"/>
      <c r="S547" s="300"/>
      <c r="T547" s="300"/>
      <c r="U547" s="300"/>
      <c r="V547" s="300"/>
      <c r="W547" s="300"/>
      <c r="X547" s="300"/>
      <c r="Y547" s="300"/>
      <c r="Z547" s="300"/>
      <c r="AA547" s="300"/>
      <c r="AB547" s="300"/>
      <c r="AC547" s="300"/>
      <c r="AD547" s="297"/>
    </row>
    <row r="548" spans="18:30" x14ac:dyDescent="0.25">
      <c r="R548" s="300"/>
      <c r="S548" s="300"/>
      <c r="T548" s="300"/>
      <c r="U548" s="300"/>
      <c r="V548" s="300"/>
      <c r="W548" s="300"/>
      <c r="X548" s="300"/>
      <c r="Y548" s="300"/>
      <c r="Z548" s="300"/>
      <c r="AA548" s="300"/>
      <c r="AB548" s="300"/>
      <c r="AC548" s="300"/>
      <c r="AD548" s="297"/>
    </row>
    <row r="549" spans="18:30" x14ac:dyDescent="0.25">
      <c r="R549" s="300"/>
      <c r="S549" s="300"/>
      <c r="T549" s="300"/>
      <c r="U549" s="300"/>
      <c r="V549" s="300"/>
      <c r="W549" s="300"/>
      <c r="X549" s="300"/>
      <c r="Y549" s="300"/>
      <c r="Z549" s="300"/>
      <c r="AA549" s="300"/>
      <c r="AB549" s="300"/>
      <c r="AC549" s="300"/>
      <c r="AD549" s="297"/>
    </row>
    <row r="550" spans="18:30" x14ac:dyDescent="0.25">
      <c r="R550" s="300"/>
      <c r="S550" s="300"/>
      <c r="T550" s="300"/>
      <c r="U550" s="300"/>
      <c r="V550" s="300"/>
      <c r="W550" s="300"/>
      <c r="X550" s="300"/>
      <c r="Y550" s="300"/>
      <c r="Z550" s="300"/>
      <c r="AA550" s="300"/>
      <c r="AB550" s="300"/>
      <c r="AC550" s="300"/>
      <c r="AD550" s="297"/>
    </row>
    <row r="551" spans="18:30" x14ac:dyDescent="0.25">
      <c r="R551" s="300"/>
      <c r="S551" s="300"/>
      <c r="T551" s="300"/>
      <c r="U551" s="300"/>
      <c r="V551" s="300"/>
      <c r="W551" s="300"/>
      <c r="X551" s="300"/>
      <c r="Y551" s="300"/>
      <c r="Z551" s="300"/>
      <c r="AA551" s="300"/>
      <c r="AB551" s="300"/>
      <c r="AC551" s="300"/>
      <c r="AD551" s="297"/>
    </row>
    <row r="552" spans="18:30" x14ac:dyDescent="0.25">
      <c r="R552" s="300"/>
      <c r="S552" s="300"/>
      <c r="T552" s="300"/>
      <c r="U552" s="300"/>
      <c r="V552" s="300"/>
      <c r="W552" s="300"/>
      <c r="X552" s="300"/>
      <c r="Y552" s="300"/>
      <c r="Z552" s="300"/>
      <c r="AA552" s="300"/>
      <c r="AB552" s="300"/>
      <c r="AC552" s="300"/>
      <c r="AD552" s="297"/>
    </row>
    <row r="553" spans="18:30" x14ac:dyDescent="0.25">
      <c r="R553" s="300"/>
      <c r="S553" s="300"/>
      <c r="T553" s="300"/>
      <c r="U553" s="300"/>
      <c r="V553" s="300"/>
      <c r="W553" s="300"/>
      <c r="X553" s="300"/>
      <c r="Y553" s="300"/>
      <c r="Z553" s="300"/>
      <c r="AA553" s="300"/>
      <c r="AB553" s="300"/>
      <c r="AC553" s="300"/>
      <c r="AD553" s="297"/>
    </row>
    <row r="554" spans="18:30" x14ac:dyDescent="0.25">
      <c r="R554" s="300"/>
      <c r="S554" s="300"/>
      <c r="T554" s="300"/>
      <c r="U554" s="300"/>
      <c r="V554" s="300"/>
      <c r="W554" s="300"/>
      <c r="X554" s="300"/>
      <c r="Y554" s="300"/>
      <c r="Z554" s="300"/>
      <c r="AA554" s="300"/>
      <c r="AB554" s="300"/>
      <c r="AC554" s="300"/>
      <c r="AD554" s="297"/>
    </row>
    <row r="555" spans="18:30" x14ac:dyDescent="0.25">
      <c r="R555" s="300"/>
      <c r="S555" s="300"/>
      <c r="T555" s="300"/>
      <c r="U555" s="300"/>
      <c r="V555" s="300"/>
      <c r="W555" s="300"/>
      <c r="X555" s="300"/>
      <c r="Y555" s="300"/>
      <c r="Z555" s="300"/>
      <c r="AA555" s="300"/>
      <c r="AB555" s="300"/>
      <c r="AC555" s="300"/>
      <c r="AD555" s="297"/>
    </row>
    <row r="556" spans="18:30" x14ac:dyDescent="0.25">
      <c r="R556" s="300"/>
      <c r="S556" s="300"/>
      <c r="T556" s="300"/>
      <c r="U556" s="300"/>
      <c r="V556" s="300"/>
      <c r="W556" s="300"/>
      <c r="X556" s="300"/>
      <c r="Y556" s="300"/>
      <c r="Z556" s="300"/>
      <c r="AA556" s="300"/>
      <c r="AB556" s="300"/>
      <c r="AC556" s="300"/>
      <c r="AD556" s="297"/>
    </row>
    <row r="557" spans="18:30" x14ac:dyDescent="0.25">
      <c r="R557" s="300"/>
      <c r="S557" s="300"/>
      <c r="T557" s="300"/>
      <c r="U557" s="300"/>
      <c r="V557" s="300"/>
      <c r="W557" s="300"/>
      <c r="X557" s="300"/>
      <c r="Y557" s="300"/>
      <c r="Z557" s="300"/>
      <c r="AA557" s="300"/>
      <c r="AB557" s="300"/>
      <c r="AC557" s="300"/>
      <c r="AD557" s="297"/>
    </row>
    <row r="558" spans="18:30" x14ac:dyDescent="0.25">
      <c r="R558" s="300"/>
      <c r="S558" s="300"/>
      <c r="T558" s="300"/>
      <c r="U558" s="300"/>
      <c r="V558" s="300"/>
      <c r="W558" s="300"/>
      <c r="X558" s="300"/>
      <c r="Y558" s="300"/>
      <c r="Z558" s="300"/>
      <c r="AA558" s="300"/>
      <c r="AB558" s="300"/>
      <c r="AC558" s="300"/>
      <c r="AD558" s="297"/>
    </row>
    <row r="559" spans="18:30" x14ac:dyDescent="0.25">
      <c r="R559" s="300"/>
      <c r="S559" s="300"/>
      <c r="T559" s="300"/>
      <c r="U559" s="300"/>
      <c r="V559" s="300"/>
      <c r="W559" s="300"/>
      <c r="X559" s="300"/>
      <c r="Y559" s="300"/>
      <c r="Z559" s="300"/>
      <c r="AA559" s="300"/>
      <c r="AB559" s="300"/>
      <c r="AC559" s="300"/>
      <c r="AD559" s="297"/>
    </row>
    <row r="560" spans="18:30" x14ac:dyDescent="0.25">
      <c r="R560" s="300"/>
      <c r="S560" s="300"/>
      <c r="T560" s="300"/>
      <c r="U560" s="300"/>
      <c r="V560" s="300"/>
      <c r="W560" s="300"/>
      <c r="X560" s="300"/>
      <c r="Y560" s="300"/>
      <c r="Z560" s="300"/>
      <c r="AA560" s="300"/>
      <c r="AB560" s="300"/>
      <c r="AC560" s="300"/>
      <c r="AD560" s="297"/>
    </row>
    <row r="561" spans="18:30" x14ac:dyDescent="0.25">
      <c r="R561" s="300"/>
      <c r="S561" s="300"/>
      <c r="T561" s="300"/>
      <c r="U561" s="300"/>
      <c r="V561" s="300"/>
      <c r="W561" s="300"/>
      <c r="X561" s="300"/>
      <c r="Y561" s="300"/>
      <c r="Z561" s="300"/>
      <c r="AA561" s="300"/>
      <c r="AB561" s="300"/>
      <c r="AC561" s="300"/>
      <c r="AD561" s="297"/>
    </row>
    <row r="562" spans="18:30" x14ac:dyDescent="0.25">
      <c r="R562" s="300"/>
      <c r="S562" s="300"/>
      <c r="T562" s="300"/>
      <c r="U562" s="300"/>
      <c r="V562" s="300"/>
      <c r="W562" s="300"/>
      <c r="X562" s="300"/>
      <c r="Y562" s="300"/>
      <c r="Z562" s="300"/>
      <c r="AA562" s="300"/>
      <c r="AB562" s="300"/>
      <c r="AC562" s="300"/>
      <c r="AD562" s="297"/>
    </row>
    <row r="563" spans="18:30" x14ac:dyDescent="0.25">
      <c r="R563" s="300"/>
      <c r="S563" s="300"/>
      <c r="T563" s="300"/>
      <c r="U563" s="300"/>
      <c r="V563" s="300"/>
      <c r="W563" s="300"/>
      <c r="X563" s="300"/>
      <c r="Y563" s="300"/>
      <c r="Z563" s="300"/>
      <c r="AA563" s="300"/>
      <c r="AB563" s="300"/>
      <c r="AC563" s="300"/>
      <c r="AD563" s="297"/>
    </row>
    <row r="564" spans="18:30" x14ac:dyDescent="0.25">
      <c r="R564" s="300"/>
      <c r="S564" s="300"/>
      <c r="T564" s="300"/>
      <c r="U564" s="300"/>
      <c r="V564" s="300"/>
      <c r="W564" s="300"/>
      <c r="X564" s="300"/>
      <c r="Y564" s="300"/>
      <c r="Z564" s="300"/>
      <c r="AA564" s="300"/>
      <c r="AB564" s="300"/>
      <c r="AC564" s="300"/>
      <c r="AD564" s="297"/>
    </row>
    <row r="565" spans="18:30" x14ac:dyDescent="0.25">
      <c r="R565" s="300"/>
      <c r="S565" s="300"/>
      <c r="T565" s="300"/>
      <c r="U565" s="300"/>
      <c r="V565" s="300"/>
      <c r="W565" s="300"/>
      <c r="X565" s="300"/>
      <c r="Y565" s="300"/>
      <c r="Z565" s="300"/>
      <c r="AA565" s="300"/>
      <c r="AB565" s="300"/>
      <c r="AC565" s="300"/>
      <c r="AD565" s="297"/>
    </row>
    <row r="566" spans="18:30" x14ac:dyDescent="0.25">
      <c r="R566" s="300"/>
      <c r="S566" s="300"/>
      <c r="T566" s="300"/>
      <c r="U566" s="300"/>
      <c r="V566" s="300"/>
      <c r="W566" s="300"/>
      <c r="X566" s="300"/>
      <c r="Y566" s="300"/>
      <c r="Z566" s="300"/>
      <c r="AA566" s="300"/>
      <c r="AB566" s="300"/>
      <c r="AC566" s="300"/>
      <c r="AD566" s="297"/>
    </row>
    <row r="567" spans="18:30" x14ac:dyDescent="0.25">
      <c r="R567" s="300"/>
      <c r="S567" s="300"/>
      <c r="T567" s="300"/>
      <c r="U567" s="300"/>
      <c r="V567" s="300"/>
      <c r="W567" s="300"/>
      <c r="X567" s="300"/>
      <c r="Y567" s="300"/>
      <c r="Z567" s="300"/>
      <c r="AA567" s="300"/>
      <c r="AB567" s="300"/>
      <c r="AC567" s="300"/>
      <c r="AD567" s="297"/>
    </row>
    <row r="568" spans="18:30" x14ac:dyDescent="0.25">
      <c r="R568" s="300"/>
      <c r="S568" s="300"/>
      <c r="T568" s="300"/>
      <c r="U568" s="300"/>
      <c r="V568" s="300"/>
      <c r="W568" s="300"/>
      <c r="X568" s="300"/>
      <c r="Y568" s="300"/>
      <c r="Z568" s="300"/>
      <c r="AA568" s="300"/>
      <c r="AB568" s="300"/>
      <c r="AC568" s="300"/>
      <c r="AD568" s="297"/>
    </row>
    <row r="569" spans="18:30" x14ac:dyDescent="0.25">
      <c r="R569" s="300"/>
      <c r="S569" s="300"/>
      <c r="T569" s="300"/>
      <c r="U569" s="300"/>
      <c r="V569" s="300"/>
      <c r="W569" s="300"/>
      <c r="X569" s="300"/>
      <c r="Y569" s="300"/>
      <c r="Z569" s="300"/>
      <c r="AA569" s="300"/>
      <c r="AB569" s="300"/>
      <c r="AC569" s="300"/>
      <c r="AD569" s="297"/>
    </row>
    <row r="570" spans="18:30" x14ac:dyDescent="0.25">
      <c r="R570" s="300"/>
      <c r="S570" s="300"/>
      <c r="T570" s="300"/>
      <c r="U570" s="300"/>
      <c r="V570" s="300"/>
      <c r="W570" s="300"/>
      <c r="X570" s="300"/>
      <c r="Y570" s="300"/>
      <c r="Z570" s="300"/>
      <c r="AA570" s="300"/>
      <c r="AB570" s="300"/>
      <c r="AC570" s="300"/>
      <c r="AD570" s="297"/>
    </row>
    <row r="571" spans="18:30" x14ac:dyDescent="0.25">
      <c r="R571" s="300"/>
      <c r="S571" s="300"/>
      <c r="T571" s="300"/>
      <c r="U571" s="300"/>
      <c r="V571" s="300"/>
      <c r="W571" s="300"/>
      <c r="X571" s="300"/>
      <c r="Y571" s="300"/>
      <c r="Z571" s="300"/>
      <c r="AA571" s="300"/>
      <c r="AB571" s="300"/>
      <c r="AC571" s="300"/>
      <c r="AD571" s="297"/>
    </row>
    <row r="572" spans="18:30" x14ac:dyDescent="0.25">
      <c r="R572" s="300"/>
      <c r="S572" s="300"/>
      <c r="T572" s="300"/>
      <c r="U572" s="300"/>
      <c r="V572" s="300"/>
      <c r="W572" s="300"/>
      <c r="X572" s="300"/>
      <c r="Y572" s="300"/>
      <c r="Z572" s="300"/>
      <c r="AA572" s="300"/>
      <c r="AB572" s="300"/>
      <c r="AC572" s="300"/>
      <c r="AD572" s="297"/>
    </row>
    <row r="573" spans="18:30" x14ac:dyDescent="0.25">
      <c r="R573" s="300"/>
      <c r="S573" s="300"/>
      <c r="T573" s="300"/>
      <c r="U573" s="300"/>
      <c r="V573" s="300"/>
      <c r="W573" s="300"/>
      <c r="X573" s="300"/>
      <c r="Y573" s="300"/>
      <c r="Z573" s="300"/>
      <c r="AA573" s="300"/>
      <c r="AB573" s="300"/>
      <c r="AC573" s="300"/>
      <c r="AD573" s="297"/>
    </row>
    <row r="574" spans="18:30" x14ac:dyDescent="0.25">
      <c r="R574" s="300"/>
      <c r="S574" s="300"/>
      <c r="T574" s="300"/>
      <c r="U574" s="300"/>
      <c r="V574" s="300"/>
      <c r="W574" s="300"/>
      <c r="X574" s="300"/>
      <c r="Y574" s="300"/>
      <c r="Z574" s="300"/>
      <c r="AA574" s="300"/>
      <c r="AB574" s="300"/>
      <c r="AC574" s="300"/>
      <c r="AD574" s="297"/>
    </row>
    <row r="575" spans="18:30" x14ac:dyDescent="0.25">
      <c r="R575" s="300"/>
      <c r="S575" s="300"/>
      <c r="T575" s="300"/>
      <c r="U575" s="300"/>
      <c r="V575" s="300"/>
      <c r="W575" s="300"/>
      <c r="X575" s="300"/>
      <c r="Y575" s="300"/>
      <c r="Z575" s="300"/>
      <c r="AA575" s="300"/>
      <c r="AB575" s="300"/>
      <c r="AC575" s="300"/>
      <c r="AD575" s="297"/>
    </row>
    <row r="576" spans="18:30" x14ac:dyDescent="0.25">
      <c r="R576" s="300"/>
      <c r="S576" s="300"/>
      <c r="T576" s="300"/>
      <c r="U576" s="300"/>
      <c r="V576" s="300"/>
      <c r="W576" s="300"/>
      <c r="X576" s="300"/>
      <c r="Y576" s="300"/>
      <c r="Z576" s="300"/>
      <c r="AA576" s="300"/>
      <c r="AB576" s="300"/>
      <c r="AC576" s="300"/>
      <c r="AD576" s="297"/>
    </row>
    <row r="577" spans="18:30" x14ac:dyDescent="0.25">
      <c r="R577" s="300"/>
      <c r="S577" s="300"/>
      <c r="T577" s="300"/>
      <c r="U577" s="300"/>
      <c r="V577" s="300"/>
      <c r="W577" s="300"/>
      <c r="X577" s="300"/>
      <c r="Y577" s="300"/>
      <c r="Z577" s="300"/>
      <c r="AA577" s="300"/>
      <c r="AB577" s="300"/>
      <c r="AC577" s="300"/>
      <c r="AD577" s="297"/>
    </row>
    <row r="578" spans="18:30" x14ac:dyDescent="0.25">
      <c r="R578" s="300"/>
      <c r="S578" s="300"/>
      <c r="T578" s="300"/>
      <c r="U578" s="300"/>
      <c r="V578" s="300"/>
      <c r="W578" s="300"/>
      <c r="X578" s="300"/>
      <c r="Y578" s="300"/>
      <c r="Z578" s="300"/>
      <c r="AA578" s="300"/>
      <c r="AB578" s="300"/>
      <c r="AC578" s="300"/>
      <c r="AD578" s="297"/>
    </row>
    <row r="579" spans="18:30" x14ac:dyDescent="0.25">
      <c r="R579" s="300"/>
      <c r="S579" s="300"/>
      <c r="T579" s="300"/>
      <c r="U579" s="300"/>
      <c r="V579" s="300"/>
      <c r="W579" s="300"/>
      <c r="X579" s="300"/>
      <c r="Y579" s="300"/>
      <c r="Z579" s="300"/>
      <c r="AA579" s="300"/>
      <c r="AB579" s="300"/>
      <c r="AC579" s="300"/>
      <c r="AD579" s="297"/>
    </row>
    <row r="580" spans="18:30" x14ac:dyDescent="0.25">
      <c r="R580" s="300"/>
      <c r="S580" s="300"/>
      <c r="T580" s="300"/>
      <c r="U580" s="300"/>
      <c r="V580" s="300"/>
      <c r="W580" s="300"/>
      <c r="X580" s="300"/>
      <c r="Y580" s="300"/>
      <c r="Z580" s="300"/>
      <c r="AA580" s="300"/>
      <c r="AB580" s="300"/>
      <c r="AC580" s="300"/>
      <c r="AD580" s="297"/>
    </row>
    <row r="581" spans="18:30" x14ac:dyDescent="0.25">
      <c r="R581" s="300"/>
      <c r="S581" s="300"/>
      <c r="T581" s="300"/>
      <c r="U581" s="300"/>
      <c r="V581" s="300"/>
      <c r="W581" s="300"/>
      <c r="X581" s="300"/>
      <c r="Y581" s="300"/>
      <c r="Z581" s="300"/>
      <c r="AA581" s="300"/>
      <c r="AB581" s="300"/>
      <c r="AC581" s="300"/>
      <c r="AD581" s="297"/>
    </row>
    <row r="582" spans="18:30" x14ac:dyDescent="0.25">
      <c r="R582" s="300"/>
      <c r="S582" s="300"/>
      <c r="T582" s="300"/>
      <c r="U582" s="300"/>
      <c r="V582" s="300"/>
      <c r="W582" s="300"/>
      <c r="X582" s="300"/>
      <c r="Y582" s="300"/>
      <c r="Z582" s="300"/>
      <c r="AA582" s="300"/>
      <c r="AB582" s="300"/>
      <c r="AC582" s="300"/>
      <c r="AD582" s="297"/>
    </row>
    <row r="583" spans="18:30" x14ac:dyDescent="0.25">
      <c r="R583" s="300"/>
      <c r="S583" s="300"/>
      <c r="T583" s="300"/>
      <c r="U583" s="300"/>
      <c r="V583" s="300"/>
      <c r="W583" s="300"/>
      <c r="X583" s="300"/>
      <c r="Y583" s="300"/>
      <c r="Z583" s="300"/>
      <c r="AA583" s="300"/>
      <c r="AB583" s="300"/>
      <c r="AC583" s="300"/>
      <c r="AD583" s="297"/>
    </row>
    <row r="584" spans="18:30" x14ac:dyDescent="0.25">
      <c r="R584" s="300"/>
      <c r="S584" s="300"/>
      <c r="T584" s="300"/>
      <c r="U584" s="300"/>
      <c r="V584" s="300"/>
      <c r="W584" s="300"/>
      <c r="X584" s="300"/>
      <c r="Y584" s="300"/>
      <c r="Z584" s="300"/>
      <c r="AA584" s="300"/>
      <c r="AB584" s="300"/>
      <c r="AC584" s="300"/>
      <c r="AD584" s="297"/>
    </row>
    <row r="585" spans="18:30" x14ac:dyDescent="0.25">
      <c r="R585" s="300"/>
      <c r="S585" s="300"/>
      <c r="T585" s="300"/>
      <c r="U585" s="300"/>
      <c r="V585" s="300"/>
      <c r="W585" s="300"/>
      <c r="X585" s="300"/>
      <c r="Y585" s="300"/>
      <c r="Z585" s="300"/>
      <c r="AA585" s="300"/>
      <c r="AB585" s="300"/>
      <c r="AC585" s="300"/>
      <c r="AD585" s="297"/>
    </row>
    <row r="586" spans="18:30" x14ac:dyDescent="0.25">
      <c r="R586" s="300"/>
      <c r="S586" s="300"/>
      <c r="T586" s="300"/>
      <c r="U586" s="300"/>
      <c r="V586" s="300"/>
      <c r="W586" s="300"/>
      <c r="X586" s="300"/>
      <c r="Y586" s="300"/>
      <c r="Z586" s="300"/>
      <c r="AA586" s="300"/>
      <c r="AB586" s="300"/>
      <c r="AC586" s="300"/>
      <c r="AD586" s="297"/>
    </row>
    <row r="587" spans="18:30" x14ac:dyDescent="0.25">
      <c r="R587" s="300"/>
      <c r="S587" s="300"/>
      <c r="T587" s="300"/>
      <c r="U587" s="300"/>
      <c r="V587" s="300"/>
      <c r="W587" s="300"/>
      <c r="X587" s="300"/>
      <c r="Y587" s="300"/>
      <c r="Z587" s="300"/>
      <c r="AA587" s="300"/>
      <c r="AB587" s="300"/>
      <c r="AC587" s="300"/>
      <c r="AD587" s="297"/>
    </row>
    <row r="588" spans="18:30" x14ac:dyDescent="0.25">
      <c r="R588" s="300"/>
      <c r="S588" s="300"/>
      <c r="T588" s="300"/>
      <c r="U588" s="300"/>
      <c r="V588" s="300"/>
      <c r="W588" s="300"/>
      <c r="X588" s="300"/>
      <c r="Y588" s="300"/>
      <c r="Z588" s="300"/>
      <c r="AA588" s="300"/>
      <c r="AB588" s="300"/>
      <c r="AC588" s="300"/>
      <c r="AD588" s="297"/>
    </row>
    <row r="589" spans="18:30" x14ac:dyDescent="0.25">
      <c r="R589" s="300"/>
      <c r="S589" s="300"/>
      <c r="T589" s="300"/>
      <c r="U589" s="300"/>
      <c r="V589" s="300"/>
      <c r="W589" s="300"/>
      <c r="X589" s="300"/>
      <c r="Y589" s="300"/>
      <c r="Z589" s="300"/>
      <c r="AA589" s="300"/>
      <c r="AB589" s="300"/>
      <c r="AC589" s="300"/>
      <c r="AD589" s="297"/>
    </row>
    <row r="590" spans="18:30" x14ac:dyDescent="0.25">
      <c r="R590" s="300"/>
      <c r="S590" s="300"/>
      <c r="T590" s="300"/>
      <c r="U590" s="300"/>
      <c r="V590" s="300"/>
      <c r="W590" s="300"/>
      <c r="X590" s="300"/>
      <c r="Y590" s="300"/>
      <c r="Z590" s="300"/>
      <c r="AA590" s="300"/>
      <c r="AB590" s="300"/>
      <c r="AC590" s="300"/>
      <c r="AD590" s="297"/>
    </row>
    <row r="591" spans="18:30" x14ac:dyDescent="0.25">
      <c r="R591" s="300"/>
      <c r="S591" s="300"/>
      <c r="T591" s="300"/>
      <c r="U591" s="300"/>
      <c r="V591" s="300"/>
      <c r="W591" s="300"/>
      <c r="X591" s="300"/>
      <c r="Y591" s="300"/>
      <c r="Z591" s="300"/>
      <c r="AA591" s="300"/>
      <c r="AB591" s="300"/>
      <c r="AC591" s="300"/>
      <c r="AD591" s="297"/>
    </row>
    <row r="592" spans="18:30" x14ac:dyDescent="0.25">
      <c r="R592" s="300"/>
      <c r="S592" s="300"/>
      <c r="T592" s="300"/>
      <c r="U592" s="300"/>
      <c r="V592" s="300"/>
      <c r="W592" s="300"/>
      <c r="X592" s="300"/>
      <c r="Y592" s="300"/>
      <c r="Z592" s="300"/>
      <c r="AA592" s="300"/>
      <c r="AB592" s="300"/>
      <c r="AC592" s="300"/>
      <c r="AD592" s="297"/>
    </row>
    <row r="593" spans="18:30" x14ac:dyDescent="0.25">
      <c r="R593" s="300"/>
      <c r="S593" s="300"/>
      <c r="T593" s="300"/>
      <c r="U593" s="300"/>
      <c r="V593" s="300"/>
      <c r="W593" s="300"/>
      <c r="X593" s="300"/>
      <c r="Y593" s="300"/>
      <c r="Z593" s="300"/>
      <c r="AA593" s="300"/>
      <c r="AB593" s="300"/>
      <c r="AC593" s="300"/>
      <c r="AD593" s="297"/>
    </row>
    <row r="594" spans="18:30" x14ac:dyDescent="0.25">
      <c r="R594" s="300"/>
      <c r="S594" s="300"/>
      <c r="T594" s="300"/>
      <c r="U594" s="300"/>
      <c r="V594" s="300"/>
      <c r="W594" s="300"/>
      <c r="X594" s="300"/>
      <c r="Y594" s="300"/>
      <c r="Z594" s="300"/>
      <c r="AA594" s="300"/>
      <c r="AB594" s="300"/>
      <c r="AC594" s="300"/>
      <c r="AD594" s="297"/>
    </row>
    <row r="595" spans="18:30" x14ac:dyDescent="0.25">
      <c r="R595" s="300"/>
      <c r="S595" s="300"/>
      <c r="T595" s="300"/>
      <c r="U595" s="300"/>
      <c r="V595" s="300"/>
      <c r="W595" s="300"/>
      <c r="X595" s="300"/>
      <c r="Y595" s="300"/>
      <c r="Z595" s="300"/>
      <c r="AA595" s="300"/>
      <c r="AB595" s="300"/>
      <c r="AC595" s="300"/>
      <c r="AD595" s="297"/>
    </row>
    <row r="596" spans="18:30" x14ac:dyDescent="0.25">
      <c r="R596" s="300"/>
      <c r="S596" s="300"/>
      <c r="T596" s="300"/>
      <c r="U596" s="300"/>
      <c r="V596" s="300"/>
      <c r="W596" s="300"/>
      <c r="X596" s="300"/>
      <c r="Y596" s="300"/>
      <c r="Z596" s="300"/>
      <c r="AA596" s="300"/>
      <c r="AB596" s="300"/>
      <c r="AC596" s="300"/>
      <c r="AD596" s="297"/>
    </row>
    <row r="597" spans="18:30" x14ac:dyDescent="0.25">
      <c r="R597" s="300"/>
      <c r="S597" s="300"/>
      <c r="T597" s="300"/>
      <c r="U597" s="300"/>
      <c r="V597" s="300"/>
      <c r="W597" s="300"/>
      <c r="X597" s="300"/>
      <c r="Y597" s="300"/>
      <c r="Z597" s="300"/>
      <c r="AA597" s="300"/>
      <c r="AB597" s="300"/>
      <c r="AC597" s="300"/>
      <c r="AD597" s="297"/>
    </row>
    <row r="598" spans="18:30" x14ac:dyDescent="0.25">
      <c r="R598" s="300"/>
      <c r="S598" s="300"/>
      <c r="T598" s="300"/>
      <c r="U598" s="300"/>
      <c r="V598" s="300"/>
      <c r="W598" s="300"/>
      <c r="X598" s="300"/>
      <c r="Y598" s="300"/>
      <c r="Z598" s="300"/>
      <c r="AA598" s="300"/>
      <c r="AB598" s="300"/>
      <c r="AC598" s="300"/>
      <c r="AD598" s="297"/>
    </row>
    <row r="599" spans="18:30" x14ac:dyDescent="0.25">
      <c r="R599" s="300"/>
      <c r="S599" s="300"/>
      <c r="T599" s="300"/>
      <c r="U599" s="300"/>
      <c r="V599" s="300"/>
      <c r="W599" s="300"/>
      <c r="X599" s="300"/>
      <c r="Y599" s="300"/>
      <c r="Z599" s="300"/>
      <c r="AA599" s="300"/>
      <c r="AB599" s="300"/>
      <c r="AC599" s="300"/>
      <c r="AD599" s="297"/>
    </row>
    <row r="600" spans="18:30" x14ac:dyDescent="0.25">
      <c r="R600" s="300"/>
      <c r="S600" s="300"/>
      <c r="T600" s="300"/>
      <c r="U600" s="300"/>
      <c r="V600" s="300"/>
      <c r="W600" s="300"/>
      <c r="X600" s="300"/>
      <c r="Y600" s="300"/>
      <c r="Z600" s="300"/>
      <c r="AA600" s="300"/>
      <c r="AB600" s="300"/>
      <c r="AC600" s="300"/>
      <c r="AD600" s="297"/>
    </row>
    <row r="601" spans="18:30" x14ac:dyDescent="0.25">
      <c r="R601" s="300"/>
      <c r="S601" s="300"/>
      <c r="T601" s="300"/>
      <c r="U601" s="300"/>
      <c r="V601" s="300"/>
      <c r="W601" s="300"/>
      <c r="X601" s="300"/>
      <c r="Y601" s="300"/>
      <c r="Z601" s="300"/>
      <c r="AA601" s="300"/>
      <c r="AB601" s="300"/>
      <c r="AC601" s="300"/>
      <c r="AD601" s="297"/>
    </row>
    <row r="602" spans="18:30" x14ac:dyDescent="0.25">
      <c r="R602" s="300"/>
      <c r="S602" s="300"/>
      <c r="T602" s="300"/>
      <c r="U602" s="300"/>
      <c r="V602" s="300"/>
      <c r="W602" s="300"/>
      <c r="X602" s="300"/>
      <c r="Y602" s="300"/>
      <c r="Z602" s="300"/>
      <c r="AA602" s="300"/>
      <c r="AB602" s="300"/>
      <c r="AC602" s="300"/>
      <c r="AD602" s="297"/>
    </row>
    <row r="603" spans="18:30" x14ac:dyDescent="0.25">
      <c r="R603" s="300"/>
      <c r="S603" s="300"/>
      <c r="T603" s="300"/>
      <c r="U603" s="300"/>
      <c r="V603" s="300"/>
      <c r="W603" s="300"/>
      <c r="X603" s="300"/>
      <c r="Y603" s="300"/>
      <c r="Z603" s="300"/>
      <c r="AA603" s="300"/>
      <c r="AB603" s="300"/>
      <c r="AC603" s="300"/>
      <c r="AD603" s="297"/>
    </row>
    <row r="604" spans="18:30" x14ac:dyDescent="0.25">
      <c r="R604" s="300"/>
      <c r="S604" s="300"/>
      <c r="T604" s="300"/>
      <c r="U604" s="300"/>
      <c r="V604" s="300"/>
      <c r="W604" s="300"/>
      <c r="X604" s="300"/>
      <c r="Y604" s="300"/>
      <c r="Z604" s="300"/>
      <c r="AA604" s="300"/>
      <c r="AB604" s="300"/>
      <c r="AC604" s="300"/>
      <c r="AD604" s="297"/>
    </row>
    <row r="605" spans="18:30" x14ac:dyDescent="0.25">
      <c r="R605" s="300"/>
      <c r="S605" s="300"/>
      <c r="T605" s="300"/>
      <c r="U605" s="300"/>
      <c r="V605" s="300"/>
      <c r="W605" s="300"/>
      <c r="X605" s="300"/>
      <c r="Y605" s="300"/>
      <c r="Z605" s="300"/>
      <c r="AA605" s="300"/>
      <c r="AB605" s="300"/>
      <c r="AC605" s="300"/>
      <c r="AD605" s="297"/>
    </row>
    <row r="606" spans="18:30" x14ac:dyDescent="0.25">
      <c r="R606" s="300"/>
      <c r="S606" s="300"/>
      <c r="T606" s="300"/>
      <c r="U606" s="300"/>
      <c r="V606" s="300"/>
      <c r="W606" s="300"/>
      <c r="X606" s="300"/>
      <c r="Y606" s="300"/>
      <c r="Z606" s="300"/>
      <c r="AA606" s="300"/>
      <c r="AB606" s="300"/>
      <c r="AC606" s="300"/>
      <c r="AD606" s="297"/>
    </row>
    <row r="607" spans="18:30" x14ac:dyDescent="0.25">
      <c r="R607" s="300"/>
      <c r="S607" s="300"/>
      <c r="T607" s="300"/>
      <c r="U607" s="300"/>
      <c r="V607" s="300"/>
      <c r="W607" s="300"/>
      <c r="X607" s="300"/>
      <c r="Y607" s="300"/>
      <c r="Z607" s="300"/>
      <c r="AA607" s="300"/>
      <c r="AB607" s="300"/>
      <c r="AC607" s="300"/>
      <c r="AD607" s="297"/>
    </row>
    <row r="608" spans="18:30" x14ac:dyDescent="0.25">
      <c r="R608" s="300"/>
      <c r="S608" s="300"/>
      <c r="T608" s="300"/>
      <c r="U608" s="300"/>
      <c r="V608" s="300"/>
      <c r="W608" s="300"/>
      <c r="X608" s="300"/>
      <c r="Y608" s="300"/>
      <c r="Z608" s="300"/>
      <c r="AA608" s="300"/>
      <c r="AB608" s="300"/>
      <c r="AC608" s="300"/>
      <c r="AD608" s="297"/>
    </row>
    <row r="609" spans="18:30" x14ac:dyDescent="0.25">
      <c r="R609" s="300"/>
      <c r="S609" s="300"/>
      <c r="T609" s="300"/>
      <c r="U609" s="300"/>
      <c r="V609" s="300"/>
      <c r="W609" s="300"/>
      <c r="X609" s="300"/>
      <c r="Y609" s="300"/>
      <c r="Z609" s="300"/>
      <c r="AA609" s="300"/>
      <c r="AB609" s="300"/>
      <c r="AC609" s="300"/>
      <c r="AD609" s="297"/>
    </row>
    <row r="610" spans="18:30" x14ac:dyDescent="0.25">
      <c r="R610" s="300"/>
      <c r="S610" s="300"/>
      <c r="T610" s="300"/>
      <c r="U610" s="300"/>
      <c r="V610" s="300"/>
      <c r="W610" s="300"/>
      <c r="X610" s="300"/>
      <c r="Y610" s="300"/>
      <c r="Z610" s="300"/>
      <c r="AA610" s="300"/>
      <c r="AB610" s="300"/>
      <c r="AC610" s="300"/>
      <c r="AD610" s="297"/>
    </row>
    <row r="611" spans="18:30" x14ac:dyDescent="0.25">
      <c r="R611" s="300"/>
      <c r="S611" s="300"/>
      <c r="T611" s="300"/>
      <c r="U611" s="300"/>
      <c r="V611" s="300"/>
      <c r="W611" s="300"/>
      <c r="X611" s="300"/>
      <c r="Y611" s="300"/>
      <c r="Z611" s="300"/>
      <c r="AA611" s="300"/>
      <c r="AB611" s="300"/>
      <c r="AC611" s="300"/>
      <c r="AD611" s="297"/>
    </row>
    <row r="612" spans="18:30" x14ac:dyDescent="0.25">
      <c r="R612" s="300"/>
      <c r="S612" s="300"/>
      <c r="T612" s="300"/>
      <c r="U612" s="300"/>
      <c r="V612" s="300"/>
      <c r="W612" s="300"/>
      <c r="X612" s="300"/>
      <c r="Y612" s="300"/>
      <c r="Z612" s="300"/>
      <c r="AA612" s="300"/>
      <c r="AB612" s="300"/>
      <c r="AC612" s="300"/>
      <c r="AD612" s="297"/>
    </row>
    <row r="613" spans="18:30" x14ac:dyDescent="0.25">
      <c r="R613" s="300"/>
      <c r="S613" s="300"/>
      <c r="T613" s="300"/>
      <c r="U613" s="300"/>
      <c r="V613" s="300"/>
      <c r="W613" s="300"/>
      <c r="X613" s="300"/>
      <c r="Y613" s="300"/>
      <c r="Z613" s="300"/>
      <c r="AA613" s="300"/>
      <c r="AB613" s="300"/>
      <c r="AC613" s="300"/>
      <c r="AD613" s="297"/>
    </row>
    <row r="614" spans="18:30" x14ac:dyDescent="0.25">
      <c r="R614" s="300"/>
      <c r="S614" s="300"/>
      <c r="T614" s="300"/>
      <c r="U614" s="300"/>
      <c r="V614" s="300"/>
      <c r="W614" s="300"/>
      <c r="X614" s="300"/>
      <c r="Y614" s="300"/>
      <c r="Z614" s="300"/>
      <c r="AA614" s="300"/>
      <c r="AB614" s="300"/>
      <c r="AC614" s="300"/>
      <c r="AD614" s="297"/>
    </row>
    <row r="615" spans="18:30" x14ac:dyDescent="0.25">
      <c r="R615" s="300"/>
      <c r="S615" s="300"/>
      <c r="T615" s="300"/>
      <c r="U615" s="300"/>
      <c r="V615" s="300"/>
      <c r="W615" s="300"/>
      <c r="X615" s="300"/>
      <c r="Y615" s="300"/>
      <c r="Z615" s="300"/>
      <c r="AA615" s="300"/>
      <c r="AB615" s="300"/>
      <c r="AC615" s="300"/>
      <c r="AD615" s="297"/>
    </row>
    <row r="616" spans="18:30" x14ac:dyDescent="0.25">
      <c r="R616" s="300"/>
      <c r="S616" s="300"/>
      <c r="T616" s="300"/>
      <c r="U616" s="300"/>
      <c r="V616" s="300"/>
      <c r="W616" s="300"/>
      <c r="X616" s="300"/>
      <c r="Y616" s="300"/>
      <c r="Z616" s="300"/>
      <c r="AA616" s="300"/>
      <c r="AB616" s="300"/>
      <c r="AC616" s="300"/>
      <c r="AD616" s="297"/>
    </row>
    <row r="617" spans="18:30" x14ac:dyDescent="0.25">
      <c r="R617" s="300"/>
      <c r="S617" s="300"/>
      <c r="T617" s="300"/>
      <c r="U617" s="300"/>
      <c r="V617" s="300"/>
      <c r="W617" s="300"/>
      <c r="X617" s="300"/>
      <c r="Y617" s="300"/>
      <c r="Z617" s="300"/>
      <c r="AA617" s="300"/>
      <c r="AB617" s="300"/>
      <c r="AC617" s="300"/>
      <c r="AD617" s="297"/>
    </row>
    <row r="618" spans="18:30" x14ac:dyDescent="0.25">
      <c r="R618" s="300"/>
      <c r="S618" s="300"/>
      <c r="T618" s="300"/>
      <c r="U618" s="300"/>
      <c r="V618" s="300"/>
      <c r="W618" s="300"/>
      <c r="X618" s="300"/>
      <c r="Y618" s="300"/>
      <c r="Z618" s="300"/>
      <c r="AA618" s="300"/>
      <c r="AB618" s="300"/>
      <c r="AC618" s="300"/>
      <c r="AD618" s="297"/>
    </row>
    <row r="619" spans="18:30" x14ac:dyDescent="0.25">
      <c r="R619" s="300"/>
      <c r="S619" s="300"/>
      <c r="T619" s="300"/>
      <c r="U619" s="300"/>
      <c r="V619" s="300"/>
      <c r="W619" s="300"/>
      <c r="X619" s="300"/>
      <c r="Y619" s="300"/>
      <c r="Z619" s="300"/>
      <c r="AA619" s="300"/>
      <c r="AB619" s="300"/>
      <c r="AC619" s="300"/>
      <c r="AD619" s="297"/>
    </row>
    <row r="620" spans="18:30" x14ac:dyDescent="0.25">
      <c r="R620" s="300"/>
      <c r="S620" s="300"/>
      <c r="T620" s="300"/>
      <c r="U620" s="300"/>
      <c r="V620" s="300"/>
      <c r="W620" s="300"/>
      <c r="X620" s="300"/>
      <c r="Y620" s="300"/>
      <c r="Z620" s="300"/>
      <c r="AA620" s="300"/>
      <c r="AB620" s="300"/>
      <c r="AC620" s="300"/>
      <c r="AD620" s="297"/>
    </row>
    <row r="621" spans="18:30" x14ac:dyDescent="0.25">
      <c r="R621" s="300"/>
      <c r="S621" s="300"/>
      <c r="T621" s="300"/>
      <c r="U621" s="300"/>
      <c r="V621" s="300"/>
      <c r="W621" s="300"/>
      <c r="X621" s="300"/>
      <c r="Y621" s="300"/>
      <c r="Z621" s="300"/>
      <c r="AA621" s="300"/>
      <c r="AB621" s="300"/>
      <c r="AC621" s="300"/>
      <c r="AD621" s="297"/>
    </row>
    <row r="622" spans="18:30" x14ac:dyDescent="0.25">
      <c r="R622" s="300"/>
      <c r="S622" s="300"/>
      <c r="T622" s="300"/>
      <c r="U622" s="300"/>
      <c r="V622" s="300"/>
      <c r="W622" s="300"/>
      <c r="X622" s="300"/>
      <c r="Y622" s="300"/>
      <c r="Z622" s="300"/>
      <c r="AA622" s="300"/>
      <c r="AB622" s="300"/>
      <c r="AC622" s="300"/>
      <c r="AD622" s="297"/>
    </row>
    <row r="623" spans="18:30" x14ac:dyDescent="0.25">
      <c r="R623" s="300"/>
      <c r="S623" s="300"/>
      <c r="T623" s="300"/>
      <c r="U623" s="300"/>
      <c r="V623" s="300"/>
      <c r="W623" s="300"/>
      <c r="X623" s="300"/>
      <c r="Y623" s="300"/>
      <c r="Z623" s="300"/>
      <c r="AA623" s="300"/>
      <c r="AB623" s="300"/>
      <c r="AC623" s="300"/>
      <c r="AD623" s="297"/>
    </row>
    <row r="624" spans="18:30" x14ac:dyDescent="0.25">
      <c r="R624" s="300"/>
      <c r="S624" s="300"/>
      <c r="T624" s="300"/>
      <c r="U624" s="300"/>
      <c r="V624" s="300"/>
      <c r="W624" s="300"/>
      <c r="X624" s="300"/>
      <c r="Y624" s="300"/>
      <c r="Z624" s="300"/>
      <c r="AA624" s="300"/>
      <c r="AB624" s="300"/>
      <c r="AC624" s="300"/>
      <c r="AD624" s="297"/>
    </row>
    <row r="625" spans="18:30" x14ac:dyDescent="0.25">
      <c r="R625" s="300"/>
      <c r="S625" s="300"/>
      <c r="T625" s="300"/>
      <c r="U625" s="300"/>
      <c r="V625" s="300"/>
      <c r="W625" s="300"/>
      <c r="X625" s="300"/>
      <c r="Y625" s="300"/>
      <c r="Z625" s="300"/>
      <c r="AA625" s="300"/>
      <c r="AB625" s="300"/>
      <c r="AC625" s="300"/>
      <c r="AD625" s="297"/>
    </row>
    <row r="626" spans="18:30" x14ac:dyDescent="0.25">
      <c r="R626" s="300"/>
      <c r="S626" s="300"/>
      <c r="T626" s="300"/>
      <c r="U626" s="300"/>
      <c r="V626" s="300"/>
      <c r="W626" s="300"/>
      <c r="X626" s="300"/>
      <c r="Y626" s="300"/>
      <c r="Z626" s="300"/>
      <c r="AA626" s="300"/>
      <c r="AB626" s="300"/>
      <c r="AC626" s="300"/>
      <c r="AD626" s="297"/>
    </row>
    <row r="627" spans="18:30" x14ac:dyDescent="0.25">
      <c r="R627" s="300"/>
      <c r="S627" s="300"/>
      <c r="T627" s="300"/>
      <c r="U627" s="300"/>
      <c r="V627" s="300"/>
      <c r="W627" s="300"/>
      <c r="X627" s="300"/>
      <c r="Y627" s="300"/>
      <c r="Z627" s="300"/>
      <c r="AA627" s="300"/>
      <c r="AB627" s="300"/>
      <c r="AC627" s="300"/>
      <c r="AD627" s="297"/>
    </row>
    <row r="628" spans="18:30" x14ac:dyDescent="0.25">
      <c r="R628" s="300"/>
      <c r="S628" s="300"/>
      <c r="T628" s="300"/>
      <c r="U628" s="300"/>
      <c r="V628" s="300"/>
      <c r="W628" s="300"/>
      <c r="X628" s="300"/>
      <c r="Y628" s="300"/>
      <c r="Z628" s="300"/>
      <c r="AA628" s="300"/>
      <c r="AB628" s="300"/>
      <c r="AC628" s="300"/>
      <c r="AD628" s="297"/>
    </row>
    <row r="629" spans="18:30" x14ac:dyDescent="0.25">
      <c r="R629" s="300"/>
      <c r="S629" s="300"/>
      <c r="T629" s="300"/>
      <c r="U629" s="300"/>
      <c r="V629" s="300"/>
      <c r="W629" s="300"/>
      <c r="X629" s="300"/>
      <c r="Y629" s="300"/>
      <c r="Z629" s="300"/>
      <c r="AA629" s="300"/>
      <c r="AB629" s="300"/>
      <c r="AC629" s="300"/>
      <c r="AD629" s="297"/>
    </row>
    <row r="630" spans="18:30" x14ac:dyDescent="0.25">
      <c r="R630" s="300"/>
      <c r="S630" s="300"/>
      <c r="T630" s="300"/>
      <c r="U630" s="300"/>
      <c r="V630" s="300"/>
      <c r="W630" s="300"/>
      <c r="X630" s="300"/>
      <c r="Y630" s="300"/>
      <c r="Z630" s="300"/>
      <c r="AA630" s="300"/>
      <c r="AB630" s="300"/>
      <c r="AC630" s="300"/>
      <c r="AD630" s="297"/>
    </row>
    <row r="631" spans="18:30" x14ac:dyDescent="0.25">
      <c r="R631" s="300"/>
      <c r="S631" s="300"/>
      <c r="T631" s="300"/>
      <c r="U631" s="300"/>
      <c r="V631" s="300"/>
      <c r="W631" s="300"/>
      <c r="X631" s="300"/>
      <c r="Y631" s="300"/>
      <c r="Z631" s="300"/>
      <c r="AA631" s="300"/>
      <c r="AB631" s="300"/>
      <c r="AC631" s="300"/>
      <c r="AD631" s="297"/>
    </row>
    <row r="632" spans="18:30" x14ac:dyDescent="0.25">
      <c r="R632" s="300"/>
      <c r="S632" s="300"/>
      <c r="T632" s="300"/>
      <c r="U632" s="300"/>
      <c r="V632" s="300"/>
      <c r="W632" s="300"/>
      <c r="X632" s="300"/>
      <c r="Y632" s="300"/>
      <c r="Z632" s="300"/>
      <c r="AA632" s="300"/>
      <c r="AB632" s="300"/>
      <c r="AC632" s="300"/>
      <c r="AD632" s="297"/>
    </row>
    <row r="633" spans="18:30" x14ac:dyDescent="0.25">
      <c r="R633" s="300"/>
      <c r="S633" s="300"/>
      <c r="T633" s="300"/>
      <c r="U633" s="300"/>
      <c r="V633" s="300"/>
      <c r="W633" s="300"/>
      <c r="X633" s="300"/>
      <c r="Y633" s="300"/>
      <c r="Z633" s="300"/>
      <c r="AA633" s="300"/>
      <c r="AB633" s="300"/>
      <c r="AC633" s="300"/>
      <c r="AD633" s="297"/>
    </row>
    <row r="634" spans="18:30" x14ac:dyDescent="0.25">
      <c r="R634" s="300"/>
      <c r="S634" s="300"/>
      <c r="T634" s="300"/>
      <c r="U634" s="300"/>
      <c r="V634" s="300"/>
      <c r="W634" s="300"/>
      <c r="X634" s="300"/>
      <c r="Y634" s="300"/>
      <c r="Z634" s="300"/>
      <c r="AA634" s="300"/>
      <c r="AB634" s="300"/>
      <c r="AC634" s="300"/>
      <c r="AD634" s="297"/>
    </row>
    <row r="635" spans="18:30" x14ac:dyDescent="0.25">
      <c r="R635" s="300"/>
      <c r="S635" s="300"/>
      <c r="T635" s="300"/>
      <c r="U635" s="300"/>
      <c r="V635" s="300"/>
      <c r="W635" s="300"/>
      <c r="X635" s="300"/>
      <c r="Y635" s="300"/>
      <c r="Z635" s="300"/>
      <c r="AA635" s="300"/>
      <c r="AB635" s="300"/>
      <c r="AC635" s="300"/>
      <c r="AD635" s="297"/>
    </row>
    <row r="636" spans="18:30" x14ac:dyDescent="0.25">
      <c r="R636" s="300"/>
      <c r="S636" s="300"/>
      <c r="T636" s="300"/>
      <c r="U636" s="300"/>
      <c r="V636" s="300"/>
      <c r="W636" s="300"/>
      <c r="X636" s="300"/>
      <c r="Y636" s="300"/>
      <c r="Z636" s="300"/>
      <c r="AA636" s="300"/>
      <c r="AB636" s="300"/>
      <c r="AC636" s="300"/>
      <c r="AD636" s="297"/>
    </row>
    <row r="637" spans="18:30" x14ac:dyDescent="0.25">
      <c r="R637" s="300"/>
      <c r="S637" s="300"/>
      <c r="T637" s="300"/>
      <c r="U637" s="300"/>
      <c r="V637" s="300"/>
      <c r="W637" s="300"/>
      <c r="X637" s="300"/>
      <c r="Y637" s="300"/>
      <c r="Z637" s="300"/>
      <c r="AA637" s="300"/>
      <c r="AB637" s="300"/>
      <c r="AC637" s="300"/>
      <c r="AD637" s="297"/>
    </row>
    <row r="638" spans="18:30" x14ac:dyDescent="0.25">
      <c r="R638" s="300"/>
      <c r="S638" s="300"/>
      <c r="T638" s="300"/>
      <c r="U638" s="300"/>
      <c r="V638" s="300"/>
      <c r="W638" s="300"/>
      <c r="X638" s="300"/>
      <c r="Y638" s="300"/>
      <c r="Z638" s="300"/>
      <c r="AA638" s="300"/>
      <c r="AB638" s="300"/>
      <c r="AC638" s="300"/>
      <c r="AD638" s="297"/>
    </row>
    <row r="639" spans="18:30" x14ac:dyDescent="0.25">
      <c r="R639" s="300"/>
      <c r="S639" s="300"/>
      <c r="T639" s="300"/>
      <c r="U639" s="300"/>
      <c r="V639" s="300"/>
      <c r="W639" s="300"/>
      <c r="X639" s="300"/>
      <c r="Y639" s="300"/>
      <c r="Z639" s="300"/>
      <c r="AA639" s="300"/>
      <c r="AB639" s="300"/>
      <c r="AC639" s="300"/>
      <c r="AD639" s="297"/>
    </row>
    <row r="640" spans="18:30" x14ac:dyDescent="0.25">
      <c r="R640" s="300"/>
      <c r="S640" s="300"/>
      <c r="T640" s="300"/>
      <c r="U640" s="300"/>
      <c r="V640" s="300"/>
      <c r="W640" s="300"/>
      <c r="X640" s="300"/>
      <c r="Y640" s="300"/>
      <c r="Z640" s="300"/>
      <c r="AA640" s="300"/>
      <c r="AB640" s="300"/>
      <c r="AC640" s="300"/>
      <c r="AD640" s="297"/>
    </row>
    <row r="641" spans="18:30" x14ac:dyDescent="0.25">
      <c r="R641" s="300"/>
      <c r="S641" s="300"/>
      <c r="T641" s="300"/>
      <c r="U641" s="300"/>
      <c r="V641" s="300"/>
      <c r="W641" s="300"/>
      <c r="X641" s="300"/>
      <c r="Y641" s="300"/>
      <c r="Z641" s="300"/>
      <c r="AA641" s="300"/>
      <c r="AB641" s="300"/>
      <c r="AC641" s="300"/>
      <c r="AD641" s="297"/>
    </row>
    <row r="642" spans="18:30" x14ac:dyDescent="0.25">
      <c r="R642" s="300"/>
      <c r="S642" s="300"/>
      <c r="T642" s="300"/>
      <c r="U642" s="300"/>
      <c r="V642" s="300"/>
      <c r="W642" s="300"/>
      <c r="X642" s="300"/>
      <c r="Y642" s="300"/>
      <c r="Z642" s="300"/>
      <c r="AA642" s="300"/>
      <c r="AB642" s="300"/>
      <c r="AC642" s="300"/>
      <c r="AD642" s="297"/>
    </row>
    <row r="643" spans="18:30" x14ac:dyDescent="0.25">
      <c r="R643" s="300"/>
      <c r="S643" s="300"/>
      <c r="T643" s="300"/>
      <c r="U643" s="300"/>
      <c r="V643" s="300"/>
      <c r="W643" s="300"/>
      <c r="X643" s="300"/>
      <c r="Y643" s="300"/>
      <c r="Z643" s="300"/>
      <c r="AA643" s="300"/>
      <c r="AB643" s="300"/>
      <c r="AC643" s="300"/>
      <c r="AD643" s="297"/>
    </row>
    <row r="644" spans="18:30" x14ac:dyDescent="0.25">
      <c r="R644" s="300"/>
      <c r="S644" s="300"/>
      <c r="T644" s="300"/>
      <c r="U644" s="300"/>
      <c r="V644" s="300"/>
      <c r="W644" s="300"/>
      <c r="X644" s="300"/>
      <c r="Y644" s="300"/>
      <c r="Z644" s="300"/>
      <c r="AA644" s="300"/>
      <c r="AB644" s="300"/>
      <c r="AC644" s="300"/>
      <c r="AD644" s="297"/>
    </row>
    <row r="645" spans="18:30" x14ac:dyDescent="0.25">
      <c r="R645" s="300"/>
      <c r="S645" s="300"/>
      <c r="T645" s="300"/>
      <c r="U645" s="300"/>
      <c r="V645" s="300"/>
      <c r="W645" s="300"/>
      <c r="X645" s="300"/>
      <c r="Y645" s="300"/>
      <c r="Z645" s="300"/>
      <c r="AA645" s="300"/>
      <c r="AB645" s="300"/>
      <c r="AC645" s="300"/>
      <c r="AD645" s="297"/>
    </row>
    <row r="646" spans="18:30" x14ac:dyDescent="0.25">
      <c r="R646" s="300"/>
      <c r="S646" s="300"/>
      <c r="T646" s="300"/>
      <c r="U646" s="300"/>
      <c r="V646" s="300"/>
      <c r="W646" s="300"/>
      <c r="X646" s="300"/>
      <c r="Y646" s="300"/>
      <c r="Z646" s="300"/>
      <c r="AA646" s="300"/>
      <c r="AB646" s="300"/>
      <c r="AC646" s="300"/>
      <c r="AD646" s="297"/>
    </row>
    <row r="647" spans="18:30" x14ac:dyDescent="0.25">
      <c r="R647" s="300"/>
      <c r="S647" s="300"/>
      <c r="T647" s="300"/>
      <c r="U647" s="300"/>
      <c r="V647" s="300"/>
      <c r="W647" s="300"/>
      <c r="X647" s="300"/>
      <c r="Y647" s="300"/>
      <c r="Z647" s="300"/>
      <c r="AA647" s="300"/>
      <c r="AB647" s="300"/>
      <c r="AC647" s="300"/>
      <c r="AD647" s="297"/>
    </row>
    <row r="648" spans="18:30" x14ac:dyDescent="0.25">
      <c r="R648" s="300"/>
      <c r="S648" s="300"/>
      <c r="T648" s="300"/>
      <c r="U648" s="300"/>
      <c r="V648" s="300"/>
      <c r="W648" s="300"/>
      <c r="X648" s="300"/>
      <c r="Y648" s="300"/>
      <c r="Z648" s="300"/>
      <c r="AA648" s="300"/>
      <c r="AB648" s="300"/>
      <c r="AC648" s="300"/>
      <c r="AD648" s="297"/>
    </row>
    <row r="649" spans="18:30" x14ac:dyDescent="0.25">
      <c r="R649" s="300"/>
      <c r="S649" s="300"/>
      <c r="T649" s="300"/>
      <c r="U649" s="300"/>
      <c r="V649" s="300"/>
      <c r="W649" s="300"/>
      <c r="X649" s="300"/>
      <c r="Y649" s="300"/>
      <c r="Z649" s="300"/>
      <c r="AA649" s="300"/>
      <c r="AB649" s="300"/>
      <c r="AC649" s="300"/>
      <c r="AD649" s="297"/>
    </row>
    <row r="650" spans="18:30" x14ac:dyDescent="0.25">
      <c r="R650" s="300"/>
      <c r="S650" s="300"/>
      <c r="T650" s="300"/>
      <c r="U650" s="300"/>
      <c r="V650" s="300"/>
      <c r="W650" s="300"/>
      <c r="X650" s="300"/>
      <c r="Y650" s="300"/>
      <c r="Z650" s="300"/>
      <c r="AA650" s="300"/>
      <c r="AB650" s="300"/>
      <c r="AC650" s="300"/>
      <c r="AD650" s="297"/>
    </row>
    <row r="651" spans="18:30" x14ac:dyDescent="0.25">
      <c r="R651" s="300"/>
      <c r="S651" s="300"/>
      <c r="T651" s="300"/>
      <c r="U651" s="300"/>
      <c r="V651" s="300"/>
      <c r="W651" s="300"/>
      <c r="X651" s="300"/>
      <c r="Y651" s="300"/>
      <c r="Z651" s="300"/>
      <c r="AA651" s="300"/>
      <c r="AB651" s="300"/>
      <c r="AC651" s="300"/>
      <c r="AD651" s="297"/>
    </row>
    <row r="652" spans="18:30" x14ac:dyDescent="0.25">
      <c r="R652" s="300"/>
      <c r="S652" s="300"/>
      <c r="T652" s="300"/>
      <c r="U652" s="300"/>
      <c r="V652" s="300"/>
      <c r="W652" s="300"/>
      <c r="X652" s="300"/>
      <c r="Y652" s="300"/>
      <c r="Z652" s="300"/>
      <c r="AA652" s="300"/>
      <c r="AB652" s="300"/>
      <c r="AC652" s="300"/>
      <c r="AD652" s="297"/>
    </row>
    <row r="653" spans="18:30" x14ac:dyDescent="0.25">
      <c r="R653" s="300"/>
      <c r="S653" s="300"/>
      <c r="T653" s="300"/>
      <c r="U653" s="300"/>
      <c r="V653" s="300"/>
      <c r="W653" s="300"/>
      <c r="X653" s="300"/>
      <c r="Y653" s="300"/>
      <c r="Z653" s="300"/>
      <c r="AA653" s="300"/>
      <c r="AB653" s="300"/>
      <c r="AC653" s="300"/>
      <c r="AD653" s="297"/>
    </row>
    <row r="654" spans="18:30" x14ac:dyDescent="0.25">
      <c r="R654" s="300"/>
      <c r="S654" s="300"/>
      <c r="T654" s="300"/>
      <c r="U654" s="300"/>
      <c r="V654" s="300"/>
      <c r="W654" s="300"/>
      <c r="X654" s="300"/>
      <c r="Y654" s="300"/>
      <c r="Z654" s="300"/>
      <c r="AA654" s="300"/>
      <c r="AB654" s="300"/>
      <c r="AC654" s="300"/>
      <c r="AD654" s="297"/>
    </row>
    <row r="655" spans="18:30" x14ac:dyDescent="0.25">
      <c r="R655" s="300"/>
      <c r="S655" s="300"/>
      <c r="T655" s="300"/>
      <c r="U655" s="300"/>
      <c r="V655" s="300"/>
      <c r="W655" s="300"/>
      <c r="X655" s="300"/>
      <c r="Y655" s="300"/>
      <c r="Z655" s="300"/>
      <c r="AA655" s="300"/>
      <c r="AB655" s="300"/>
      <c r="AC655" s="300"/>
      <c r="AD655" s="297"/>
    </row>
    <row r="656" spans="18:30" x14ac:dyDescent="0.25">
      <c r="R656" s="300"/>
      <c r="S656" s="300"/>
      <c r="T656" s="300"/>
      <c r="U656" s="300"/>
      <c r="V656" s="300"/>
      <c r="W656" s="300"/>
      <c r="X656" s="300"/>
      <c r="Y656" s="300"/>
      <c r="Z656" s="300"/>
      <c r="AA656" s="300"/>
      <c r="AB656" s="300"/>
      <c r="AC656" s="300"/>
      <c r="AD656" s="297"/>
    </row>
    <row r="657" spans="18:30" x14ac:dyDescent="0.25">
      <c r="R657" s="300"/>
      <c r="S657" s="300"/>
      <c r="T657" s="300"/>
      <c r="U657" s="300"/>
      <c r="V657" s="300"/>
      <c r="W657" s="300"/>
      <c r="X657" s="300"/>
      <c r="Y657" s="300"/>
      <c r="Z657" s="300"/>
      <c r="AA657" s="300"/>
      <c r="AB657" s="300"/>
      <c r="AC657" s="300"/>
      <c r="AD657" s="297"/>
    </row>
    <row r="658" spans="18:30" x14ac:dyDescent="0.25">
      <c r="R658" s="300"/>
      <c r="S658" s="300"/>
      <c r="T658" s="300"/>
      <c r="U658" s="300"/>
      <c r="V658" s="300"/>
      <c r="W658" s="300"/>
      <c r="X658" s="300"/>
      <c r="Y658" s="300"/>
      <c r="Z658" s="300"/>
      <c r="AA658" s="300"/>
      <c r="AB658" s="300"/>
      <c r="AC658" s="300"/>
      <c r="AD658" s="297"/>
    </row>
    <row r="659" spans="18:30" x14ac:dyDescent="0.25">
      <c r="R659" s="300"/>
      <c r="S659" s="300"/>
      <c r="T659" s="300"/>
      <c r="U659" s="300"/>
      <c r="V659" s="300"/>
      <c r="W659" s="300"/>
      <c r="X659" s="300"/>
      <c r="Y659" s="300"/>
      <c r="Z659" s="300"/>
      <c r="AA659" s="300"/>
      <c r="AB659" s="300"/>
      <c r="AC659" s="300"/>
      <c r="AD659" s="297"/>
    </row>
    <row r="660" spans="18:30" x14ac:dyDescent="0.25">
      <c r="R660" s="300"/>
      <c r="S660" s="300"/>
      <c r="T660" s="300"/>
      <c r="U660" s="300"/>
      <c r="V660" s="300"/>
      <c r="W660" s="300"/>
      <c r="X660" s="300"/>
      <c r="Y660" s="300"/>
      <c r="Z660" s="300"/>
      <c r="AA660" s="300"/>
      <c r="AB660" s="300"/>
      <c r="AC660" s="300"/>
      <c r="AD660" s="297"/>
    </row>
    <row r="661" spans="18:30" x14ac:dyDescent="0.25">
      <c r="R661" s="300"/>
      <c r="S661" s="300"/>
      <c r="T661" s="300"/>
      <c r="U661" s="300"/>
      <c r="V661" s="300"/>
      <c r="W661" s="300"/>
      <c r="X661" s="300"/>
      <c r="Y661" s="300"/>
      <c r="Z661" s="300"/>
      <c r="AA661" s="300"/>
      <c r="AB661" s="300"/>
      <c r="AC661" s="300"/>
      <c r="AD661" s="297"/>
    </row>
    <row r="662" spans="18:30" x14ac:dyDescent="0.25">
      <c r="R662" s="300"/>
      <c r="S662" s="300"/>
      <c r="T662" s="300"/>
      <c r="U662" s="300"/>
      <c r="V662" s="300"/>
      <c r="W662" s="300"/>
      <c r="X662" s="300"/>
      <c r="Y662" s="300"/>
      <c r="Z662" s="300"/>
      <c r="AA662" s="300"/>
      <c r="AB662" s="300"/>
      <c r="AC662" s="300"/>
      <c r="AD662" s="297"/>
    </row>
    <row r="663" spans="18:30" x14ac:dyDescent="0.25">
      <c r="R663" s="300"/>
      <c r="S663" s="300"/>
      <c r="T663" s="300"/>
      <c r="U663" s="300"/>
      <c r="V663" s="300"/>
      <c r="W663" s="300"/>
      <c r="X663" s="300"/>
      <c r="Y663" s="300"/>
      <c r="Z663" s="300"/>
      <c r="AA663" s="300"/>
      <c r="AB663" s="300"/>
      <c r="AC663" s="300"/>
      <c r="AD663" s="297"/>
    </row>
    <row r="664" spans="18:30" x14ac:dyDescent="0.25">
      <c r="R664" s="300"/>
      <c r="S664" s="300"/>
      <c r="T664" s="300"/>
      <c r="U664" s="300"/>
      <c r="V664" s="300"/>
      <c r="W664" s="300"/>
      <c r="X664" s="300"/>
      <c r="Y664" s="300"/>
      <c r="Z664" s="300"/>
      <c r="AA664" s="300"/>
      <c r="AB664" s="300"/>
      <c r="AC664" s="300"/>
      <c r="AD664" s="297"/>
    </row>
    <row r="665" spans="18:30" x14ac:dyDescent="0.25">
      <c r="R665" s="300"/>
      <c r="S665" s="300"/>
      <c r="T665" s="300"/>
      <c r="U665" s="300"/>
      <c r="V665" s="300"/>
      <c r="W665" s="300"/>
      <c r="X665" s="300"/>
      <c r="Y665" s="300"/>
      <c r="Z665" s="300"/>
      <c r="AA665" s="300"/>
      <c r="AB665" s="300"/>
      <c r="AC665" s="300"/>
      <c r="AD665" s="297"/>
    </row>
    <row r="666" spans="18:30" x14ac:dyDescent="0.25">
      <c r="R666" s="300"/>
      <c r="S666" s="300"/>
      <c r="T666" s="300"/>
      <c r="U666" s="300"/>
      <c r="V666" s="300"/>
      <c r="W666" s="300"/>
      <c r="X666" s="300"/>
      <c r="Y666" s="300"/>
      <c r="Z666" s="300"/>
      <c r="AA666" s="300"/>
      <c r="AB666" s="300"/>
      <c r="AC666" s="300"/>
      <c r="AD666" s="297"/>
    </row>
    <row r="667" spans="18:30" x14ac:dyDescent="0.25">
      <c r="R667" s="300"/>
      <c r="S667" s="300"/>
      <c r="T667" s="300"/>
      <c r="U667" s="300"/>
      <c r="V667" s="300"/>
      <c r="W667" s="300"/>
      <c r="X667" s="300"/>
      <c r="Y667" s="300"/>
      <c r="Z667" s="300"/>
      <c r="AA667" s="300"/>
      <c r="AB667" s="300"/>
      <c r="AC667" s="300"/>
      <c r="AD667" s="297"/>
    </row>
    <row r="668" spans="18:30" x14ac:dyDescent="0.25">
      <c r="R668" s="300"/>
      <c r="S668" s="300"/>
      <c r="T668" s="300"/>
      <c r="U668" s="300"/>
      <c r="V668" s="300"/>
      <c r="W668" s="300"/>
      <c r="X668" s="300"/>
      <c r="Y668" s="300"/>
      <c r="Z668" s="300"/>
      <c r="AA668" s="300"/>
      <c r="AB668" s="300"/>
      <c r="AC668" s="300"/>
      <c r="AD668" s="297"/>
    </row>
    <row r="669" spans="18:30" x14ac:dyDescent="0.25">
      <c r="R669" s="300"/>
      <c r="S669" s="300"/>
      <c r="T669" s="300"/>
      <c r="U669" s="300"/>
      <c r="V669" s="300"/>
      <c r="W669" s="300"/>
      <c r="X669" s="300"/>
      <c r="Y669" s="300"/>
      <c r="Z669" s="300"/>
      <c r="AA669" s="300"/>
      <c r="AB669" s="300"/>
      <c r="AC669" s="300"/>
      <c r="AD669" s="297"/>
    </row>
    <row r="670" spans="18:30" x14ac:dyDescent="0.25">
      <c r="R670" s="300"/>
      <c r="S670" s="300"/>
      <c r="T670" s="300"/>
      <c r="U670" s="300"/>
      <c r="V670" s="300"/>
      <c r="W670" s="300"/>
      <c r="X670" s="300"/>
      <c r="Y670" s="300"/>
      <c r="Z670" s="300"/>
      <c r="AA670" s="300"/>
      <c r="AB670" s="300"/>
      <c r="AC670" s="300"/>
      <c r="AD670" s="297"/>
    </row>
    <row r="671" spans="18:30" x14ac:dyDescent="0.25">
      <c r="R671" s="300"/>
      <c r="S671" s="300"/>
      <c r="T671" s="300"/>
      <c r="U671" s="300"/>
      <c r="V671" s="300"/>
      <c r="W671" s="300"/>
      <c r="X671" s="300"/>
      <c r="Y671" s="300"/>
      <c r="Z671" s="300"/>
      <c r="AA671" s="300"/>
      <c r="AB671" s="300"/>
      <c r="AC671" s="300"/>
      <c r="AD671" s="297"/>
    </row>
    <row r="672" spans="18:30" x14ac:dyDescent="0.25">
      <c r="R672" s="300"/>
      <c r="S672" s="300"/>
      <c r="T672" s="300"/>
      <c r="U672" s="300"/>
      <c r="V672" s="300"/>
      <c r="W672" s="300"/>
      <c r="X672" s="300"/>
      <c r="Y672" s="300"/>
      <c r="Z672" s="300"/>
      <c r="AA672" s="300"/>
      <c r="AB672" s="300"/>
      <c r="AC672" s="300"/>
      <c r="AD672" s="297"/>
    </row>
    <row r="673" spans="18:30" x14ac:dyDescent="0.25">
      <c r="R673" s="300"/>
      <c r="S673" s="300"/>
      <c r="T673" s="300"/>
      <c r="U673" s="300"/>
      <c r="V673" s="300"/>
      <c r="W673" s="300"/>
      <c r="X673" s="300"/>
      <c r="Y673" s="300"/>
      <c r="Z673" s="300"/>
      <c r="AA673" s="300"/>
      <c r="AB673" s="300"/>
      <c r="AC673" s="300"/>
      <c r="AD673" s="297"/>
    </row>
    <row r="674" spans="18:30" x14ac:dyDescent="0.25">
      <c r="R674" s="300"/>
      <c r="S674" s="300"/>
      <c r="T674" s="300"/>
      <c r="U674" s="300"/>
      <c r="V674" s="300"/>
      <c r="W674" s="300"/>
      <c r="X674" s="300"/>
      <c r="Y674" s="300"/>
      <c r="Z674" s="300"/>
      <c r="AA674" s="300"/>
      <c r="AB674" s="300"/>
      <c r="AC674" s="300"/>
      <c r="AD674" s="297"/>
    </row>
    <row r="675" spans="18:30" x14ac:dyDescent="0.25">
      <c r="R675" s="300"/>
      <c r="S675" s="300"/>
      <c r="T675" s="300"/>
      <c r="U675" s="300"/>
      <c r="V675" s="300"/>
      <c r="W675" s="300"/>
      <c r="X675" s="300"/>
      <c r="Y675" s="300"/>
      <c r="Z675" s="300"/>
      <c r="AA675" s="300"/>
      <c r="AB675" s="300"/>
      <c r="AC675" s="300"/>
      <c r="AD675" s="297"/>
    </row>
    <row r="676" spans="18:30" x14ac:dyDescent="0.25">
      <c r="R676" s="300"/>
      <c r="S676" s="300"/>
      <c r="T676" s="300"/>
      <c r="U676" s="300"/>
      <c r="V676" s="300"/>
      <c r="W676" s="300"/>
      <c r="X676" s="300"/>
      <c r="Y676" s="300"/>
      <c r="Z676" s="300"/>
      <c r="AA676" s="300"/>
      <c r="AB676" s="300"/>
      <c r="AC676" s="300"/>
      <c r="AD676" s="297"/>
    </row>
    <row r="677" spans="18:30" x14ac:dyDescent="0.25">
      <c r="R677" s="300"/>
      <c r="S677" s="300"/>
      <c r="T677" s="300"/>
      <c r="U677" s="300"/>
      <c r="V677" s="300"/>
      <c r="W677" s="300"/>
      <c r="X677" s="300"/>
      <c r="Y677" s="300"/>
      <c r="Z677" s="300"/>
      <c r="AA677" s="300"/>
      <c r="AB677" s="300"/>
      <c r="AC677" s="300"/>
      <c r="AD677" s="297"/>
    </row>
    <row r="678" spans="18:30" x14ac:dyDescent="0.25">
      <c r="R678" s="300"/>
      <c r="S678" s="300"/>
      <c r="T678" s="300"/>
      <c r="U678" s="300"/>
      <c r="V678" s="300"/>
      <c r="W678" s="300"/>
      <c r="X678" s="300"/>
      <c r="Y678" s="300"/>
      <c r="Z678" s="300"/>
      <c r="AA678" s="300"/>
      <c r="AB678" s="300"/>
      <c r="AC678" s="300"/>
      <c r="AD678" s="297"/>
    </row>
    <row r="679" spans="18:30" x14ac:dyDescent="0.25">
      <c r="R679" s="300"/>
      <c r="S679" s="300"/>
      <c r="T679" s="300"/>
      <c r="U679" s="300"/>
      <c r="V679" s="300"/>
      <c r="W679" s="300"/>
      <c r="X679" s="300"/>
      <c r="Y679" s="300"/>
      <c r="Z679" s="300"/>
      <c r="AA679" s="300"/>
      <c r="AB679" s="300"/>
      <c r="AC679" s="300"/>
      <c r="AD679" s="297"/>
    </row>
    <row r="680" spans="18:30" x14ac:dyDescent="0.25">
      <c r="R680" s="300"/>
      <c r="S680" s="300"/>
      <c r="T680" s="300"/>
      <c r="U680" s="300"/>
      <c r="V680" s="300"/>
      <c r="W680" s="300"/>
      <c r="X680" s="300"/>
      <c r="Y680" s="300"/>
      <c r="Z680" s="300"/>
      <c r="AA680" s="300"/>
      <c r="AB680" s="300"/>
      <c r="AC680" s="300"/>
      <c r="AD680" s="297"/>
    </row>
    <row r="681" spans="18:30" x14ac:dyDescent="0.25">
      <c r="R681" s="300"/>
      <c r="S681" s="300"/>
      <c r="T681" s="300"/>
      <c r="U681" s="300"/>
      <c r="V681" s="300"/>
      <c r="W681" s="300"/>
      <c r="X681" s="300"/>
      <c r="Y681" s="300"/>
      <c r="Z681" s="300"/>
      <c r="AA681" s="300"/>
      <c r="AB681" s="300"/>
      <c r="AC681" s="300"/>
      <c r="AD681" s="297"/>
    </row>
    <row r="682" spans="18:30" x14ac:dyDescent="0.25">
      <c r="R682" s="300"/>
      <c r="S682" s="300"/>
      <c r="T682" s="300"/>
      <c r="U682" s="300"/>
      <c r="V682" s="300"/>
      <c r="W682" s="300"/>
      <c r="X682" s="300"/>
      <c r="Y682" s="300"/>
      <c r="Z682" s="300"/>
      <c r="AA682" s="300"/>
      <c r="AB682" s="300"/>
      <c r="AC682" s="300"/>
      <c r="AD682" s="297"/>
    </row>
    <row r="683" spans="18:30" x14ac:dyDescent="0.25">
      <c r="R683" s="300"/>
      <c r="S683" s="300"/>
      <c r="T683" s="300"/>
      <c r="U683" s="300"/>
      <c r="V683" s="300"/>
      <c r="W683" s="300"/>
      <c r="X683" s="300"/>
      <c r="Y683" s="300"/>
      <c r="Z683" s="300"/>
      <c r="AA683" s="300"/>
      <c r="AB683" s="300"/>
      <c r="AC683" s="300"/>
      <c r="AD683" s="297"/>
    </row>
    <row r="684" spans="18:30" x14ac:dyDescent="0.25">
      <c r="R684" s="300"/>
      <c r="S684" s="300"/>
      <c r="T684" s="300"/>
      <c r="U684" s="300"/>
      <c r="V684" s="300"/>
      <c r="W684" s="300"/>
      <c r="X684" s="300"/>
      <c r="Y684" s="300"/>
      <c r="Z684" s="300"/>
      <c r="AA684" s="300"/>
      <c r="AB684" s="300"/>
      <c r="AC684" s="300"/>
      <c r="AD684" s="297"/>
    </row>
    <row r="685" spans="18:30" x14ac:dyDescent="0.25">
      <c r="R685" s="300"/>
      <c r="S685" s="300"/>
      <c r="T685" s="300"/>
      <c r="U685" s="300"/>
      <c r="V685" s="300"/>
      <c r="W685" s="300"/>
      <c r="X685" s="300"/>
      <c r="Y685" s="300"/>
      <c r="Z685" s="300"/>
      <c r="AA685" s="300"/>
      <c r="AB685" s="300"/>
      <c r="AC685" s="300"/>
      <c r="AD685" s="297"/>
    </row>
    <row r="686" spans="18:30" x14ac:dyDescent="0.25">
      <c r="R686" s="300"/>
      <c r="S686" s="300"/>
      <c r="T686" s="300"/>
      <c r="U686" s="300"/>
      <c r="V686" s="300"/>
      <c r="W686" s="300"/>
      <c r="X686" s="300"/>
      <c r="Y686" s="300"/>
      <c r="Z686" s="300"/>
      <c r="AA686" s="300"/>
      <c r="AB686" s="300"/>
      <c r="AC686" s="300"/>
      <c r="AD686" s="297"/>
    </row>
    <row r="687" spans="18:30" x14ac:dyDescent="0.25">
      <c r="R687" s="300"/>
      <c r="S687" s="300"/>
      <c r="T687" s="300"/>
      <c r="U687" s="300"/>
      <c r="V687" s="300"/>
      <c r="W687" s="300"/>
      <c r="X687" s="300"/>
      <c r="Y687" s="300"/>
      <c r="Z687" s="300"/>
      <c r="AA687" s="300"/>
      <c r="AB687" s="300"/>
      <c r="AC687" s="300"/>
      <c r="AD687" s="297"/>
    </row>
    <row r="688" spans="18:30" x14ac:dyDescent="0.25">
      <c r="R688" s="300"/>
      <c r="S688" s="300"/>
      <c r="T688" s="300"/>
      <c r="U688" s="300"/>
      <c r="V688" s="300"/>
      <c r="W688" s="300"/>
      <c r="X688" s="300"/>
      <c r="Y688" s="300"/>
      <c r="Z688" s="300"/>
      <c r="AA688" s="300"/>
      <c r="AB688" s="300"/>
      <c r="AC688" s="300"/>
      <c r="AD688" s="297"/>
    </row>
    <row r="689" spans="18:30" x14ac:dyDescent="0.25">
      <c r="R689" s="300"/>
      <c r="S689" s="300"/>
      <c r="T689" s="300"/>
      <c r="U689" s="300"/>
      <c r="V689" s="300"/>
      <c r="W689" s="300"/>
      <c r="X689" s="300"/>
      <c r="Y689" s="300"/>
      <c r="Z689" s="300"/>
      <c r="AA689" s="300"/>
      <c r="AB689" s="300"/>
      <c r="AC689" s="300"/>
      <c r="AD689" s="297"/>
    </row>
    <row r="690" spans="18:30" x14ac:dyDescent="0.25">
      <c r="R690" s="300"/>
      <c r="S690" s="300"/>
      <c r="T690" s="300"/>
      <c r="U690" s="300"/>
      <c r="V690" s="300"/>
      <c r="W690" s="300"/>
      <c r="X690" s="300"/>
      <c r="Y690" s="300"/>
      <c r="Z690" s="300"/>
      <c r="AA690" s="300"/>
      <c r="AB690" s="300"/>
      <c r="AC690" s="300"/>
      <c r="AD690" s="297"/>
    </row>
    <row r="691" spans="18:30" x14ac:dyDescent="0.25">
      <c r="R691" s="300"/>
      <c r="S691" s="300"/>
      <c r="T691" s="300"/>
      <c r="U691" s="300"/>
      <c r="V691" s="300"/>
      <c r="W691" s="300"/>
      <c r="X691" s="300"/>
      <c r="Y691" s="300"/>
      <c r="Z691" s="300"/>
      <c r="AA691" s="300"/>
      <c r="AB691" s="300"/>
      <c r="AC691" s="300"/>
      <c r="AD691" s="297"/>
    </row>
    <row r="692" spans="18:30" x14ac:dyDescent="0.25">
      <c r="R692" s="300"/>
      <c r="S692" s="300"/>
      <c r="T692" s="300"/>
      <c r="U692" s="300"/>
      <c r="V692" s="300"/>
      <c r="W692" s="300"/>
      <c r="X692" s="300"/>
      <c r="Y692" s="300"/>
      <c r="Z692" s="300"/>
      <c r="AA692" s="300"/>
      <c r="AB692" s="300"/>
      <c r="AC692" s="300"/>
      <c r="AD692" s="297"/>
    </row>
    <row r="693" spans="18:30" x14ac:dyDescent="0.25">
      <c r="R693" s="300"/>
      <c r="S693" s="300"/>
      <c r="T693" s="300"/>
      <c r="U693" s="300"/>
      <c r="V693" s="300"/>
      <c r="W693" s="300"/>
      <c r="X693" s="300"/>
      <c r="Y693" s="300"/>
      <c r="Z693" s="300"/>
      <c r="AA693" s="300"/>
      <c r="AB693" s="300"/>
      <c r="AC693" s="300"/>
      <c r="AD693" s="297"/>
    </row>
    <row r="694" spans="18:30" x14ac:dyDescent="0.25">
      <c r="R694" s="300"/>
      <c r="S694" s="300"/>
      <c r="T694" s="300"/>
      <c r="U694" s="300"/>
      <c r="V694" s="300"/>
      <c r="W694" s="300"/>
      <c r="X694" s="300"/>
      <c r="Y694" s="300"/>
      <c r="Z694" s="300"/>
      <c r="AA694" s="300"/>
      <c r="AB694" s="300"/>
      <c r="AC694" s="300"/>
      <c r="AD694" s="297"/>
    </row>
    <row r="695" spans="18:30" x14ac:dyDescent="0.25">
      <c r="R695" s="300"/>
      <c r="S695" s="300"/>
      <c r="T695" s="300"/>
      <c r="U695" s="300"/>
      <c r="V695" s="300"/>
      <c r="W695" s="300"/>
      <c r="X695" s="300"/>
      <c r="Y695" s="300"/>
      <c r="Z695" s="300"/>
      <c r="AA695" s="300"/>
      <c r="AB695" s="300"/>
      <c r="AC695" s="300"/>
      <c r="AD695" s="297"/>
    </row>
    <row r="696" spans="18:30" x14ac:dyDescent="0.25">
      <c r="R696" s="300"/>
      <c r="S696" s="300"/>
      <c r="T696" s="300"/>
      <c r="U696" s="300"/>
      <c r="V696" s="300"/>
      <c r="W696" s="300"/>
      <c r="X696" s="300"/>
      <c r="Y696" s="300"/>
      <c r="Z696" s="300"/>
      <c r="AA696" s="300"/>
      <c r="AB696" s="300"/>
      <c r="AC696" s="300"/>
      <c r="AD696" s="297"/>
    </row>
    <row r="697" spans="18:30" x14ac:dyDescent="0.25">
      <c r="R697" s="300"/>
      <c r="S697" s="300"/>
      <c r="T697" s="300"/>
      <c r="U697" s="300"/>
      <c r="V697" s="300"/>
      <c r="W697" s="300"/>
      <c r="X697" s="300"/>
      <c r="Y697" s="300"/>
      <c r="Z697" s="300"/>
      <c r="AA697" s="300"/>
      <c r="AB697" s="300"/>
      <c r="AC697" s="300"/>
      <c r="AD697" s="297"/>
    </row>
    <row r="698" spans="18:30" x14ac:dyDescent="0.25">
      <c r="R698" s="300"/>
      <c r="S698" s="300"/>
      <c r="T698" s="300"/>
      <c r="U698" s="300"/>
      <c r="V698" s="300"/>
      <c r="W698" s="300"/>
      <c r="X698" s="300"/>
      <c r="Y698" s="300"/>
      <c r="Z698" s="300"/>
      <c r="AA698" s="300"/>
      <c r="AB698" s="300"/>
      <c r="AC698" s="300"/>
      <c r="AD698" s="297"/>
    </row>
    <row r="699" spans="18:30" x14ac:dyDescent="0.25">
      <c r="R699" s="300"/>
      <c r="S699" s="300"/>
      <c r="T699" s="300"/>
      <c r="U699" s="300"/>
      <c r="V699" s="300"/>
      <c r="W699" s="300"/>
      <c r="X699" s="300"/>
      <c r="Y699" s="300"/>
      <c r="Z699" s="300"/>
      <c r="AA699" s="300"/>
      <c r="AB699" s="300"/>
      <c r="AC699" s="300"/>
      <c r="AD699" s="297"/>
    </row>
    <row r="700" spans="18:30" x14ac:dyDescent="0.25">
      <c r="R700" s="300"/>
      <c r="S700" s="300"/>
      <c r="T700" s="300"/>
      <c r="U700" s="300"/>
      <c r="V700" s="300"/>
      <c r="W700" s="300"/>
      <c r="X700" s="300"/>
      <c r="Y700" s="300"/>
      <c r="Z700" s="300"/>
      <c r="AA700" s="300"/>
      <c r="AB700" s="300"/>
      <c r="AC700" s="300"/>
      <c r="AD700" s="297"/>
    </row>
    <row r="701" spans="18:30" x14ac:dyDescent="0.25">
      <c r="R701" s="300"/>
      <c r="S701" s="300"/>
      <c r="T701" s="300"/>
      <c r="U701" s="300"/>
      <c r="V701" s="300"/>
      <c r="W701" s="300"/>
      <c r="X701" s="300"/>
      <c r="Y701" s="300"/>
      <c r="Z701" s="300"/>
      <c r="AA701" s="300"/>
      <c r="AB701" s="300"/>
      <c r="AC701" s="300"/>
      <c r="AD701" s="297"/>
    </row>
    <row r="702" spans="18:30" x14ac:dyDescent="0.25">
      <c r="R702" s="300"/>
      <c r="S702" s="300"/>
      <c r="T702" s="300"/>
      <c r="U702" s="300"/>
      <c r="V702" s="300"/>
      <c r="W702" s="300"/>
      <c r="X702" s="300"/>
      <c r="Y702" s="300"/>
      <c r="Z702" s="300"/>
      <c r="AA702" s="300"/>
      <c r="AB702" s="300"/>
      <c r="AC702" s="300"/>
      <c r="AD702" s="297"/>
    </row>
    <row r="703" spans="18:30" x14ac:dyDescent="0.25">
      <c r="R703" s="300"/>
      <c r="S703" s="300"/>
      <c r="T703" s="300"/>
      <c r="U703" s="300"/>
      <c r="V703" s="300"/>
      <c r="W703" s="300"/>
      <c r="X703" s="300"/>
      <c r="Y703" s="300"/>
      <c r="Z703" s="300"/>
      <c r="AA703" s="300"/>
      <c r="AB703" s="300"/>
      <c r="AC703" s="300"/>
      <c r="AD703" s="297"/>
    </row>
    <row r="704" spans="18:30" x14ac:dyDescent="0.25">
      <c r="R704" s="300"/>
      <c r="S704" s="300"/>
      <c r="T704" s="300"/>
      <c r="U704" s="300"/>
      <c r="V704" s="300"/>
      <c r="W704" s="300"/>
      <c r="X704" s="300"/>
      <c r="Y704" s="300"/>
      <c r="Z704" s="300"/>
      <c r="AA704" s="300"/>
      <c r="AB704" s="300"/>
      <c r="AC704" s="300"/>
      <c r="AD704" s="297"/>
    </row>
    <row r="705" spans="18:30" x14ac:dyDescent="0.25">
      <c r="R705" s="300"/>
      <c r="S705" s="300"/>
      <c r="T705" s="300"/>
      <c r="U705" s="300"/>
      <c r="V705" s="300"/>
      <c r="W705" s="300"/>
      <c r="X705" s="300"/>
      <c r="Y705" s="300"/>
      <c r="Z705" s="300"/>
      <c r="AA705" s="300"/>
      <c r="AB705" s="300"/>
      <c r="AC705" s="300"/>
      <c r="AD705" s="297"/>
    </row>
    <row r="706" spans="18:30" x14ac:dyDescent="0.25">
      <c r="R706" s="300"/>
      <c r="S706" s="300"/>
      <c r="T706" s="300"/>
      <c r="U706" s="300"/>
      <c r="V706" s="300"/>
      <c r="W706" s="300"/>
      <c r="X706" s="300"/>
      <c r="Y706" s="300"/>
      <c r="Z706" s="300"/>
      <c r="AA706" s="300"/>
      <c r="AB706" s="300"/>
      <c r="AC706" s="300"/>
      <c r="AD706" s="297"/>
    </row>
    <row r="707" spans="18:30" x14ac:dyDescent="0.25">
      <c r="R707" s="300"/>
      <c r="S707" s="300"/>
      <c r="T707" s="300"/>
      <c r="U707" s="300"/>
      <c r="V707" s="300"/>
      <c r="W707" s="300"/>
      <c r="X707" s="300"/>
      <c r="Y707" s="300"/>
      <c r="Z707" s="300"/>
      <c r="AA707" s="300"/>
      <c r="AB707" s="300"/>
      <c r="AC707" s="300"/>
      <c r="AD707" s="297"/>
    </row>
    <row r="708" spans="18:30" x14ac:dyDescent="0.25">
      <c r="R708" s="300"/>
      <c r="S708" s="300"/>
      <c r="T708" s="300"/>
      <c r="U708" s="300"/>
      <c r="V708" s="300"/>
      <c r="W708" s="300"/>
      <c r="X708" s="300"/>
      <c r="Y708" s="300"/>
      <c r="Z708" s="300"/>
      <c r="AA708" s="300"/>
      <c r="AB708" s="300"/>
      <c r="AC708" s="300"/>
      <c r="AD708" s="297"/>
    </row>
    <row r="709" spans="18:30" x14ac:dyDescent="0.25">
      <c r="R709" s="300"/>
      <c r="S709" s="300"/>
      <c r="T709" s="300"/>
      <c r="U709" s="300"/>
      <c r="V709" s="300"/>
      <c r="W709" s="300"/>
      <c r="X709" s="300"/>
      <c r="Y709" s="300"/>
      <c r="Z709" s="300"/>
      <c r="AA709" s="300"/>
      <c r="AB709" s="300"/>
      <c r="AC709" s="300"/>
      <c r="AD709" s="297"/>
    </row>
    <row r="710" spans="18:30" x14ac:dyDescent="0.25">
      <c r="R710" s="300"/>
      <c r="S710" s="300"/>
      <c r="T710" s="300"/>
      <c r="U710" s="300"/>
      <c r="V710" s="300"/>
      <c r="W710" s="300"/>
      <c r="X710" s="300"/>
      <c r="Y710" s="300"/>
      <c r="Z710" s="300"/>
      <c r="AA710" s="300"/>
      <c r="AB710" s="300"/>
      <c r="AC710" s="300"/>
      <c r="AD710" s="297"/>
    </row>
    <row r="711" spans="18:30" x14ac:dyDescent="0.25">
      <c r="R711" s="300"/>
      <c r="S711" s="300"/>
      <c r="T711" s="300"/>
      <c r="U711" s="300"/>
      <c r="V711" s="300"/>
      <c r="W711" s="300"/>
      <c r="X711" s="300"/>
      <c r="Y711" s="300"/>
      <c r="Z711" s="300"/>
      <c r="AA711" s="300"/>
      <c r="AB711" s="300"/>
      <c r="AC711" s="300"/>
      <c r="AD711" s="297"/>
    </row>
    <row r="712" spans="18:30" x14ac:dyDescent="0.25">
      <c r="R712" s="300"/>
      <c r="S712" s="300"/>
      <c r="T712" s="300"/>
      <c r="U712" s="300"/>
      <c r="V712" s="300"/>
      <c r="W712" s="300"/>
      <c r="X712" s="300"/>
      <c r="Y712" s="300"/>
      <c r="Z712" s="300"/>
      <c r="AA712" s="300"/>
      <c r="AB712" s="300"/>
      <c r="AC712" s="300"/>
      <c r="AD712" s="297"/>
    </row>
    <row r="713" spans="18:30" x14ac:dyDescent="0.25">
      <c r="R713" s="300"/>
      <c r="S713" s="300"/>
      <c r="T713" s="300"/>
      <c r="U713" s="300"/>
      <c r="V713" s="300"/>
      <c r="W713" s="300"/>
      <c r="X713" s="300"/>
      <c r="Y713" s="300"/>
      <c r="Z713" s="300"/>
      <c r="AA713" s="300"/>
      <c r="AB713" s="300"/>
      <c r="AC713" s="300"/>
      <c r="AD713" s="297"/>
    </row>
    <row r="714" spans="18:30" x14ac:dyDescent="0.25">
      <c r="R714" s="300"/>
      <c r="S714" s="300"/>
      <c r="T714" s="300"/>
      <c r="U714" s="300"/>
      <c r="V714" s="300"/>
      <c r="W714" s="300"/>
      <c r="X714" s="300"/>
      <c r="Y714" s="300"/>
      <c r="Z714" s="300"/>
      <c r="AA714" s="300"/>
      <c r="AB714" s="300"/>
      <c r="AC714" s="300"/>
      <c r="AD714" s="297"/>
    </row>
    <row r="715" spans="18:30" x14ac:dyDescent="0.25">
      <c r="R715" s="300"/>
      <c r="S715" s="300"/>
      <c r="T715" s="300"/>
      <c r="U715" s="300"/>
      <c r="V715" s="300"/>
      <c r="W715" s="300"/>
      <c r="X715" s="300"/>
      <c r="Y715" s="300"/>
      <c r="Z715" s="300"/>
      <c r="AA715" s="300"/>
      <c r="AB715" s="300"/>
      <c r="AC715" s="300"/>
      <c r="AD715" s="297"/>
    </row>
    <row r="716" spans="18:30" x14ac:dyDescent="0.25">
      <c r="R716" s="300"/>
      <c r="S716" s="300"/>
      <c r="T716" s="300"/>
      <c r="U716" s="300"/>
      <c r="V716" s="300"/>
      <c r="W716" s="300"/>
      <c r="X716" s="300"/>
      <c r="Y716" s="300"/>
      <c r="Z716" s="300"/>
      <c r="AA716" s="300"/>
      <c r="AB716" s="300"/>
      <c r="AC716" s="300"/>
      <c r="AD716" s="297"/>
    </row>
    <row r="717" spans="18:30" x14ac:dyDescent="0.25">
      <c r="R717" s="300"/>
      <c r="S717" s="300"/>
      <c r="T717" s="300"/>
      <c r="U717" s="300"/>
      <c r="V717" s="300"/>
      <c r="W717" s="300"/>
      <c r="X717" s="300"/>
      <c r="Y717" s="300"/>
      <c r="Z717" s="300"/>
      <c r="AA717" s="300"/>
      <c r="AB717" s="300"/>
      <c r="AC717" s="300"/>
      <c r="AD717" s="297"/>
    </row>
    <row r="718" spans="18:30" x14ac:dyDescent="0.25">
      <c r="R718" s="300"/>
      <c r="S718" s="300"/>
      <c r="T718" s="300"/>
      <c r="U718" s="300"/>
      <c r="V718" s="300"/>
      <c r="W718" s="300"/>
      <c r="X718" s="300"/>
      <c r="Y718" s="300"/>
      <c r="Z718" s="300"/>
      <c r="AA718" s="300"/>
      <c r="AB718" s="300"/>
      <c r="AC718" s="300"/>
      <c r="AD718" s="297"/>
    </row>
    <row r="719" spans="18:30" x14ac:dyDescent="0.25">
      <c r="R719" s="300"/>
      <c r="S719" s="300"/>
      <c r="T719" s="300"/>
      <c r="U719" s="300"/>
      <c r="V719" s="300"/>
      <c r="W719" s="300"/>
      <c r="X719" s="300"/>
      <c r="Y719" s="300"/>
      <c r="Z719" s="300"/>
      <c r="AA719" s="300"/>
      <c r="AB719" s="300"/>
      <c r="AC719" s="300"/>
      <c r="AD719" s="297"/>
    </row>
    <row r="720" spans="18:30" x14ac:dyDescent="0.25">
      <c r="R720" s="300"/>
      <c r="S720" s="300"/>
      <c r="T720" s="300"/>
      <c r="U720" s="300"/>
      <c r="V720" s="300"/>
      <c r="W720" s="300"/>
      <c r="X720" s="300"/>
      <c r="Y720" s="300"/>
      <c r="Z720" s="300"/>
      <c r="AA720" s="300"/>
      <c r="AB720" s="300"/>
      <c r="AC720" s="300"/>
      <c r="AD720" s="297"/>
    </row>
    <row r="721" spans="18:30" x14ac:dyDescent="0.25">
      <c r="R721" s="300"/>
      <c r="S721" s="300"/>
      <c r="T721" s="300"/>
      <c r="U721" s="300"/>
      <c r="V721" s="300"/>
      <c r="W721" s="300"/>
      <c r="X721" s="300"/>
      <c r="Y721" s="300"/>
      <c r="Z721" s="300"/>
      <c r="AA721" s="300"/>
      <c r="AB721" s="300"/>
      <c r="AC721" s="300"/>
      <c r="AD721" s="297"/>
    </row>
    <row r="722" spans="18:30" x14ac:dyDescent="0.25">
      <c r="R722" s="300"/>
      <c r="S722" s="300"/>
      <c r="T722" s="300"/>
      <c r="U722" s="300"/>
      <c r="V722" s="300"/>
      <c r="W722" s="300"/>
      <c r="X722" s="300"/>
      <c r="Y722" s="300"/>
      <c r="Z722" s="300"/>
      <c r="AA722" s="300"/>
      <c r="AB722" s="300"/>
      <c r="AC722" s="300"/>
      <c r="AD722" s="297"/>
    </row>
    <row r="723" spans="18:30" x14ac:dyDescent="0.25">
      <c r="R723" s="300"/>
      <c r="S723" s="300"/>
      <c r="T723" s="300"/>
      <c r="U723" s="300"/>
      <c r="V723" s="300"/>
      <c r="W723" s="300"/>
      <c r="X723" s="300"/>
      <c r="Y723" s="300"/>
      <c r="Z723" s="300"/>
      <c r="AA723" s="300"/>
      <c r="AB723" s="300"/>
      <c r="AC723" s="300"/>
      <c r="AD723" s="297"/>
    </row>
    <row r="724" spans="18:30" x14ac:dyDescent="0.25">
      <c r="R724" s="300"/>
      <c r="S724" s="300"/>
      <c r="T724" s="300"/>
      <c r="U724" s="300"/>
      <c r="V724" s="300"/>
      <c r="W724" s="300"/>
      <c r="X724" s="300"/>
      <c r="Y724" s="300"/>
      <c r="Z724" s="300"/>
      <c r="AA724" s="300"/>
      <c r="AB724" s="300"/>
      <c r="AC724" s="300"/>
      <c r="AD724" s="297"/>
    </row>
    <row r="725" spans="18:30" x14ac:dyDescent="0.25">
      <c r="R725" s="300"/>
      <c r="S725" s="300"/>
      <c r="T725" s="300"/>
      <c r="U725" s="300"/>
      <c r="V725" s="300"/>
      <c r="W725" s="300"/>
      <c r="X725" s="300"/>
      <c r="Y725" s="300"/>
      <c r="Z725" s="300"/>
      <c r="AA725" s="300"/>
      <c r="AB725" s="300"/>
      <c r="AC725" s="300"/>
      <c r="AD725" s="297"/>
    </row>
    <row r="726" spans="18:30" x14ac:dyDescent="0.25">
      <c r="R726" s="300"/>
      <c r="S726" s="300"/>
      <c r="T726" s="300"/>
      <c r="U726" s="300"/>
      <c r="V726" s="300"/>
      <c r="W726" s="300"/>
      <c r="X726" s="300"/>
      <c r="Y726" s="300"/>
      <c r="Z726" s="300"/>
      <c r="AA726" s="300"/>
      <c r="AB726" s="300"/>
      <c r="AC726" s="300"/>
      <c r="AD726" s="297"/>
    </row>
    <row r="727" spans="18:30" x14ac:dyDescent="0.25">
      <c r="R727" s="300"/>
      <c r="S727" s="300"/>
      <c r="T727" s="300"/>
      <c r="U727" s="300"/>
      <c r="V727" s="300"/>
      <c r="W727" s="300"/>
      <c r="X727" s="300"/>
      <c r="Y727" s="300"/>
      <c r="Z727" s="300"/>
      <c r="AA727" s="300"/>
      <c r="AB727" s="300"/>
      <c r="AC727" s="300"/>
      <c r="AD727" s="297"/>
    </row>
    <row r="728" spans="18:30" x14ac:dyDescent="0.25">
      <c r="R728" s="300"/>
      <c r="S728" s="300"/>
      <c r="T728" s="300"/>
      <c r="U728" s="300"/>
      <c r="V728" s="300"/>
      <c r="W728" s="300"/>
      <c r="X728" s="300"/>
      <c r="Y728" s="300"/>
      <c r="Z728" s="300"/>
      <c r="AA728" s="300"/>
      <c r="AB728" s="300"/>
      <c r="AC728" s="300"/>
      <c r="AD728" s="297"/>
    </row>
    <row r="729" spans="18:30" x14ac:dyDescent="0.25">
      <c r="R729" s="300"/>
      <c r="S729" s="300"/>
      <c r="T729" s="300"/>
      <c r="U729" s="300"/>
      <c r="V729" s="300"/>
      <c r="W729" s="300"/>
      <c r="X729" s="300"/>
      <c r="Y729" s="300"/>
      <c r="Z729" s="300"/>
      <c r="AA729" s="300"/>
      <c r="AB729" s="300"/>
      <c r="AC729" s="300"/>
      <c r="AD729" s="297"/>
    </row>
    <row r="730" spans="18:30" x14ac:dyDescent="0.25">
      <c r="R730" s="300"/>
      <c r="S730" s="300"/>
      <c r="T730" s="300"/>
      <c r="U730" s="300"/>
      <c r="V730" s="300"/>
      <c r="W730" s="300"/>
      <c r="X730" s="300"/>
      <c r="Y730" s="300"/>
      <c r="Z730" s="300"/>
      <c r="AA730" s="300"/>
      <c r="AB730" s="300"/>
      <c r="AC730" s="300"/>
      <c r="AD730" s="297"/>
    </row>
    <row r="731" spans="18:30" x14ac:dyDescent="0.25">
      <c r="R731" s="300"/>
      <c r="S731" s="300"/>
      <c r="T731" s="300"/>
      <c r="U731" s="300"/>
      <c r="V731" s="300"/>
      <c r="W731" s="300"/>
      <c r="X731" s="300"/>
      <c r="Y731" s="300"/>
      <c r="Z731" s="300"/>
      <c r="AA731" s="300"/>
      <c r="AB731" s="300"/>
      <c r="AC731" s="300"/>
      <c r="AD731" s="297"/>
    </row>
    <row r="732" spans="18:30" x14ac:dyDescent="0.25">
      <c r="R732" s="300"/>
      <c r="S732" s="300"/>
      <c r="T732" s="300"/>
      <c r="U732" s="300"/>
      <c r="V732" s="300"/>
      <c r="W732" s="300"/>
      <c r="X732" s="300"/>
      <c r="Y732" s="300"/>
      <c r="Z732" s="300"/>
      <c r="AA732" s="300"/>
      <c r="AB732" s="300"/>
      <c r="AC732" s="300"/>
      <c r="AD732" s="297"/>
    </row>
    <row r="733" spans="18:30" x14ac:dyDescent="0.25">
      <c r="R733" s="300"/>
      <c r="S733" s="300"/>
      <c r="T733" s="300"/>
      <c r="U733" s="300"/>
      <c r="V733" s="300"/>
      <c r="W733" s="300"/>
      <c r="X733" s="300"/>
      <c r="Y733" s="300"/>
      <c r="Z733" s="300"/>
      <c r="AA733" s="300"/>
      <c r="AB733" s="300"/>
      <c r="AC733" s="300"/>
      <c r="AD733" s="297"/>
    </row>
    <row r="734" spans="18:30" x14ac:dyDescent="0.25">
      <c r="R734" s="300"/>
      <c r="S734" s="300"/>
      <c r="T734" s="300"/>
      <c r="U734" s="300"/>
      <c r="V734" s="300"/>
      <c r="W734" s="300"/>
      <c r="X734" s="300"/>
      <c r="Y734" s="300"/>
      <c r="Z734" s="300"/>
      <c r="AA734" s="300"/>
      <c r="AB734" s="300"/>
      <c r="AC734" s="300"/>
      <c r="AD734" s="297"/>
    </row>
    <row r="735" spans="18:30" x14ac:dyDescent="0.25">
      <c r="R735" s="300"/>
      <c r="S735" s="300"/>
      <c r="T735" s="300"/>
      <c r="U735" s="300"/>
      <c r="V735" s="300"/>
      <c r="W735" s="300"/>
      <c r="X735" s="300"/>
      <c r="Y735" s="300"/>
      <c r="Z735" s="300"/>
      <c r="AA735" s="300"/>
      <c r="AB735" s="300"/>
      <c r="AC735" s="300"/>
      <c r="AD735" s="297"/>
    </row>
    <row r="736" spans="18:30" x14ac:dyDescent="0.25">
      <c r="R736" s="300"/>
      <c r="S736" s="300"/>
      <c r="T736" s="300"/>
      <c r="U736" s="300"/>
      <c r="V736" s="300"/>
      <c r="W736" s="300"/>
      <c r="X736" s="300"/>
      <c r="Y736" s="300"/>
      <c r="Z736" s="300"/>
      <c r="AA736" s="300"/>
      <c r="AB736" s="300"/>
      <c r="AC736" s="300"/>
      <c r="AD736" s="297"/>
    </row>
    <row r="737" spans="18:30" x14ac:dyDescent="0.25">
      <c r="R737" s="300"/>
      <c r="S737" s="300"/>
      <c r="T737" s="300"/>
      <c r="U737" s="300"/>
      <c r="V737" s="300"/>
      <c r="W737" s="300"/>
      <c r="X737" s="300"/>
      <c r="Y737" s="300"/>
      <c r="Z737" s="300"/>
      <c r="AA737" s="300"/>
      <c r="AB737" s="300"/>
      <c r="AC737" s="300"/>
      <c r="AD737" s="297"/>
    </row>
    <row r="738" spans="18:30" x14ac:dyDescent="0.25">
      <c r="R738" s="300"/>
      <c r="S738" s="300"/>
      <c r="T738" s="300"/>
      <c r="U738" s="300"/>
      <c r="V738" s="300"/>
      <c r="W738" s="300"/>
      <c r="X738" s="300"/>
      <c r="Y738" s="300"/>
      <c r="Z738" s="300"/>
      <c r="AA738" s="300"/>
      <c r="AB738" s="300"/>
      <c r="AC738" s="300"/>
      <c r="AD738" s="297"/>
    </row>
    <row r="739" spans="18:30" x14ac:dyDescent="0.25">
      <c r="R739" s="300"/>
      <c r="S739" s="300"/>
      <c r="T739" s="300"/>
      <c r="U739" s="300"/>
      <c r="V739" s="300"/>
      <c r="W739" s="300"/>
      <c r="X739" s="300"/>
      <c r="Y739" s="300"/>
      <c r="Z739" s="300"/>
      <c r="AA739" s="300"/>
      <c r="AB739" s="300"/>
      <c r="AC739" s="300"/>
      <c r="AD739" s="297"/>
    </row>
    <row r="740" spans="18:30" x14ac:dyDescent="0.25">
      <c r="R740" s="300"/>
      <c r="S740" s="300"/>
      <c r="T740" s="300"/>
      <c r="U740" s="300"/>
      <c r="V740" s="300"/>
      <c r="W740" s="300"/>
      <c r="X740" s="300"/>
      <c r="Y740" s="300"/>
      <c r="Z740" s="300"/>
      <c r="AA740" s="300"/>
      <c r="AB740" s="300"/>
      <c r="AC740" s="300"/>
      <c r="AD740" s="297"/>
    </row>
    <row r="741" spans="18:30" x14ac:dyDescent="0.25">
      <c r="R741" s="300"/>
      <c r="S741" s="300"/>
      <c r="T741" s="300"/>
      <c r="U741" s="300"/>
      <c r="V741" s="300"/>
      <c r="W741" s="300"/>
      <c r="X741" s="300"/>
      <c r="Y741" s="300"/>
      <c r="Z741" s="300"/>
      <c r="AA741" s="300"/>
      <c r="AB741" s="300"/>
      <c r="AC741" s="300"/>
      <c r="AD741" s="297"/>
    </row>
    <row r="742" spans="18:30" x14ac:dyDescent="0.25">
      <c r="R742" s="300"/>
      <c r="S742" s="300"/>
      <c r="T742" s="300"/>
      <c r="U742" s="300"/>
      <c r="V742" s="300"/>
      <c r="W742" s="300"/>
      <c r="X742" s="300"/>
      <c r="Y742" s="300"/>
      <c r="Z742" s="300"/>
      <c r="AA742" s="300"/>
      <c r="AB742" s="300"/>
      <c r="AC742" s="300"/>
      <c r="AD742" s="297"/>
    </row>
    <row r="743" spans="18:30" x14ac:dyDescent="0.25">
      <c r="R743" s="300"/>
      <c r="S743" s="300"/>
      <c r="T743" s="300"/>
      <c r="U743" s="300"/>
      <c r="V743" s="300"/>
      <c r="W743" s="300"/>
      <c r="X743" s="300"/>
      <c r="Y743" s="300"/>
      <c r="Z743" s="300"/>
      <c r="AA743" s="300"/>
      <c r="AB743" s="300"/>
      <c r="AC743" s="300"/>
      <c r="AD743" s="297"/>
    </row>
    <row r="744" spans="18:30" x14ac:dyDescent="0.25">
      <c r="R744" s="300"/>
      <c r="S744" s="300"/>
      <c r="T744" s="300"/>
      <c r="U744" s="300"/>
      <c r="V744" s="300"/>
      <c r="W744" s="300"/>
      <c r="X744" s="300"/>
      <c r="Y744" s="300"/>
      <c r="Z744" s="300"/>
      <c r="AA744" s="300"/>
      <c r="AB744" s="300"/>
      <c r="AC744" s="300"/>
      <c r="AD744" s="297"/>
    </row>
    <row r="745" spans="18:30" x14ac:dyDescent="0.25">
      <c r="R745" s="300"/>
      <c r="S745" s="300"/>
      <c r="T745" s="300"/>
      <c r="U745" s="300"/>
      <c r="V745" s="300"/>
      <c r="W745" s="300"/>
      <c r="X745" s="300"/>
      <c r="Y745" s="300"/>
      <c r="Z745" s="300"/>
      <c r="AA745" s="300"/>
      <c r="AB745" s="300"/>
      <c r="AC745" s="300"/>
      <c r="AD745" s="297"/>
    </row>
    <row r="746" spans="18:30" x14ac:dyDescent="0.25">
      <c r="R746" s="300"/>
      <c r="S746" s="300"/>
      <c r="T746" s="300"/>
      <c r="U746" s="300"/>
      <c r="V746" s="300"/>
      <c r="W746" s="300"/>
      <c r="X746" s="300"/>
      <c r="Y746" s="300"/>
      <c r="Z746" s="300"/>
      <c r="AA746" s="300"/>
      <c r="AB746" s="300"/>
      <c r="AC746" s="300"/>
      <c r="AD746" s="297"/>
    </row>
    <row r="747" spans="18:30" x14ac:dyDescent="0.25">
      <c r="R747" s="300"/>
      <c r="S747" s="300"/>
      <c r="T747" s="300"/>
      <c r="U747" s="300"/>
      <c r="V747" s="300"/>
      <c r="W747" s="300"/>
      <c r="X747" s="300"/>
      <c r="Y747" s="300"/>
      <c r="Z747" s="300"/>
      <c r="AA747" s="300"/>
      <c r="AB747" s="300"/>
      <c r="AC747" s="300"/>
      <c r="AD747" s="297"/>
    </row>
    <row r="748" spans="18:30" x14ac:dyDescent="0.25">
      <c r="R748" s="300"/>
      <c r="S748" s="300"/>
      <c r="T748" s="300"/>
      <c r="U748" s="300"/>
      <c r="V748" s="300"/>
      <c r="W748" s="300"/>
      <c r="X748" s="300"/>
      <c r="Y748" s="300"/>
      <c r="Z748" s="300"/>
      <c r="AA748" s="300"/>
      <c r="AB748" s="300"/>
      <c r="AC748" s="300"/>
      <c r="AD748" s="297"/>
    </row>
    <row r="749" spans="18:30" x14ac:dyDescent="0.25">
      <c r="R749" s="300"/>
      <c r="S749" s="300"/>
      <c r="T749" s="300"/>
      <c r="U749" s="300"/>
      <c r="V749" s="300"/>
      <c r="W749" s="300"/>
      <c r="X749" s="300"/>
      <c r="Y749" s="300"/>
      <c r="Z749" s="300"/>
      <c r="AA749" s="300"/>
      <c r="AB749" s="300"/>
      <c r="AC749" s="300"/>
      <c r="AD749" s="297"/>
    </row>
    <row r="750" spans="18:30" x14ac:dyDescent="0.25">
      <c r="R750" s="300"/>
      <c r="S750" s="300"/>
      <c r="T750" s="300"/>
      <c r="U750" s="300"/>
      <c r="V750" s="300"/>
      <c r="W750" s="300"/>
      <c r="X750" s="300"/>
      <c r="Y750" s="300"/>
      <c r="Z750" s="300"/>
      <c r="AA750" s="300"/>
      <c r="AB750" s="300"/>
      <c r="AC750" s="300"/>
      <c r="AD750" s="297"/>
    </row>
    <row r="751" spans="18:30" x14ac:dyDescent="0.25">
      <c r="R751" s="300"/>
      <c r="S751" s="300"/>
      <c r="T751" s="300"/>
      <c r="U751" s="300"/>
      <c r="V751" s="300"/>
      <c r="W751" s="300"/>
      <c r="X751" s="300"/>
      <c r="Y751" s="300"/>
      <c r="Z751" s="300"/>
      <c r="AA751" s="300"/>
      <c r="AB751" s="300"/>
      <c r="AC751" s="300"/>
      <c r="AD751" s="297"/>
    </row>
    <row r="752" spans="18:30" x14ac:dyDescent="0.25">
      <c r="R752" s="300"/>
      <c r="S752" s="300"/>
      <c r="T752" s="300"/>
      <c r="U752" s="300"/>
      <c r="V752" s="300"/>
      <c r="W752" s="300"/>
      <c r="X752" s="300"/>
      <c r="Y752" s="300"/>
      <c r="Z752" s="300"/>
      <c r="AA752" s="300"/>
      <c r="AB752" s="300"/>
      <c r="AC752" s="300"/>
      <c r="AD752" s="297"/>
    </row>
    <row r="753" spans="18:30" x14ac:dyDescent="0.25">
      <c r="R753" s="300"/>
      <c r="S753" s="300"/>
      <c r="T753" s="300"/>
      <c r="U753" s="300"/>
      <c r="V753" s="300"/>
      <c r="W753" s="300"/>
      <c r="X753" s="300"/>
      <c r="Y753" s="300"/>
      <c r="Z753" s="300"/>
      <c r="AA753" s="300"/>
      <c r="AB753" s="300"/>
      <c r="AC753" s="300"/>
      <c r="AD753" s="297"/>
    </row>
    <row r="754" spans="18:30" x14ac:dyDescent="0.25">
      <c r="R754" s="300"/>
      <c r="S754" s="300"/>
      <c r="T754" s="300"/>
      <c r="U754" s="300"/>
      <c r="V754" s="300"/>
      <c r="W754" s="300"/>
      <c r="X754" s="300"/>
      <c r="Y754" s="300"/>
      <c r="Z754" s="300"/>
      <c r="AA754" s="300"/>
      <c r="AB754" s="300"/>
      <c r="AC754" s="300"/>
      <c r="AD754" s="297"/>
    </row>
    <row r="755" spans="18:30" x14ac:dyDescent="0.25">
      <c r="R755" s="300"/>
      <c r="S755" s="300"/>
      <c r="T755" s="300"/>
      <c r="U755" s="300"/>
      <c r="V755" s="300"/>
      <c r="W755" s="300"/>
      <c r="X755" s="300"/>
      <c r="Y755" s="300"/>
      <c r="Z755" s="300"/>
      <c r="AA755" s="300"/>
      <c r="AB755" s="300"/>
      <c r="AC755" s="300"/>
      <c r="AD755" s="297"/>
    </row>
    <row r="756" spans="18:30" x14ac:dyDescent="0.25">
      <c r="R756" s="300"/>
      <c r="S756" s="300"/>
      <c r="T756" s="300"/>
      <c r="U756" s="300"/>
      <c r="V756" s="300"/>
      <c r="W756" s="300"/>
      <c r="X756" s="300"/>
      <c r="Y756" s="300"/>
      <c r="Z756" s="300"/>
      <c r="AA756" s="300"/>
      <c r="AB756" s="300"/>
      <c r="AC756" s="300"/>
      <c r="AD756" s="297"/>
    </row>
    <row r="757" spans="18:30" x14ac:dyDescent="0.25">
      <c r="R757" s="300"/>
      <c r="S757" s="300"/>
      <c r="T757" s="300"/>
      <c r="U757" s="300"/>
      <c r="V757" s="300"/>
      <c r="W757" s="300"/>
      <c r="X757" s="300"/>
      <c r="Y757" s="300"/>
      <c r="Z757" s="300"/>
      <c r="AA757" s="300"/>
      <c r="AB757" s="300"/>
      <c r="AC757" s="300"/>
      <c r="AD757" s="297"/>
    </row>
    <row r="758" spans="18:30" x14ac:dyDescent="0.25">
      <c r="R758" s="300"/>
      <c r="S758" s="300"/>
      <c r="T758" s="300"/>
      <c r="U758" s="300"/>
      <c r="V758" s="300"/>
      <c r="W758" s="300"/>
      <c r="X758" s="300"/>
      <c r="Y758" s="300"/>
      <c r="Z758" s="300"/>
      <c r="AA758" s="300"/>
      <c r="AB758" s="300"/>
      <c r="AC758" s="300"/>
      <c r="AD758" s="297"/>
    </row>
    <row r="759" spans="18:30" x14ac:dyDescent="0.25">
      <c r="R759" s="300"/>
      <c r="S759" s="300"/>
      <c r="T759" s="300"/>
      <c r="U759" s="300"/>
      <c r="V759" s="300"/>
      <c r="W759" s="300"/>
      <c r="X759" s="300"/>
      <c r="Y759" s="300"/>
      <c r="Z759" s="300"/>
      <c r="AA759" s="300"/>
      <c r="AB759" s="300"/>
      <c r="AC759" s="300"/>
      <c r="AD759" s="297"/>
    </row>
    <row r="760" spans="18:30" x14ac:dyDescent="0.25">
      <c r="R760" s="300"/>
      <c r="S760" s="300"/>
      <c r="T760" s="300"/>
      <c r="U760" s="300"/>
      <c r="V760" s="300"/>
      <c r="W760" s="300"/>
      <c r="X760" s="300"/>
      <c r="Y760" s="300"/>
      <c r="Z760" s="300"/>
      <c r="AA760" s="300"/>
      <c r="AB760" s="300"/>
      <c r="AC760" s="300"/>
      <c r="AD760" s="297"/>
    </row>
    <row r="761" spans="18:30" x14ac:dyDescent="0.25">
      <c r="R761" s="300"/>
      <c r="S761" s="300"/>
      <c r="T761" s="300"/>
      <c r="U761" s="300"/>
      <c r="V761" s="300"/>
      <c r="W761" s="300"/>
      <c r="X761" s="300"/>
      <c r="Y761" s="300"/>
      <c r="Z761" s="300"/>
      <c r="AA761" s="300"/>
      <c r="AB761" s="300"/>
      <c r="AC761" s="300"/>
      <c r="AD761" s="297"/>
    </row>
    <row r="762" spans="18:30" x14ac:dyDescent="0.25">
      <c r="R762" s="300"/>
      <c r="S762" s="300"/>
      <c r="T762" s="300"/>
      <c r="U762" s="300"/>
      <c r="V762" s="300"/>
      <c r="W762" s="300"/>
      <c r="X762" s="300"/>
      <c r="Y762" s="300"/>
      <c r="Z762" s="300"/>
      <c r="AA762" s="300"/>
      <c r="AB762" s="300"/>
      <c r="AC762" s="300"/>
      <c r="AD762" s="297"/>
    </row>
    <row r="763" spans="18:30" x14ac:dyDescent="0.25">
      <c r="R763" s="300"/>
      <c r="S763" s="300"/>
      <c r="T763" s="300"/>
      <c r="U763" s="300"/>
      <c r="V763" s="300"/>
      <c r="W763" s="300"/>
      <c r="X763" s="300"/>
      <c r="Y763" s="300"/>
      <c r="Z763" s="300"/>
      <c r="AA763" s="300"/>
      <c r="AB763" s="300"/>
      <c r="AC763" s="300"/>
      <c r="AD763" s="297"/>
    </row>
    <row r="764" spans="18:30" x14ac:dyDescent="0.25">
      <c r="R764" s="300"/>
      <c r="S764" s="300"/>
      <c r="T764" s="300"/>
      <c r="U764" s="300"/>
      <c r="V764" s="300"/>
      <c r="W764" s="300"/>
      <c r="X764" s="300"/>
      <c r="Y764" s="300"/>
      <c r="Z764" s="300"/>
      <c r="AA764" s="300"/>
      <c r="AB764" s="300"/>
      <c r="AC764" s="300"/>
      <c r="AD764" s="297"/>
    </row>
    <row r="765" spans="18:30" x14ac:dyDescent="0.25">
      <c r="R765" s="300"/>
      <c r="S765" s="300"/>
      <c r="T765" s="300"/>
      <c r="U765" s="300"/>
      <c r="V765" s="300"/>
      <c r="W765" s="300"/>
      <c r="X765" s="300"/>
      <c r="Y765" s="300"/>
      <c r="Z765" s="300"/>
      <c r="AA765" s="300"/>
      <c r="AB765" s="300"/>
      <c r="AC765" s="300"/>
      <c r="AD765" s="297"/>
    </row>
    <row r="766" spans="18:30" x14ac:dyDescent="0.25">
      <c r="R766" s="300"/>
      <c r="S766" s="300"/>
      <c r="T766" s="300"/>
      <c r="U766" s="300"/>
      <c r="V766" s="300"/>
      <c r="W766" s="300"/>
      <c r="X766" s="300"/>
      <c r="Y766" s="300"/>
      <c r="Z766" s="300"/>
      <c r="AA766" s="300"/>
      <c r="AB766" s="300"/>
      <c r="AC766" s="300"/>
      <c r="AD766" s="297"/>
    </row>
    <row r="767" spans="18:30" x14ac:dyDescent="0.25">
      <c r="R767" s="300"/>
      <c r="S767" s="300"/>
      <c r="T767" s="300"/>
      <c r="U767" s="300"/>
      <c r="V767" s="300"/>
      <c r="W767" s="300"/>
      <c r="X767" s="300"/>
      <c r="Y767" s="300"/>
      <c r="Z767" s="300"/>
      <c r="AA767" s="300"/>
      <c r="AB767" s="300"/>
      <c r="AC767" s="300"/>
      <c r="AD767" s="297"/>
    </row>
    <row r="768" spans="18:30" x14ac:dyDescent="0.25">
      <c r="R768" s="300"/>
      <c r="S768" s="300"/>
      <c r="T768" s="300"/>
      <c r="U768" s="300"/>
      <c r="V768" s="300"/>
      <c r="W768" s="300"/>
      <c r="X768" s="300"/>
      <c r="Y768" s="300"/>
      <c r="Z768" s="300"/>
      <c r="AA768" s="300"/>
      <c r="AB768" s="300"/>
      <c r="AC768" s="300"/>
      <c r="AD768" s="297"/>
    </row>
    <row r="769" spans="18:30" x14ac:dyDescent="0.25">
      <c r="R769" s="300"/>
      <c r="S769" s="300"/>
      <c r="T769" s="300"/>
      <c r="U769" s="300"/>
      <c r="V769" s="300"/>
      <c r="W769" s="300"/>
      <c r="X769" s="300"/>
      <c r="Y769" s="300"/>
      <c r="Z769" s="300"/>
      <c r="AA769" s="300"/>
      <c r="AB769" s="300"/>
      <c r="AC769" s="300"/>
      <c r="AD769" s="297"/>
    </row>
    <row r="770" spans="18:30" x14ac:dyDescent="0.25">
      <c r="R770" s="300"/>
      <c r="S770" s="300"/>
      <c r="T770" s="300"/>
      <c r="U770" s="300"/>
      <c r="V770" s="300"/>
      <c r="W770" s="300"/>
      <c r="X770" s="300"/>
      <c r="Y770" s="300"/>
      <c r="Z770" s="300"/>
      <c r="AA770" s="300"/>
      <c r="AB770" s="300"/>
      <c r="AC770" s="300"/>
      <c r="AD770" s="297"/>
    </row>
    <row r="771" spans="18:30" x14ac:dyDescent="0.25">
      <c r="R771" s="300"/>
      <c r="S771" s="300"/>
      <c r="T771" s="300"/>
      <c r="U771" s="300"/>
      <c r="V771" s="300"/>
      <c r="W771" s="300"/>
      <c r="X771" s="300"/>
      <c r="Y771" s="300"/>
      <c r="Z771" s="300"/>
      <c r="AA771" s="300"/>
      <c r="AB771" s="300"/>
      <c r="AC771" s="300"/>
      <c r="AD771" s="297"/>
    </row>
    <row r="772" spans="18:30" x14ac:dyDescent="0.25">
      <c r="R772" s="300"/>
      <c r="S772" s="300"/>
      <c r="T772" s="300"/>
      <c r="U772" s="300"/>
      <c r="V772" s="300"/>
      <c r="W772" s="300"/>
      <c r="X772" s="300"/>
      <c r="Y772" s="300"/>
      <c r="Z772" s="300"/>
      <c r="AA772" s="300"/>
      <c r="AB772" s="300"/>
      <c r="AC772" s="300"/>
      <c r="AD772" s="297"/>
    </row>
    <row r="773" spans="18:30" x14ac:dyDescent="0.25">
      <c r="R773" s="300"/>
      <c r="S773" s="300"/>
      <c r="T773" s="300"/>
      <c r="U773" s="300"/>
      <c r="V773" s="300"/>
      <c r="W773" s="300"/>
      <c r="X773" s="300"/>
      <c r="Y773" s="300"/>
      <c r="Z773" s="300"/>
      <c r="AA773" s="300"/>
      <c r="AB773" s="300"/>
      <c r="AC773" s="300"/>
      <c r="AD773" s="297"/>
    </row>
    <row r="774" spans="18:30" x14ac:dyDescent="0.25">
      <c r="R774" s="300"/>
      <c r="S774" s="300"/>
      <c r="T774" s="300"/>
      <c r="U774" s="300"/>
      <c r="V774" s="300"/>
      <c r="W774" s="300"/>
      <c r="X774" s="300"/>
      <c r="Y774" s="300"/>
      <c r="Z774" s="300"/>
      <c r="AA774" s="300"/>
      <c r="AB774" s="300"/>
      <c r="AC774" s="300"/>
      <c r="AD774" s="297"/>
    </row>
    <row r="775" spans="18:30" x14ac:dyDescent="0.25">
      <c r="R775" s="300"/>
      <c r="S775" s="300"/>
      <c r="T775" s="300"/>
      <c r="U775" s="300"/>
      <c r="V775" s="300"/>
      <c r="W775" s="300"/>
      <c r="X775" s="300"/>
      <c r="Y775" s="300"/>
      <c r="Z775" s="300"/>
      <c r="AA775" s="300"/>
      <c r="AB775" s="300"/>
      <c r="AC775" s="300"/>
      <c r="AD775" s="297"/>
    </row>
    <row r="776" spans="18:30" x14ac:dyDescent="0.25">
      <c r="R776" s="300"/>
      <c r="S776" s="300"/>
      <c r="T776" s="300"/>
      <c r="U776" s="300"/>
      <c r="V776" s="300"/>
      <c r="W776" s="300"/>
      <c r="X776" s="300"/>
      <c r="Y776" s="300"/>
      <c r="Z776" s="300"/>
      <c r="AA776" s="300"/>
      <c r="AB776" s="300"/>
      <c r="AC776" s="300"/>
      <c r="AD776" s="297"/>
    </row>
    <row r="777" spans="18:30" x14ac:dyDescent="0.25">
      <c r="R777" s="300"/>
      <c r="S777" s="300"/>
      <c r="T777" s="300"/>
      <c r="U777" s="300"/>
      <c r="V777" s="300"/>
      <c r="W777" s="300"/>
      <c r="X777" s="300"/>
      <c r="Y777" s="300"/>
      <c r="Z777" s="300"/>
      <c r="AA777" s="300"/>
      <c r="AB777" s="300"/>
      <c r="AC777" s="300"/>
      <c r="AD777" s="297"/>
    </row>
    <row r="778" spans="18:30" x14ac:dyDescent="0.25">
      <c r="R778" s="300"/>
      <c r="S778" s="300"/>
      <c r="T778" s="300"/>
      <c r="U778" s="300"/>
      <c r="V778" s="300"/>
      <c r="W778" s="300"/>
      <c r="X778" s="300"/>
      <c r="Y778" s="300"/>
      <c r="Z778" s="300"/>
      <c r="AA778" s="300"/>
      <c r="AB778" s="300"/>
      <c r="AC778" s="300"/>
      <c r="AD778" s="297"/>
    </row>
    <row r="779" spans="18:30" x14ac:dyDescent="0.25">
      <c r="R779" s="300"/>
      <c r="S779" s="300"/>
      <c r="T779" s="300"/>
      <c r="U779" s="300"/>
      <c r="V779" s="300"/>
      <c r="W779" s="300"/>
      <c r="X779" s="300"/>
      <c r="Y779" s="300"/>
      <c r="Z779" s="300"/>
      <c r="AA779" s="300"/>
      <c r="AB779" s="300"/>
      <c r="AC779" s="300"/>
      <c r="AD779" s="297"/>
    </row>
    <row r="780" spans="18:30" x14ac:dyDescent="0.25">
      <c r="R780" s="300"/>
      <c r="S780" s="300"/>
      <c r="T780" s="300"/>
      <c r="U780" s="300"/>
      <c r="V780" s="300"/>
      <c r="W780" s="300"/>
      <c r="X780" s="300"/>
      <c r="Y780" s="300"/>
      <c r="Z780" s="300"/>
      <c r="AA780" s="300"/>
      <c r="AB780" s="300"/>
      <c r="AC780" s="300"/>
      <c r="AD780" s="297"/>
    </row>
    <row r="781" spans="18:30" x14ac:dyDescent="0.25">
      <c r="R781" s="300"/>
      <c r="S781" s="300"/>
      <c r="T781" s="300"/>
      <c r="U781" s="300"/>
      <c r="V781" s="300"/>
      <c r="W781" s="300"/>
      <c r="X781" s="300"/>
      <c r="Y781" s="300"/>
      <c r="Z781" s="300"/>
      <c r="AA781" s="300"/>
      <c r="AB781" s="300"/>
      <c r="AC781" s="300"/>
      <c r="AD781" s="297"/>
    </row>
    <row r="782" spans="18:30" x14ac:dyDescent="0.25">
      <c r="R782" s="300"/>
      <c r="S782" s="300"/>
      <c r="T782" s="300"/>
      <c r="U782" s="300"/>
      <c r="V782" s="300"/>
      <c r="W782" s="300"/>
      <c r="X782" s="300"/>
      <c r="Y782" s="300"/>
      <c r="Z782" s="300"/>
      <c r="AA782" s="300"/>
      <c r="AB782" s="300"/>
      <c r="AC782" s="300"/>
      <c r="AD782" s="297"/>
    </row>
    <row r="783" spans="18:30" x14ac:dyDescent="0.25">
      <c r="R783" s="300"/>
      <c r="S783" s="300"/>
      <c r="T783" s="300"/>
      <c r="U783" s="300"/>
      <c r="V783" s="300"/>
      <c r="W783" s="300"/>
      <c r="X783" s="300"/>
      <c r="Y783" s="300"/>
      <c r="Z783" s="300"/>
      <c r="AA783" s="300"/>
      <c r="AB783" s="300"/>
      <c r="AC783" s="300"/>
      <c r="AD783" s="297"/>
    </row>
    <row r="784" spans="18:30" x14ac:dyDescent="0.25">
      <c r="R784" s="300"/>
      <c r="S784" s="300"/>
      <c r="T784" s="300"/>
      <c r="U784" s="300"/>
      <c r="V784" s="300"/>
      <c r="W784" s="300"/>
      <c r="X784" s="300"/>
      <c r="Y784" s="300"/>
      <c r="Z784" s="300"/>
      <c r="AA784" s="300"/>
      <c r="AB784" s="300"/>
      <c r="AC784" s="300"/>
      <c r="AD784" s="297"/>
    </row>
    <row r="785" spans="18:30" x14ac:dyDescent="0.25">
      <c r="R785" s="300"/>
      <c r="S785" s="300"/>
      <c r="T785" s="300"/>
      <c r="U785" s="300"/>
      <c r="V785" s="300"/>
      <c r="W785" s="300"/>
      <c r="X785" s="300"/>
      <c r="Y785" s="300"/>
      <c r="Z785" s="300"/>
      <c r="AA785" s="300"/>
      <c r="AB785" s="300"/>
      <c r="AC785" s="300"/>
      <c r="AD785" s="297"/>
    </row>
    <row r="786" spans="18:30" x14ac:dyDescent="0.25">
      <c r="R786" s="300"/>
      <c r="S786" s="300"/>
      <c r="T786" s="300"/>
      <c r="U786" s="300"/>
      <c r="V786" s="300"/>
      <c r="W786" s="300"/>
      <c r="X786" s="300"/>
      <c r="Y786" s="300"/>
      <c r="Z786" s="300"/>
      <c r="AA786" s="300"/>
      <c r="AB786" s="300"/>
      <c r="AC786" s="300"/>
      <c r="AD786" s="297"/>
    </row>
    <row r="787" spans="18:30" x14ac:dyDescent="0.25">
      <c r="R787" s="300"/>
      <c r="S787" s="300"/>
      <c r="T787" s="300"/>
      <c r="U787" s="300"/>
      <c r="V787" s="300"/>
      <c r="W787" s="300"/>
      <c r="X787" s="300"/>
      <c r="Y787" s="300"/>
      <c r="Z787" s="300"/>
      <c r="AA787" s="300"/>
      <c r="AB787" s="300"/>
      <c r="AC787" s="300"/>
      <c r="AD787" s="297"/>
    </row>
    <row r="788" spans="18:30" x14ac:dyDescent="0.25">
      <c r="R788" s="300"/>
      <c r="S788" s="300"/>
      <c r="T788" s="300"/>
      <c r="U788" s="300"/>
      <c r="V788" s="300"/>
      <c r="W788" s="300"/>
      <c r="X788" s="300"/>
      <c r="Y788" s="300"/>
      <c r="Z788" s="300"/>
      <c r="AA788" s="300"/>
      <c r="AB788" s="300"/>
      <c r="AC788" s="300"/>
      <c r="AD788" s="297"/>
    </row>
    <row r="789" spans="18:30" x14ac:dyDescent="0.25">
      <c r="R789" s="300"/>
      <c r="S789" s="300"/>
      <c r="T789" s="300"/>
      <c r="U789" s="300"/>
      <c r="V789" s="300"/>
      <c r="W789" s="300"/>
      <c r="X789" s="300"/>
      <c r="Y789" s="300"/>
      <c r="Z789" s="300"/>
      <c r="AA789" s="300"/>
      <c r="AB789" s="300"/>
      <c r="AC789" s="300"/>
      <c r="AD789" s="297"/>
    </row>
    <row r="790" spans="18:30" x14ac:dyDescent="0.25">
      <c r="R790" s="300"/>
      <c r="S790" s="300"/>
      <c r="T790" s="300"/>
      <c r="U790" s="300"/>
      <c r="V790" s="300"/>
      <c r="W790" s="300"/>
      <c r="X790" s="300"/>
      <c r="Y790" s="300"/>
      <c r="Z790" s="300"/>
      <c r="AA790" s="300"/>
      <c r="AB790" s="300"/>
      <c r="AC790" s="300"/>
      <c r="AD790" s="297"/>
    </row>
    <row r="791" spans="18:30" x14ac:dyDescent="0.25">
      <c r="R791" s="300"/>
      <c r="S791" s="300"/>
      <c r="T791" s="300"/>
      <c r="U791" s="300"/>
      <c r="V791" s="300"/>
      <c r="W791" s="300"/>
      <c r="X791" s="300"/>
      <c r="Y791" s="300"/>
      <c r="Z791" s="300"/>
      <c r="AA791" s="300"/>
      <c r="AB791" s="300"/>
      <c r="AC791" s="300"/>
      <c r="AD791" s="297"/>
    </row>
    <row r="792" spans="18:30" x14ac:dyDescent="0.25">
      <c r="R792" s="300"/>
      <c r="S792" s="300"/>
      <c r="T792" s="300"/>
      <c r="U792" s="300"/>
      <c r="V792" s="300"/>
      <c r="W792" s="300"/>
      <c r="X792" s="300"/>
      <c r="Y792" s="300"/>
      <c r="Z792" s="300"/>
      <c r="AA792" s="300"/>
      <c r="AB792" s="300"/>
      <c r="AC792" s="300"/>
      <c r="AD792" s="297"/>
    </row>
    <row r="793" spans="18:30" x14ac:dyDescent="0.25">
      <c r="R793" s="300"/>
      <c r="S793" s="300"/>
      <c r="T793" s="300"/>
      <c r="U793" s="300"/>
      <c r="V793" s="300"/>
      <c r="W793" s="300"/>
      <c r="X793" s="300"/>
      <c r="Y793" s="300"/>
      <c r="Z793" s="300"/>
      <c r="AA793" s="300"/>
      <c r="AB793" s="300"/>
      <c r="AC793" s="300"/>
      <c r="AD793" s="297"/>
    </row>
    <row r="794" spans="18:30" x14ac:dyDescent="0.25">
      <c r="R794" s="300"/>
      <c r="S794" s="300"/>
      <c r="T794" s="300"/>
      <c r="U794" s="300"/>
      <c r="V794" s="300"/>
      <c r="W794" s="300"/>
      <c r="X794" s="300"/>
      <c r="Y794" s="300"/>
      <c r="Z794" s="300"/>
      <c r="AA794" s="300"/>
      <c r="AB794" s="300"/>
      <c r="AC794" s="300"/>
      <c r="AD794" s="297"/>
    </row>
    <row r="795" spans="18:30" x14ac:dyDescent="0.25">
      <c r="R795" s="300"/>
      <c r="S795" s="300"/>
      <c r="T795" s="300"/>
      <c r="U795" s="300"/>
      <c r="V795" s="300"/>
      <c r="W795" s="300"/>
      <c r="X795" s="300"/>
      <c r="Y795" s="300"/>
      <c r="Z795" s="300"/>
      <c r="AA795" s="300"/>
      <c r="AB795" s="300"/>
      <c r="AC795" s="300"/>
      <c r="AD795" s="297"/>
    </row>
    <row r="796" spans="18:30" x14ac:dyDescent="0.25">
      <c r="R796" s="300"/>
      <c r="S796" s="300"/>
      <c r="T796" s="300"/>
      <c r="U796" s="300"/>
      <c r="V796" s="300"/>
      <c r="W796" s="300"/>
      <c r="X796" s="300"/>
      <c r="Y796" s="300"/>
      <c r="Z796" s="300"/>
      <c r="AA796" s="300"/>
      <c r="AB796" s="300"/>
      <c r="AC796" s="300"/>
      <c r="AD796" s="297"/>
    </row>
    <row r="797" spans="18:30" x14ac:dyDescent="0.25">
      <c r="R797" s="300"/>
      <c r="S797" s="300"/>
      <c r="T797" s="300"/>
      <c r="U797" s="300"/>
      <c r="V797" s="300"/>
      <c r="W797" s="300"/>
      <c r="X797" s="300"/>
      <c r="Y797" s="300"/>
      <c r="Z797" s="300"/>
      <c r="AA797" s="300"/>
      <c r="AB797" s="300"/>
      <c r="AC797" s="300"/>
      <c r="AD797" s="297"/>
    </row>
    <row r="798" spans="18:30" x14ac:dyDescent="0.25">
      <c r="R798" s="300"/>
      <c r="S798" s="300"/>
      <c r="T798" s="300"/>
      <c r="U798" s="300"/>
      <c r="V798" s="300"/>
      <c r="W798" s="300"/>
      <c r="X798" s="300"/>
      <c r="Y798" s="300"/>
      <c r="Z798" s="300"/>
      <c r="AA798" s="300"/>
      <c r="AB798" s="300"/>
      <c r="AC798" s="300"/>
      <c r="AD798" s="297"/>
    </row>
    <row r="799" spans="18:30" x14ac:dyDescent="0.25">
      <c r="R799" s="300"/>
      <c r="S799" s="300"/>
      <c r="T799" s="300"/>
      <c r="U799" s="300"/>
      <c r="V799" s="300"/>
      <c r="W799" s="300"/>
      <c r="X799" s="300"/>
      <c r="Y799" s="300"/>
      <c r="Z799" s="300"/>
      <c r="AA799" s="300"/>
      <c r="AB799" s="300"/>
      <c r="AC799" s="300"/>
      <c r="AD799" s="297"/>
    </row>
    <row r="800" spans="18:30" x14ac:dyDescent="0.25">
      <c r="R800" s="300"/>
      <c r="S800" s="300"/>
      <c r="T800" s="300"/>
      <c r="U800" s="300"/>
      <c r="V800" s="300"/>
      <c r="W800" s="300"/>
      <c r="X800" s="300"/>
      <c r="Y800" s="300"/>
      <c r="Z800" s="300"/>
      <c r="AA800" s="300"/>
      <c r="AB800" s="300"/>
      <c r="AC800" s="300"/>
      <c r="AD800" s="297"/>
    </row>
    <row r="801" spans="18:30" x14ac:dyDescent="0.25">
      <c r="R801" s="300"/>
      <c r="S801" s="300"/>
      <c r="T801" s="300"/>
      <c r="U801" s="300"/>
      <c r="V801" s="300"/>
      <c r="W801" s="300"/>
      <c r="X801" s="300"/>
      <c r="Y801" s="300"/>
      <c r="Z801" s="300"/>
      <c r="AA801" s="300"/>
      <c r="AB801" s="300"/>
      <c r="AC801" s="300"/>
      <c r="AD801" s="297"/>
    </row>
    <row r="802" spans="18:30" x14ac:dyDescent="0.25">
      <c r="R802" s="300"/>
      <c r="S802" s="300"/>
      <c r="T802" s="300"/>
      <c r="U802" s="300"/>
      <c r="V802" s="300"/>
      <c r="W802" s="300"/>
      <c r="X802" s="300"/>
      <c r="Y802" s="300"/>
      <c r="Z802" s="300"/>
      <c r="AA802" s="300"/>
      <c r="AB802" s="300"/>
      <c r="AC802" s="300"/>
      <c r="AD802" s="297"/>
    </row>
    <row r="803" spans="18:30" x14ac:dyDescent="0.25">
      <c r="R803" s="300"/>
      <c r="S803" s="300"/>
      <c r="T803" s="300"/>
      <c r="U803" s="300"/>
      <c r="V803" s="300"/>
      <c r="W803" s="300"/>
      <c r="X803" s="300"/>
      <c r="Y803" s="300"/>
      <c r="Z803" s="300"/>
      <c r="AA803" s="300"/>
      <c r="AB803" s="300"/>
      <c r="AC803" s="300"/>
      <c r="AD803" s="297"/>
    </row>
    <row r="804" spans="18:30" x14ac:dyDescent="0.25">
      <c r="R804" s="300"/>
      <c r="S804" s="300"/>
      <c r="T804" s="300"/>
      <c r="U804" s="300"/>
      <c r="V804" s="300"/>
      <c r="W804" s="300"/>
      <c r="X804" s="300"/>
      <c r="Y804" s="300"/>
      <c r="Z804" s="300"/>
      <c r="AA804" s="300"/>
      <c r="AB804" s="300"/>
      <c r="AC804" s="300"/>
      <c r="AD804" s="297"/>
    </row>
    <row r="805" spans="18:30" x14ac:dyDescent="0.25">
      <c r="R805" s="300"/>
      <c r="S805" s="300"/>
      <c r="T805" s="300"/>
      <c r="U805" s="300"/>
      <c r="V805" s="300"/>
      <c r="W805" s="300"/>
      <c r="X805" s="300"/>
      <c r="Y805" s="300"/>
      <c r="Z805" s="300"/>
      <c r="AA805" s="300"/>
      <c r="AB805" s="300"/>
      <c r="AC805" s="300"/>
      <c r="AD805" s="297"/>
    </row>
    <row r="806" spans="18:30" x14ac:dyDescent="0.25">
      <c r="R806" s="300"/>
      <c r="S806" s="300"/>
      <c r="T806" s="300"/>
      <c r="U806" s="300"/>
      <c r="V806" s="300"/>
      <c r="W806" s="300"/>
      <c r="X806" s="300"/>
      <c r="Y806" s="300"/>
      <c r="Z806" s="300"/>
      <c r="AA806" s="300"/>
      <c r="AB806" s="300"/>
      <c r="AC806" s="300"/>
      <c r="AD806" s="297"/>
    </row>
    <row r="807" spans="18:30" x14ac:dyDescent="0.25">
      <c r="R807" s="300"/>
      <c r="S807" s="300"/>
      <c r="T807" s="300"/>
      <c r="U807" s="300"/>
      <c r="V807" s="300"/>
      <c r="W807" s="300"/>
      <c r="X807" s="300"/>
      <c r="Y807" s="300"/>
      <c r="Z807" s="300"/>
      <c r="AA807" s="300"/>
      <c r="AB807" s="300"/>
      <c r="AC807" s="300"/>
      <c r="AD807" s="297"/>
    </row>
    <row r="808" spans="18:30" x14ac:dyDescent="0.25">
      <c r="R808" s="300"/>
      <c r="S808" s="300"/>
      <c r="T808" s="300"/>
      <c r="U808" s="300"/>
      <c r="V808" s="300"/>
      <c r="W808" s="300"/>
      <c r="X808" s="300"/>
      <c r="Y808" s="300"/>
      <c r="Z808" s="300"/>
      <c r="AA808" s="300"/>
      <c r="AB808" s="300"/>
      <c r="AC808" s="300"/>
      <c r="AD808" s="297"/>
    </row>
    <row r="809" spans="18:30" x14ac:dyDescent="0.25">
      <c r="R809" s="300"/>
      <c r="S809" s="300"/>
      <c r="T809" s="300"/>
      <c r="U809" s="300"/>
      <c r="V809" s="300"/>
      <c r="W809" s="300"/>
      <c r="X809" s="300"/>
      <c r="Y809" s="300"/>
      <c r="Z809" s="300"/>
      <c r="AA809" s="300"/>
      <c r="AB809" s="300"/>
      <c r="AC809" s="300"/>
      <c r="AD809" s="297"/>
    </row>
    <row r="810" spans="18:30" x14ac:dyDescent="0.25">
      <c r="R810" s="300"/>
      <c r="S810" s="300"/>
      <c r="T810" s="300"/>
      <c r="U810" s="300"/>
      <c r="V810" s="300"/>
      <c r="W810" s="300"/>
      <c r="X810" s="300"/>
      <c r="Y810" s="300"/>
      <c r="Z810" s="300"/>
      <c r="AA810" s="300"/>
      <c r="AB810" s="300"/>
      <c r="AC810" s="300"/>
      <c r="AD810" s="297"/>
    </row>
    <row r="811" spans="18:30" x14ac:dyDescent="0.25">
      <c r="R811" s="300"/>
      <c r="S811" s="300"/>
      <c r="T811" s="300"/>
      <c r="U811" s="300"/>
      <c r="V811" s="300"/>
      <c r="W811" s="300"/>
      <c r="X811" s="300"/>
      <c r="Y811" s="300"/>
      <c r="Z811" s="300"/>
      <c r="AA811" s="300"/>
      <c r="AB811" s="300"/>
      <c r="AC811" s="300"/>
      <c r="AD811" s="297"/>
    </row>
    <row r="812" spans="18:30" x14ac:dyDescent="0.25">
      <c r="R812" s="300"/>
      <c r="S812" s="300"/>
      <c r="T812" s="300"/>
      <c r="U812" s="300"/>
      <c r="V812" s="300"/>
      <c r="W812" s="300"/>
      <c r="X812" s="300"/>
      <c r="Y812" s="300"/>
      <c r="Z812" s="300"/>
      <c r="AA812" s="300"/>
      <c r="AB812" s="300"/>
      <c r="AC812" s="300"/>
      <c r="AD812" s="297"/>
    </row>
    <row r="813" spans="18:30" x14ac:dyDescent="0.25">
      <c r="R813" s="300"/>
      <c r="S813" s="300"/>
      <c r="T813" s="300"/>
      <c r="U813" s="300"/>
      <c r="V813" s="300"/>
      <c r="W813" s="300"/>
      <c r="X813" s="300"/>
      <c r="Y813" s="300"/>
      <c r="Z813" s="300"/>
      <c r="AA813" s="300"/>
      <c r="AB813" s="300"/>
      <c r="AC813" s="300"/>
      <c r="AD813" s="297"/>
    </row>
    <row r="814" spans="18:30" x14ac:dyDescent="0.25">
      <c r="R814" s="300"/>
      <c r="S814" s="300"/>
      <c r="T814" s="300"/>
      <c r="U814" s="300"/>
      <c r="V814" s="300"/>
      <c r="W814" s="300"/>
      <c r="X814" s="300"/>
      <c r="Y814" s="300"/>
      <c r="Z814" s="300"/>
      <c r="AA814" s="300"/>
      <c r="AB814" s="300"/>
      <c r="AC814" s="300"/>
      <c r="AD814" s="297"/>
    </row>
    <row r="815" spans="18:30" x14ac:dyDescent="0.25">
      <c r="R815" s="300"/>
      <c r="S815" s="300"/>
      <c r="T815" s="300"/>
      <c r="U815" s="300"/>
      <c r="V815" s="300"/>
      <c r="W815" s="300"/>
      <c r="X815" s="300"/>
      <c r="Y815" s="300"/>
      <c r="Z815" s="300"/>
      <c r="AA815" s="300"/>
      <c r="AB815" s="300"/>
      <c r="AC815" s="300"/>
      <c r="AD815" s="297"/>
    </row>
    <row r="816" spans="18:30" x14ac:dyDescent="0.25">
      <c r="R816" s="300"/>
      <c r="S816" s="300"/>
      <c r="T816" s="300"/>
      <c r="U816" s="300"/>
      <c r="V816" s="300"/>
      <c r="W816" s="300"/>
      <c r="X816" s="300"/>
      <c r="Y816" s="300"/>
      <c r="Z816" s="300"/>
      <c r="AA816" s="300"/>
      <c r="AB816" s="300"/>
      <c r="AC816" s="300"/>
      <c r="AD816" s="297"/>
    </row>
    <row r="817" spans="18:30" x14ac:dyDescent="0.25">
      <c r="R817" s="300"/>
      <c r="S817" s="300"/>
      <c r="T817" s="300"/>
      <c r="U817" s="300"/>
      <c r="V817" s="300"/>
      <c r="W817" s="300"/>
      <c r="X817" s="300"/>
      <c r="Y817" s="300"/>
      <c r="Z817" s="300"/>
      <c r="AA817" s="300"/>
      <c r="AB817" s="300"/>
      <c r="AC817" s="300"/>
      <c r="AD817" s="297"/>
    </row>
    <row r="818" spans="18:30" x14ac:dyDescent="0.25">
      <c r="R818" s="300"/>
      <c r="S818" s="300"/>
      <c r="T818" s="300"/>
      <c r="U818" s="300"/>
      <c r="V818" s="300"/>
      <c r="W818" s="300"/>
      <c r="X818" s="300"/>
      <c r="Y818" s="300"/>
      <c r="Z818" s="300"/>
      <c r="AA818" s="300"/>
      <c r="AB818" s="300"/>
      <c r="AC818" s="300"/>
      <c r="AD818" s="297"/>
    </row>
    <row r="819" spans="18:30" x14ac:dyDescent="0.25">
      <c r="R819" s="300"/>
      <c r="S819" s="300"/>
      <c r="T819" s="300"/>
      <c r="U819" s="300"/>
      <c r="V819" s="300"/>
      <c r="W819" s="300"/>
      <c r="X819" s="300"/>
      <c r="Y819" s="300"/>
      <c r="Z819" s="300"/>
      <c r="AA819" s="300"/>
      <c r="AB819" s="300"/>
      <c r="AC819" s="300"/>
      <c r="AD819" s="297"/>
    </row>
    <row r="820" spans="18:30" x14ac:dyDescent="0.25">
      <c r="R820" s="300"/>
      <c r="S820" s="300"/>
      <c r="T820" s="300"/>
      <c r="U820" s="300"/>
      <c r="V820" s="300"/>
      <c r="W820" s="300"/>
      <c r="X820" s="300"/>
      <c r="Y820" s="300"/>
      <c r="Z820" s="300"/>
      <c r="AA820" s="300"/>
      <c r="AB820" s="300"/>
      <c r="AC820" s="300"/>
      <c r="AD820" s="297"/>
    </row>
    <row r="821" spans="18:30" x14ac:dyDescent="0.25">
      <c r="R821" s="300"/>
      <c r="S821" s="300"/>
      <c r="T821" s="300"/>
      <c r="U821" s="300"/>
      <c r="V821" s="300"/>
      <c r="W821" s="300"/>
      <c r="X821" s="300"/>
      <c r="Y821" s="300"/>
      <c r="Z821" s="300"/>
      <c r="AA821" s="300"/>
      <c r="AB821" s="300"/>
      <c r="AC821" s="300"/>
      <c r="AD821" s="297"/>
    </row>
    <row r="822" spans="18:30" x14ac:dyDescent="0.25">
      <c r="R822" s="300"/>
      <c r="S822" s="300"/>
      <c r="T822" s="300"/>
      <c r="U822" s="300"/>
      <c r="V822" s="300"/>
      <c r="W822" s="300"/>
      <c r="X822" s="300"/>
      <c r="Y822" s="300"/>
      <c r="Z822" s="300"/>
      <c r="AA822" s="300"/>
      <c r="AB822" s="300"/>
      <c r="AC822" s="300"/>
      <c r="AD822" s="297"/>
    </row>
    <row r="823" spans="18:30" x14ac:dyDescent="0.25">
      <c r="R823" s="300"/>
      <c r="S823" s="300"/>
      <c r="T823" s="300"/>
      <c r="U823" s="300"/>
      <c r="V823" s="300"/>
      <c r="W823" s="300"/>
      <c r="X823" s="300"/>
      <c r="Y823" s="300"/>
      <c r="Z823" s="300"/>
      <c r="AA823" s="300"/>
      <c r="AB823" s="300"/>
      <c r="AC823" s="300"/>
      <c r="AD823" s="297"/>
    </row>
    <row r="824" spans="18:30" x14ac:dyDescent="0.25">
      <c r="R824" s="300"/>
      <c r="S824" s="300"/>
      <c r="T824" s="300"/>
      <c r="U824" s="300"/>
      <c r="V824" s="300"/>
      <c r="W824" s="300"/>
      <c r="X824" s="300"/>
      <c r="Y824" s="300"/>
      <c r="Z824" s="300"/>
      <c r="AA824" s="300"/>
      <c r="AB824" s="300"/>
      <c r="AC824" s="300"/>
      <c r="AD824" s="297"/>
    </row>
    <row r="825" spans="18:30" x14ac:dyDescent="0.25">
      <c r="R825" s="300"/>
      <c r="S825" s="300"/>
      <c r="T825" s="300"/>
      <c r="U825" s="300"/>
      <c r="V825" s="300"/>
      <c r="W825" s="300"/>
      <c r="X825" s="300"/>
      <c r="Y825" s="300"/>
      <c r="Z825" s="300"/>
      <c r="AA825" s="300"/>
      <c r="AB825" s="300"/>
      <c r="AC825" s="300"/>
      <c r="AD825" s="297"/>
    </row>
    <row r="826" spans="18:30" x14ac:dyDescent="0.25">
      <c r="R826" s="300"/>
      <c r="S826" s="300"/>
      <c r="T826" s="300"/>
      <c r="U826" s="300"/>
      <c r="V826" s="300"/>
      <c r="W826" s="300"/>
      <c r="X826" s="300"/>
      <c r="Y826" s="300"/>
      <c r="Z826" s="300"/>
      <c r="AA826" s="300"/>
      <c r="AB826" s="300"/>
      <c r="AC826" s="300"/>
      <c r="AD826" s="297"/>
    </row>
    <row r="827" spans="18:30" x14ac:dyDescent="0.25">
      <c r="R827" s="300"/>
      <c r="S827" s="300"/>
      <c r="T827" s="300"/>
      <c r="U827" s="300"/>
      <c r="V827" s="300"/>
      <c r="W827" s="300"/>
      <c r="X827" s="300"/>
      <c r="Y827" s="300"/>
      <c r="Z827" s="300"/>
      <c r="AA827" s="300"/>
      <c r="AB827" s="300"/>
      <c r="AC827" s="300"/>
      <c r="AD827" s="297"/>
    </row>
    <row r="828" spans="18:30" x14ac:dyDescent="0.25">
      <c r="R828" s="300"/>
      <c r="S828" s="300"/>
      <c r="T828" s="300"/>
      <c r="U828" s="300"/>
      <c r="V828" s="300"/>
      <c r="W828" s="300"/>
      <c r="X828" s="300"/>
      <c r="Y828" s="300"/>
      <c r="Z828" s="300"/>
      <c r="AA828" s="300"/>
      <c r="AB828" s="300"/>
      <c r="AC828" s="300"/>
      <c r="AD828" s="297"/>
    </row>
    <row r="829" spans="18:30" x14ac:dyDescent="0.25">
      <c r="R829" s="300"/>
      <c r="S829" s="300"/>
      <c r="T829" s="300"/>
      <c r="U829" s="300"/>
      <c r="V829" s="300"/>
      <c r="W829" s="300"/>
      <c r="X829" s="300"/>
      <c r="Y829" s="300"/>
      <c r="Z829" s="300"/>
      <c r="AA829" s="300"/>
      <c r="AB829" s="300"/>
      <c r="AC829" s="300"/>
      <c r="AD829" s="297"/>
    </row>
    <row r="830" spans="18:30" x14ac:dyDescent="0.25">
      <c r="R830" s="300"/>
      <c r="S830" s="300"/>
      <c r="T830" s="300"/>
      <c r="U830" s="300"/>
      <c r="V830" s="300"/>
      <c r="W830" s="300"/>
      <c r="X830" s="300"/>
      <c r="Y830" s="300"/>
      <c r="Z830" s="300"/>
      <c r="AA830" s="300"/>
      <c r="AB830" s="300"/>
      <c r="AC830" s="300"/>
      <c r="AD830" s="297"/>
    </row>
    <row r="831" spans="18:30" x14ac:dyDescent="0.25">
      <c r="R831" s="300"/>
      <c r="S831" s="300"/>
      <c r="T831" s="300"/>
      <c r="U831" s="300"/>
      <c r="V831" s="300"/>
      <c r="W831" s="300"/>
      <c r="X831" s="300"/>
      <c r="Y831" s="300"/>
      <c r="Z831" s="300"/>
      <c r="AA831" s="300"/>
      <c r="AB831" s="300"/>
      <c r="AC831" s="300"/>
      <c r="AD831" s="297"/>
    </row>
    <row r="832" spans="18:30" x14ac:dyDescent="0.25">
      <c r="R832" s="300"/>
      <c r="S832" s="300"/>
      <c r="T832" s="300"/>
      <c r="U832" s="300"/>
      <c r="V832" s="300"/>
      <c r="W832" s="300"/>
      <c r="X832" s="300"/>
      <c r="Y832" s="300"/>
      <c r="Z832" s="300"/>
      <c r="AA832" s="300"/>
      <c r="AB832" s="300"/>
      <c r="AC832" s="300"/>
      <c r="AD832" s="297"/>
    </row>
    <row r="833" spans="18:30" x14ac:dyDescent="0.25">
      <c r="R833" s="300"/>
      <c r="S833" s="300"/>
      <c r="T833" s="300"/>
      <c r="U833" s="300"/>
      <c r="V833" s="300"/>
      <c r="W833" s="300"/>
      <c r="X833" s="300"/>
      <c r="Y833" s="300"/>
      <c r="Z833" s="300"/>
      <c r="AA833" s="300"/>
      <c r="AB833" s="300"/>
      <c r="AC833" s="300"/>
      <c r="AD833" s="297"/>
    </row>
    <row r="834" spans="18:30" x14ac:dyDescent="0.25">
      <c r="R834" s="300"/>
      <c r="S834" s="300"/>
      <c r="T834" s="300"/>
      <c r="U834" s="300"/>
      <c r="V834" s="300"/>
      <c r="W834" s="300"/>
      <c r="X834" s="300"/>
      <c r="Y834" s="300"/>
      <c r="Z834" s="300"/>
      <c r="AA834" s="300"/>
      <c r="AB834" s="300"/>
      <c r="AC834" s="300"/>
      <c r="AD834" s="297"/>
    </row>
    <row r="835" spans="18:30" x14ac:dyDescent="0.25">
      <c r="R835" s="300"/>
      <c r="S835" s="300"/>
      <c r="T835" s="300"/>
      <c r="U835" s="300"/>
      <c r="V835" s="300"/>
      <c r="W835" s="300"/>
      <c r="X835" s="300"/>
      <c r="Y835" s="300"/>
      <c r="Z835" s="300"/>
      <c r="AA835" s="300"/>
      <c r="AB835" s="300"/>
      <c r="AC835" s="300"/>
      <c r="AD835" s="297"/>
    </row>
    <row r="836" spans="18:30" x14ac:dyDescent="0.25">
      <c r="R836" s="300"/>
      <c r="S836" s="300"/>
      <c r="T836" s="300"/>
      <c r="U836" s="300"/>
      <c r="V836" s="300"/>
      <c r="W836" s="300"/>
      <c r="X836" s="300"/>
      <c r="Y836" s="300"/>
      <c r="Z836" s="300"/>
      <c r="AA836" s="300"/>
      <c r="AB836" s="300"/>
      <c r="AC836" s="300"/>
      <c r="AD836" s="297"/>
    </row>
    <row r="837" spans="18:30" x14ac:dyDescent="0.25">
      <c r="R837" s="300"/>
      <c r="S837" s="300"/>
      <c r="T837" s="300"/>
      <c r="U837" s="300"/>
      <c r="V837" s="300"/>
      <c r="W837" s="300"/>
      <c r="X837" s="300"/>
      <c r="Y837" s="300"/>
      <c r="Z837" s="300"/>
      <c r="AA837" s="300"/>
      <c r="AB837" s="300"/>
      <c r="AC837" s="300"/>
      <c r="AD837" s="297"/>
    </row>
    <row r="838" spans="18:30" x14ac:dyDescent="0.25">
      <c r="R838" s="300"/>
      <c r="S838" s="300"/>
      <c r="T838" s="300"/>
      <c r="U838" s="300"/>
      <c r="V838" s="300"/>
      <c r="W838" s="300"/>
      <c r="X838" s="300"/>
      <c r="Y838" s="300"/>
      <c r="Z838" s="300"/>
      <c r="AA838" s="300"/>
      <c r="AB838" s="300"/>
      <c r="AC838" s="300"/>
      <c r="AD838" s="297"/>
    </row>
    <row r="839" spans="18:30" x14ac:dyDescent="0.25">
      <c r="R839" s="300"/>
      <c r="S839" s="300"/>
      <c r="T839" s="300"/>
      <c r="U839" s="300"/>
      <c r="V839" s="300"/>
      <c r="W839" s="300"/>
      <c r="X839" s="300"/>
      <c r="Y839" s="300"/>
      <c r="Z839" s="300"/>
      <c r="AA839" s="300"/>
      <c r="AB839" s="300"/>
      <c r="AC839" s="300"/>
      <c r="AD839" s="297"/>
    </row>
    <row r="840" spans="18:30" x14ac:dyDescent="0.25">
      <c r="R840" s="300"/>
      <c r="S840" s="300"/>
      <c r="T840" s="300"/>
      <c r="U840" s="300"/>
      <c r="V840" s="300"/>
      <c r="W840" s="300"/>
      <c r="X840" s="300"/>
      <c r="Y840" s="300"/>
      <c r="Z840" s="300"/>
      <c r="AA840" s="300"/>
      <c r="AB840" s="300"/>
      <c r="AC840" s="300"/>
      <c r="AD840" s="297"/>
    </row>
    <row r="841" spans="18:30" x14ac:dyDescent="0.25">
      <c r="R841" s="300"/>
      <c r="S841" s="300"/>
      <c r="T841" s="300"/>
      <c r="U841" s="300"/>
      <c r="V841" s="300"/>
      <c r="W841" s="300"/>
      <c r="X841" s="300"/>
      <c r="Y841" s="300"/>
      <c r="Z841" s="300"/>
      <c r="AA841" s="300"/>
      <c r="AB841" s="300"/>
      <c r="AC841" s="300"/>
      <c r="AD841" s="297"/>
    </row>
    <row r="842" spans="18:30" x14ac:dyDescent="0.25">
      <c r="R842" s="300"/>
      <c r="S842" s="300"/>
      <c r="T842" s="300"/>
      <c r="U842" s="300"/>
      <c r="V842" s="300"/>
      <c r="W842" s="300"/>
      <c r="X842" s="300"/>
      <c r="Y842" s="300"/>
      <c r="Z842" s="300"/>
      <c r="AA842" s="300"/>
      <c r="AB842" s="300"/>
      <c r="AC842" s="300"/>
      <c r="AD842" s="297"/>
    </row>
    <row r="843" spans="18:30" x14ac:dyDescent="0.25">
      <c r="R843" s="300"/>
      <c r="S843" s="300"/>
      <c r="T843" s="300"/>
      <c r="U843" s="300"/>
      <c r="V843" s="300"/>
      <c r="W843" s="300"/>
      <c r="X843" s="300"/>
      <c r="Y843" s="300"/>
      <c r="Z843" s="300"/>
      <c r="AA843" s="300"/>
      <c r="AB843" s="300"/>
      <c r="AC843" s="300"/>
      <c r="AD843" s="297"/>
    </row>
    <row r="844" spans="18:30" x14ac:dyDescent="0.25">
      <c r="R844" s="300"/>
      <c r="S844" s="300"/>
      <c r="T844" s="300"/>
      <c r="U844" s="300"/>
      <c r="V844" s="300"/>
      <c r="W844" s="300"/>
      <c r="X844" s="300"/>
      <c r="Y844" s="300"/>
      <c r="Z844" s="300"/>
      <c r="AA844" s="300"/>
      <c r="AB844" s="300"/>
      <c r="AC844" s="300"/>
      <c r="AD844" s="297"/>
    </row>
    <row r="845" spans="18:30" x14ac:dyDescent="0.25">
      <c r="R845" s="300"/>
      <c r="S845" s="300"/>
      <c r="T845" s="300"/>
      <c r="U845" s="300"/>
      <c r="V845" s="300"/>
      <c r="W845" s="300"/>
      <c r="X845" s="300"/>
      <c r="Y845" s="300"/>
      <c r="Z845" s="300"/>
      <c r="AA845" s="300"/>
      <c r="AB845" s="300"/>
      <c r="AC845" s="300"/>
      <c r="AD845" s="297"/>
    </row>
    <row r="846" spans="18:30" x14ac:dyDescent="0.25">
      <c r="R846" s="300"/>
      <c r="S846" s="300"/>
      <c r="T846" s="300"/>
      <c r="U846" s="300"/>
      <c r="V846" s="300"/>
      <c r="W846" s="300"/>
      <c r="X846" s="300"/>
      <c r="Y846" s="300"/>
      <c r="Z846" s="300"/>
      <c r="AA846" s="300"/>
      <c r="AB846" s="300"/>
      <c r="AC846" s="300"/>
      <c r="AD846" s="297"/>
    </row>
    <row r="847" spans="18:30" x14ac:dyDescent="0.25">
      <c r="R847" s="300"/>
      <c r="S847" s="300"/>
      <c r="T847" s="300"/>
      <c r="U847" s="300"/>
      <c r="V847" s="300"/>
      <c r="W847" s="300"/>
      <c r="X847" s="300"/>
      <c r="Y847" s="300"/>
      <c r="Z847" s="300"/>
      <c r="AA847" s="300"/>
      <c r="AB847" s="300"/>
      <c r="AC847" s="300"/>
      <c r="AD847" s="297"/>
    </row>
    <row r="848" spans="18:30" x14ac:dyDescent="0.25">
      <c r="R848" s="300"/>
      <c r="S848" s="300"/>
      <c r="T848" s="300"/>
      <c r="U848" s="300"/>
      <c r="V848" s="300"/>
      <c r="W848" s="300"/>
      <c r="X848" s="300"/>
      <c r="Y848" s="300"/>
      <c r="Z848" s="300"/>
      <c r="AA848" s="300"/>
      <c r="AB848" s="300"/>
      <c r="AC848" s="300"/>
      <c r="AD848" s="297"/>
    </row>
    <row r="849" spans="18:30" x14ac:dyDescent="0.25">
      <c r="R849" s="300"/>
      <c r="S849" s="300"/>
      <c r="T849" s="300"/>
      <c r="U849" s="300"/>
      <c r="V849" s="300"/>
      <c r="W849" s="300"/>
      <c r="X849" s="300"/>
      <c r="Y849" s="300"/>
      <c r="Z849" s="300"/>
      <c r="AA849" s="300"/>
      <c r="AB849" s="300"/>
      <c r="AC849" s="300"/>
      <c r="AD849" s="297"/>
    </row>
    <row r="850" spans="18:30" x14ac:dyDescent="0.25">
      <c r="R850" s="300"/>
      <c r="S850" s="300"/>
      <c r="T850" s="300"/>
      <c r="U850" s="300"/>
      <c r="V850" s="300"/>
      <c r="W850" s="300"/>
      <c r="X850" s="300"/>
      <c r="Y850" s="300"/>
      <c r="Z850" s="300"/>
      <c r="AA850" s="300"/>
      <c r="AB850" s="300"/>
      <c r="AC850" s="300"/>
      <c r="AD850" s="297"/>
    </row>
    <row r="851" spans="18:30" x14ac:dyDescent="0.25">
      <c r="R851" s="300"/>
      <c r="S851" s="300"/>
      <c r="T851" s="300"/>
      <c r="U851" s="300"/>
      <c r="V851" s="300"/>
      <c r="W851" s="300"/>
      <c r="X851" s="300"/>
      <c r="Y851" s="300"/>
      <c r="Z851" s="300"/>
      <c r="AA851" s="300"/>
      <c r="AB851" s="300"/>
      <c r="AC851" s="300"/>
      <c r="AD851" s="297"/>
    </row>
    <row r="852" spans="18:30" x14ac:dyDescent="0.25">
      <c r="R852" s="300"/>
      <c r="S852" s="300"/>
      <c r="T852" s="300"/>
      <c r="U852" s="300"/>
      <c r="V852" s="300"/>
      <c r="W852" s="300"/>
      <c r="X852" s="300"/>
      <c r="Y852" s="300"/>
      <c r="Z852" s="300"/>
      <c r="AA852" s="300"/>
      <c r="AB852" s="300"/>
      <c r="AC852" s="300"/>
      <c r="AD852" s="297"/>
    </row>
    <row r="853" spans="18:30" x14ac:dyDescent="0.25">
      <c r="R853" s="300"/>
      <c r="S853" s="300"/>
      <c r="T853" s="300"/>
      <c r="U853" s="300"/>
      <c r="V853" s="300"/>
      <c r="W853" s="300"/>
      <c r="X853" s="300"/>
      <c r="Y853" s="300"/>
      <c r="Z853" s="300"/>
      <c r="AA853" s="300"/>
      <c r="AB853" s="300"/>
      <c r="AC853" s="300"/>
      <c r="AD853" s="297"/>
    </row>
    <row r="854" spans="18:30" x14ac:dyDescent="0.25">
      <c r="R854" s="300"/>
      <c r="S854" s="300"/>
      <c r="T854" s="300"/>
      <c r="U854" s="300"/>
      <c r="V854" s="300"/>
      <c r="W854" s="300"/>
      <c r="X854" s="300"/>
      <c r="Y854" s="300"/>
      <c r="Z854" s="300"/>
      <c r="AA854" s="300"/>
      <c r="AB854" s="300"/>
      <c r="AC854" s="300"/>
      <c r="AD854" s="297"/>
    </row>
    <row r="855" spans="18:30" x14ac:dyDescent="0.25">
      <c r="R855" s="300"/>
      <c r="S855" s="300"/>
      <c r="T855" s="300"/>
      <c r="U855" s="300"/>
      <c r="V855" s="300"/>
      <c r="W855" s="300"/>
      <c r="X855" s="300"/>
      <c r="Y855" s="300"/>
      <c r="Z855" s="300"/>
      <c r="AA855" s="300"/>
      <c r="AB855" s="300"/>
      <c r="AC855" s="300"/>
      <c r="AD855" s="297"/>
    </row>
    <row r="856" spans="18:30" x14ac:dyDescent="0.25">
      <c r="R856" s="300"/>
      <c r="S856" s="300"/>
      <c r="T856" s="300"/>
      <c r="U856" s="300"/>
      <c r="V856" s="300"/>
      <c r="W856" s="300"/>
      <c r="X856" s="300"/>
      <c r="Y856" s="300"/>
      <c r="Z856" s="300"/>
      <c r="AA856" s="300"/>
      <c r="AB856" s="300"/>
      <c r="AC856" s="300"/>
      <c r="AD856" s="297"/>
    </row>
    <row r="857" spans="18:30" x14ac:dyDescent="0.25">
      <c r="R857" s="300"/>
      <c r="S857" s="300"/>
      <c r="T857" s="300"/>
      <c r="U857" s="300"/>
      <c r="V857" s="300"/>
      <c r="W857" s="300"/>
      <c r="X857" s="300"/>
      <c r="Y857" s="300"/>
      <c r="Z857" s="300"/>
      <c r="AA857" s="300"/>
      <c r="AB857" s="300"/>
      <c r="AC857" s="300"/>
      <c r="AD857" s="297"/>
    </row>
    <row r="858" spans="18:30" x14ac:dyDescent="0.25">
      <c r="R858" s="300"/>
      <c r="S858" s="300"/>
      <c r="T858" s="300"/>
      <c r="U858" s="300"/>
      <c r="V858" s="300"/>
      <c r="W858" s="300"/>
      <c r="X858" s="300"/>
      <c r="Y858" s="300"/>
      <c r="Z858" s="300"/>
      <c r="AA858" s="300"/>
      <c r="AB858" s="300"/>
      <c r="AC858" s="300"/>
      <c r="AD858" s="297"/>
    </row>
    <row r="859" spans="18:30" x14ac:dyDescent="0.25">
      <c r="R859" s="300"/>
      <c r="S859" s="300"/>
      <c r="T859" s="300"/>
      <c r="U859" s="300"/>
      <c r="V859" s="300"/>
      <c r="W859" s="300"/>
      <c r="X859" s="300"/>
      <c r="Y859" s="300"/>
      <c r="Z859" s="300"/>
      <c r="AA859" s="300"/>
      <c r="AB859" s="300"/>
      <c r="AC859" s="300"/>
      <c r="AD859" s="297"/>
    </row>
    <row r="860" spans="18:30" x14ac:dyDescent="0.25">
      <c r="R860" s="300"/>
      <c r="S860" s="300"/>
      <c r="T860" s="300"/>
      <c r="U860" s="300"/>
      <c r="V860" s="300"/>
      <c r="W860" s="300"/>
      <c r="X860" s="300"/>
      <c r="Y860" s="300"/>
      <c r="Z860" s="300"/>
      <c r="AA860" s="300"/>
      <c r="AB860" s="300"/>
      <c r="AC860" s="300"/>
      <c r="AD860" s="297"/>
    </row>
    <row r="861" spans="18:30" x14ac:dyDescent="0.25">
      <c r="R861" s="300"/>
      <c r="S861" s="300"/>
      <c r="T861" s="300"/>
      <c r="U861" s="300"/>
      <c r="V861" s="300"/>
      <c r="W861" s="300"/>
      <c r="X861" s="300"/>
      <c r="Y861" s="300"/>
      <c r="Z861" s="300"/>
      <c r="AA861" s="300"/>
      <c r="AB861" s="300"/>
      <c r="AC861" s="300"/>
      <c r="AD861" s="297"/>
    </row>
    <row r="862" spans="18:30" x14ac:dyDescent="0.25">
      <c r="R862" s="300"/>
      <c r="S862" s="300"/>
      <c r="T862" s="300"/>
      <c r="U862" s="300"/>
      <c r="V862" s="300"/>
      <c r="W862" s="300"/>
      <c r="X862" s="300"/>
      <c r="Y862" s="300"/>
      <c r="Z862" s="300"/>
      <c r="AA862" s="300"/>
      <c r="AB862" s="300"/>
      <c r="AC862" s="300"/>
      <c r="AD862" s="297"/>
    </row>
    <row r="863" spans="18:30" x14ac:dyDescent="0.25">
      <c r="R863" s="300"/>
      <c r="S863" s="300"/>
      <c r="T863" s="300"/>
      <c r="U863" s="300"/>
      <c r="V863" s="300"/>
      <c r="W863" s="300"/>
      <c r="X863" s="300"/>
      <c r="Y863" s="300"/>
      <c r="Z863" s="300"/>
      <c r="AA863" s="300"/>
      <c r="AB863" s="300"/>
      <c r="AC863" s="300"/>
      <c r="AD863" s="297"/>
    </row>
    <row r="864" spans="18:30" x14ac:dyDescent="0.25">
      <c r="R864" s="300"/>
      <c r="S864" s="300"/>
      <c r="T864" s="300"/>
      <c r="U864" s="300"/>
      <c r="V864" s="300"/>
      <c r="W864" s="300"/>
      <c r="X864" s="300"/>
      <c r="Y864" s="300"/>
      <c r="Z864" s="300"/>
      <c r="AA864" s="300"/>
      <c r="AB864" s="300"/>
      <c r="AC864" s="300"/>
      <c r="AD864" s="297"/>
    </row>
    <row r="865" spans="18:30" x14ac:dyDescent="0.25">
      <c r="R865" s="300"/>
      <c r="S865" s="300"/>
      <c r="T865" s="300"/>
      <c r="U865" s="300"/>
      <c r="V865" s="300"/>
      <c r="W865" s="300"/>
      <c r="X865" s="300"/>
      <c r="Y865" s="300"/>
      <c r="Z865" s="300"/>
      <c r="AA865" s="300"/>
      <c r="AB865" s="300"/>
      <c r="AC865" s="300"/>
      <c r="AD865" s="297"/>
    </row>
    <row r="866" spans="18:30" x14ac:dyDescent="0.25">
      <c r="R866" s="300"/>
      <c r="S866" s="300"/>
      <c r="T866" s="300"/>
      <c r="U866" s="300"/>
      <c r="V866" s="300"/>
      <c r="W866" s="300"/>
      <c r="X866" s="300"/>
      <c r="Y866" s="300"/>
      <c r="Z866" s="300"/>
      <c r="AA866" s="300"/>
      <c r="AB866" s="300"/>
      <c r="AC866" s="300"/>
      <c r="AD866" s="297"/>
    </row>
    <row r="867" spans="18:30" x14ac:dyDescent="0.25">
      <c r="R867" s="300"/>
      <c r="S867" s="300"/>
      <c r="T867" s="300"/>
      <c r="U867" s="300"/>
      <c r="V867" s="300"/>
      <c r="W867" s="300"/>
      <c r="X867" s="300"/>
      <c r="Y867" s="300"/>
      <c r="Z867" s="300"/>
      <c r="AA867" s="300"/>
      <c r="AB867" s="300"/>
      <c r="AC867" s="300"/>
      <c r="AD867" s="297"/>
    </row>
    <row r="868" spans="18:30" x14ac:dyDescent="0.25">
      <c r="R868" s="300"/>
      <c r="S868" s="300"/>
      <c r="T868" s="300"/>
      <c r="U868" s="300"/>
      <c r="V868" s="300"/>
      <c r="W868" s="300"/>
      <c r="X868" s="300"/>
      <c r="Y868" s="300"/>
      <c r="Z868" s="300"/>
      <c r="AA868" s="300"/>
      <c r="AB868" s="300"/>
      <c r="AC868" s="300"/>
      <c r="AD868" s="297"/>
    </row>
    <row r="869" spans="18:30" x14ac:dyDescent="0.25">
      <c r="R869" s="300"/>
      <c r="S869" s="300"/>
      <c r="T869" s="300"/>
      <c r="U869" s="300"/>
      <c r="V869" s="300"/>
      <c r="W869" s="300"/>
      <c r="X869" s="300"/>
      <c r="Y869" s="300"/>
      <c r="Z869" s="300"/>
      <c r="AA869" s="300"/>
      <c r="AB869" s="300"/>
      <c r="AC869" s="300"/>
      <c r="AD869" s="297"/>
    </row>
    <row r="870" spans="18:30" x14ac:dyDescent="0.25">
      <c r="R870" s="300"/>
      <c r="S870" s="300"/>
      <c r="T870" s="300"/>
      <c r="U870" s="300"/>
      <c r="V870" s="300"/>
      <c r="W870" s="300"/>
      <c r="X870" s="300"/>
      <c r="Y870" s="300"/>
      <c r="Z870" s="300"/>
      <c r="AA870" s="300"/>
      <c r="AB870" s="300"/>
      <c r="AC870" s="300"/>
      <c r="AD870" s="297"/>
    </row>
    <row r="871" spans="18:30" x14ac:dyDescent="0.25">
      <c r="R871" s="300"/>
      <c r="S871" s="300"/>
      <c r="T871" s="300"/>
      <c r="U871" s="300"/>
      <c r="V871" s="300"/>
      <c r="W871" s="300"/>
      <c r="X871" s="300"/>
      <c r="Y871" s="300"/>
      <c r="Z871" s="300"/>
      <c r="AA871" s="300"/>
      <c r="AB871" s="300"/>
      <c r="AC871" s="300"/>
      <c r="AD871" s="297"/>
    </row>
    <row r="872" spans="18:30" x14ac:dyDescent="0.25">
      <c r="R872" s="300"/>
      <c r="S872" s="300"/>
      <c r="T872" s="300"/>
      <c r="U872" s="300"/>
      <c r="V872" s="300"/>
      <c r="W872" s="300"/>
      <c r="X872" s="300"/>
      <c r="Y872" s="300"/>
      <c r="Z872" s="300"/>
      <c r="AA872" s="300"/>
      <c r="AB872" s="300"/>
      <c r="AC872" s="300"/>
      <c r="AD872" s="297"/>
    </row>
    <row r="873" spans="18:30" x14ac:dyDescent="0.25">
      <c r="R873" s="300"/>
      <c r="S873" s="300"/>
      <c r="T873" s="300"/>
      <c r="U873" s="300"/>
      <c r="V873" s="300"/>
      <c r="W873" s="300"/>
      <c r="X873" s="300"/>
      <c r="Y873" s="300"/>
      <c r="Z873" s="300"/>
      <c r="AA873" s="300"/>
      <c r="AB873" s="300"/>
      <c r="AC873" s="300"/>
      <c r="AD873" s="297"/>
    </row>
    <row r="874" spans="18:30" x14ac:dyDescent="0.25">
      <c r="R874" s="300"/>
      <c r="S874" s="300"/>
      <c r="T874" s="300"/>
      <c r="U874" s="300"/>
      <c r="V874" s="300"/>
      <c r="W874" s="300"/>
      <c r="X874" s="300"/>
      <c r="Y874" s="300"/>
      <c r="Z874" s="300"/>
      <c r="AA874" s="300"/>
      <c r="AB874" s="300"/>
      <c r="AC874" s="300"/>
      <c r="AD874" s="297"/>
    </row>
    <row r="875" spans="18:30" x14ac:dyDescent="0.25">
      <c r="R875" s="300"/>
      <c r="S875" s="300"/>
      <c r="T875" s="300"/>
      <c r="U875" s="300"/>
      <c r="V875" s="300"/>
      <c r="W875" s="300"/>
      <c r="X875" s="300"/>
      <c r="Y875" s="300"/>
      <c r="Z875" s="300"/>
      <c r="AA875" s="300"/>
      <c r="AB875" s="300"/>
      <c r="AC875" s="300"/>
      <c r="AD875" s="297"/>
    </row>
    <row r="876" spans="18:30" x14ac:dyDescent="0.25">
      <c r="R876" s="300"/>
      <c r="S876" s="300"/>
      <c r="T876" s="300"/>
      <c r="U876" s="300"/>
      <c r="V876" s="300"/>
      <c r="W876" s="300"/>
      <c r="X876" s="300"/>
      <c r="Y876" s="300"/>
      <c r="Z876" s="300"/>
      <c r="AA876" s="300"/>
      <c r="AB876" s="300"/>
      <c r="AC876" s="300"/>
      <c r="AD876" s="297"/>
    </row>
    <row r="877" spans="18:30" x14ac:dyDescent="0.25">
      <c r="R877" s="300"/>
      <c r="S877" s="300"/>
      <c r="T877" s="300"/>
      <c r="U877" s="300"/>
      <c r="V877" s="300"/>
      <c r="W877" s="300"/>
      <c r="X877" s="300"/>
      <c r="Y877" s="300"/>
      <c r="Z877" s="300"/>
      <c r="AA877" s="300"/>
      <c r="AB877" s="300"/>
      <c r="AC877" s="300"/>
      <c r="AD877" s="297"/>
    </row>
    <row r="878" spans="18:30" x14ac:dyDescent="0.25">
      <c r="R878" s="300"/>
      <c r="S878" s="300"/>
      <c r="T878" s="300"/>
      <c r="U878" s="300"/>
      <c r="V878" s="300"/>
      <c r="W878" s="300"/>
      <c r="X878" s="300"/>
      <c r="Y878" s="300"/>
      <c r="Z878" s="300"/>
      <c r="AA878" s="300"/>
      <c r="AB878" s="300"/>
      <c r="AC878" s="300"/>
      <c r="AD878" s="297"/>
    </row>
    <row r="879" spans="18:30" x14ac:dyDescent="0.25">
      <c r="R879" s="300"/>
      <c r="S879" s="300"/>
      <c r="T879" s="300"/>
      <c r="U879" s="300"/>
      <c r="V879" s="300"/>
      <c r="W879" s="300"/>
      <c r="X879" s="300"/>
      <c r="Y879" s="300"/>
      <c r="Z879" s="300"/>
      <c r="AA879" s="300"/>
      <c r="AB879" s="300"/>
      <c r="AC879" s="300"/>
      <c r="AD879" s="297"/>
    </row>
    <row r="880" spans="18:30" x14ac:dyDescent="0.25">
      <c r="R880" s="300"/>
      <c r="S880" s="300"/>
      <c r="T880" s="300"/>
      <c r="U880" s="300"/>
      <c r="V880" s="300"/>
      <c r="W880" s="300"/>
      <c r="X880" s="300"/>
      <c r="Y880" s="300"/>
      <c r="Z880" s="300"/>
      <c r="AA880" s="300"/>
      <c r="AB880" s="300"/>
      <c r="AC880" s="300"/>
      <c r="AD880" s="297"/>
    </row>
    <row r="881" spans="18:30" x14ac:dyDescent="0.25">
      <c r="R881" s="300"/>
      <c r="S881" s="300"/>
      <c r="T881" s="300"/>
      <c r="U881" s="300"/>
      <c r="V881" s="300"/>
      <c r="W881" s="300"/>
      <c r="X881" s="300"/>
      <c r="Y881" s="300"/>
      <c r="Z881" s="300"/>
      <c r="AA881" s="300"/>
      <c r="AB881" s="300"/>
      <c r="AC881" s="300"/>
      <c r="AD881" s="297"/>
    </row>
    <row r="882" spans="18:30" x14ac:dyDescent="0.25">
      <c r="R882" s="300"/>
      <c r="S882" s="300"/>
      <c r="T882" s="300"/>
      <c r="U882" s="300"/>
      <c r="V882" s="300"/>
      <c r="W882" s="300"/>
      <c r="X882" s="300"/>
      <c r="Y882" s="300"/>
      <c r="Z882" s="300"/>
      <c r="AA882" s="300"/>
      <c r="AB882" s="300"/>
      <c r="AC882" s="300"/>
      <c r="AD882" s="297"/>
    </row>
    <row r="883" spans="18:30" x14ac:dyDescent="0.25">
      <c r="R883" s="300"/>
      <c r="S883" s="300"/>
      <c r="T883" s="300"/>
      <c r="U883" s="300"/>
      <c r="V883" s="300"/>
      <c r="W883" s="300"/>
      <c r="X883" s="300"/>
      <c r="Y883" s="300"/>
      <c r="Z883" s="300"/>
      <c r="AA883" s="300"/>
      <c r="AB883" s="300"/>
      <c r="AC883" s="300"/>
      <c r="AD883" s="297"/>
    </row>
    <row r="884" spans="18:30" x14ac:dyDescent="0.25">
      <c r="R884" s="300"/>
      <c r="S884" s="300"/>
      <c r="T884" s="300"/>
      <c r="U884" s="300"/>
      <c r="V884" s="300"/>
      <c r="W884" s="300"/>
      <c r="X884" s="300"/>
      <c r="Y884" s="300"/>
      <c r="Z884" s="300"/>
      <c r="AA884" s="300"/>
      <c r="AB884" s="300"/>
      <c r="AC884" s="300"/>
      <c r="AD884" s="297"/>
    </row>
    <row r="885" spans="18:30" x14ac:dyDescent="0.25">
      <c r="R885" s="300"/>
      <c r="S885" s="300"/>
      <c r="T885" s="300"/>
      <c r="U885" s="300"/>
      <c r="V885" s="300"/>
      <c r="W885" s="300"/>
      <c r="X885" s="300"/>
      <c r="Y885" s="300"/>
      <c r="Z885" s="300"/>
      <c r="AA885" s="300"/>
      <c r="AB885" s="300"/>
      <c r="AC885" s="300"/>
      <c r="AD885" s="297"/>
    </row>
    <row r="886" spans="18:30" x14ac:dyDescent="0.25">
      <c r="R886" s="300"/>
      <c r="S886" s="300"/>
      <c r="T886" s="300"/>
      <c r="U886" s="300"/>
      <c r="V886" s="300"/>
      <c r="W886" s="300"/>
      <c r="X886" s="300"/>
      <c r="Y886" s="300"/>
      <c r="Z886" s="300"/>
      <c r="AA886" s="300"/>
      <c r="AB886" s="300"/>
      <c r="AC886" s="300"/>
      <c r="AD886" s="297"/>
    </row>
    <row r="887" spans="18:30" x14ac:dyDescent="0.25">
      <c r="R887" s="300"/>
      <c r="S887" s="300"/>
      <c r="T887" s="300"/>
      <c r="U887" s="300"/>
      <c r="V887" s="300"/>
      <c r="W887" s="300"/>
      <c r="X887" s="300"/>
      <c r="Y887" s="300"/>
      <c r="Z887" s="300"/>
      <c r="AA887" s="300"/>
      <c r="AB887" s="300"/>
      <c r="AC887" s="300"/>
      <c r="AD887" s="297"/>
    </row>
    <row r="888" spans="18:30" x14ac:dyDescent="0.25">
      <c r="R888" s="300"/>
      <c r="S888" s="300"/>
      <c r="T888" s="300"/>
      <c r="U888" s="300"/>
      <c r="V888" s="300"/>
      <c r="W888" s="300"/>
      <c r="X888" s="300"/>
      <c r="Y888" s="300"/>
      <c r="Z888" s="300"/>
      <c r="AA888" s="300"/>
      <c r="AB888" s="300"/>
      <c r="AC888" s="300"/>
      <c r="AD888" s="297"/>
    </row>
    <row r="889" spans="18:30" x14ac:dyDescent="0.25">
      <c r="R889" s="300"/>
      <c r="S889" s="300"/>
      <c r="T889" s="300"/>
      <c r="U889" s="300"/>
      <c r="V889" s="300"/>
      <c r="W889" s="300"/>
      <c r="X889" s="300"/>
      <c r="Y889" s="300"/>
      <c r="Z889" s="300"/>
      <c r="AA889" s="300"/>
      <c r="AB889" s="300"/>
      <c r="AC889" s="300"/>
      <c r="AD889" s="297"/>
    </row>
    <row r="890" spans="18:30" x14ac:dyDescent="0.25">
      <c r="R890" s="300"/>
      <c r="S890" s="300"/>
      <c r="T890" s="300"/>
      <c r="U890" s="300"/>
      <c r="V890" s="300"/>
      <c r="W890" s="300"/>
      <c r="X890" s="300"/>
      <c r="Y890" s="300"/>
      <c r="Z890" s="300"/>
      <c r="AA890" s="300"/>
      <c r="AB890" s="300"/>
      <c r="AC890" s="300"/>
      <c r="AD890" s="297"/>
    </row>
    <row r="891" spans="18:30" x14ac:dyDescent="0.25">
      <c r="R891" s="300"/>
      <c r="S891" s="300"/>
      <c r="T891" s="300"/>
      <c r="U891" s="300"/>
      <c r="V891" s="300"/>
      <c r="W891" s="300"/>
      <c r="X891" s="300"/>
      <c r="Y891" s="300"/>
      <c r="Z891" s="300"/>
      <c r="AA891" s="300"/>
      <c r="AB891" s="300"/>
      <c r="AC891" s="300"/>
      <c r="AD891" s="297"/>
    </row>
    <row r="892" spans="18:30" x14ac:dyDescent="0.25">
      <c r="R892" s="300"/>
      <c r="S892" s="300"/>
      <c r="T892" s="300"/>
      <c r="U892" s="300"/>
      <c r="V892" s="300"/>
      <c r="W892" s="300"/>
      <c r="X892" s="300"/>
      <c r="Y892" s="300"/>
      <c r="Z892" s="300"/>
      <c r="AA892" s="300"/>
      <c r="AB892" s="300"/>
      <c r="AC892" s="300"/>
      <c r="AD892" s="297"/>
    </row>
    <row r="893" spans="18:30" x14ac:dyDescent="0.25">
      <c r="R893" s="300"/>
      <c r="S893" s="300"/>
      <c r="T893" s="300"/>
      <c r="U893" s="300"/>
      <c r="V893" s="300"/>
      <c r="W893" s="300"/>
      <c r="X893" s="300"/>
      <c r="Y893" s="300"/>
      <c r="Z893" s="300"/>
      <c r="AA893" s="300"/>
      <c r="AB893" s="300"/>
      <c r="AC893" s="300"/>
      <c r="AD893" s="297"/>
    </row>
    <row r="894" spans="18:30" x14ac:dyDescent="0.25">
      <c r="R894" s="300"/>
      <c r="S894" s="300"/>
      <c r="T894" s="300"/>
      <c r="U894" s="300"/>
      <c r="V894" s="300"/>
      <c r="W894" s="300"/>
      <c r="X894" s="300"/>
      <c r="Y894" s="300"/>
      <c r="Z894" s="300"/>
      <c r="AA894" s="300"/>
      <c r="AB894" s="300"/>
      <c r="AC894" s="300"/>
      <c r="AD894" s="297"/>
    </row>
    <row r="895" spans="18:30" x14ac:dyDescent="0.25">
      <c r="R895" s="300"/>
      <c r="S895" s="300"/>
      <c r="T895" s="300"/>
      <c r="U895" s="300"/>
      <c r="V895" s="300"/>
      <c r="W895" s="300"/>
      <c r="X895" s="300"/>
      <c r="Y895" s="300"/>
      <c r="Z895" s="300"/>
      <c r="AA895" s="300"/>
      <c r="AB895" s="300"/>
      <c r="AC895" s="300"/>
      <c r="AD895" s="297"/>
    </row>
    <row r="896" spans="18:30" x14ac:dyDescent="0.25">
      <c r="R896" s="300"/>
      <c r="S896" s="300"/>
      <c r="T896" s="300"/>
      <c r="U896" s="300"/>
      <c r="V896" s="300"/>
      <c r="W896" s="300"/>
      <c r="X896" s="300"/>
      <c r="Y896" s="300"/>
      <c r="Z896" s="300"/>
      <c r="AA896" s="300"/>
      <c r="AB896" s="300"/>
      <c r="AC896" s="300"/>
      <c r="AD896" s="297"/>
    </row>
    <row r="897" spans="18:30" x14ac:dyDescent="0.25">
      <c r="R897" s="300"/>
      <c r="S897" s="300"/>
      <c r="T897" s="300"/>
      <c r="U897" s="300"/>
      <c r="V897" s="300"/>
      <c r="W897" s="300"/>
      <c r="X897" s="300"/>
      <c r="Y897" s="300"/>
      <c r="Z897" s="300"/>
      <c r="AA897" s="300"/>
      <c r="AB897" s="300"/>
      <c r="AC897" s="300"/>
      <c r="AD897" s="297"/>
    </row>
    <row r="898" spans="18:30" x14ac:dyDescent="0.25">
      <c r="R898" s="300"/>
      <c r="S898" s="300"/>
      <c r="T898" s="300"/>
      <c r="U898" s="300"/>
      <c r="V898" s="300"/>
      <c r="W898" s="300"/>
      <c r="X898" s="300"/>
      <c r="Y898" s="300"/>
      <c r="Z898" s="300"/>
      <c r="AA898" s="300"/>
      <c r="AB898" s="300"/>
      <c r="AC898" s="300"/>
      <c r="AD898" s="297"/>
    </row>
    <row r="899" spans="18:30" x14ac:dyDescent="0.25">
      <c r="R899" s="300"/>
      <c r="S899" s="300"/>
      <c r="T899" s="300"/>
      <c r="U899" s="300"/>
      <c r="V899" s="300"/>
      <c r="W899" s="300"/>
      <c r="X899" s="300"/>
      <c r="Y899" s="300"/>
      <c r="Z899" s="300"/>
      <c r="AA899" s="300"/>
      <c r="AB899" s="300"/>
      <c r="AC899" s="300"/>
      <c r="AD899" s="297"/>
    </row>
    <row r="900" spans="18:30" x14ac:dyDescent="0.25">
      <c r="R900" s="300"/>
      <c r="S900" s="300"/>
      <c r="T900" s="300"/>
      <c r="U900" s="300"/>
      <c r="V900" s="300"/>
      <c r="W900" s="300"/>
      <c r="X900" s="300"/>
      <c r="Y900" s="300"/>
      <c r="Z900" s="300"/>
      <c r="AA900" s="300"/>
      <c r="AB900" s="300"/>
      <c r="AC900" s="300"/>
      <c r="AD900" s="297"/>
    </row>
    <row r="901" spans="18:30" x14ac:dyDescent="0.25">
      <c r="R901" s="300"/>
      <c r="S901" s="300"/>
      <c r="T901" s="300"/>
      <c r="U901" s="300"/>
      <c r="V901" s="300"/>
      <c r="W901" s="300"/>
      <c r="X901" s="300"/>
      <c r="Y901" s="300"/>
      <c r="Z901" s="300"/>
      <c r="AA901" s="300"/>
      <c r="AB901" s="300"/>
      <c r="AC901" s="300"/>
      <c r="AD901" s="297"/>
    </row>
    <row r="902" spans="18:30" x14ac:dyDescent="0.25">
      <c r="R902" s="300"/>
      <c r="S902" s="300"/>
      <c r="T902" s="300"/>
      <c r="U902" s="300"/>
      <c r="V902" s="300"/>
      <c r="W902" s="300"/>
      <c r="X902" s="300"/>
      <c r="Y902" s="300"/>
      <c r="Z902" s="300"/>
      <c r="AA902" s="300"/>
      <c r="AB902" s="300"/>
      <c r="AC902" s="300"/>
      <c r="AD902" s="297"/>
    </row>
    <row r="903" spans="18:30" x14ac:dyDescent="0.25">
      <c r="R903" s="300"/>
      <c r="S903" s="300"/>
      <c r="T903" s="300"/>
      <c r="U903" s="300"/>
      <c r="V903" s="300"/>
      <c r="W903" s="300"/>
      <c r="X903" s="300"/>
      <c r="Y903" s="300"/>
      <c r="Z903" s="300"/>
      <c r="AA903" s="300"/>
      <c r="AB903" s="300"/>
      <c r="AC903" s="300"/>
      <c r="AD903" s="297"/>
    </row>
    <row r="904" spans="18:30" x14ac:dyDescent="0.25">
      <c r="R904" s="300"/>
      <c r="S904" s="300"/>
      <c r="T904" s="300"/>
      <c r="U904" s="300"/>
      <c r="V904" s="300"/>
      <c r="W904" s="300"/>
      <c r="X904" s="300"/>
      <c r="Y904" s="300"/>
      <c r="Z904" s="300"/>
      <c r="AA904" s="300"/>
      <c r="AB904" s="300"/>
      <c r="AC904" s="300"/>
      <c r="AD904" s="297"/>
    </row>
    <row r="905" spans="18:30" x14ac:dyDescent="0.25">
      <c r="R905" s="300"/>
      <c r="S905" s="300"/>
      <c r="T905" s="300"/>
      <c r="U905" s="300"/>
      <c r="V905" s="300"/>
      <c r="W905" s="300"/>
      <c r="X905" s="300"/>
      <c r="Y905" s="300"/>
      <c r="Z905" s="300"/>
      <c r="AA905" s="300"/>
      <c r="AB905" s="300"/>
      <c r="AC905" s="300"/>
      <c r="AD905" s="297"/>
    </row>
    <row r="906" spans="18:30" x14ac:dyDescent="0.25">
      <c r="R906" s="300"/>
      <c r="S906" s="300"/>
      <c r="T906" s="300"/>
      <c r="U906" s="300"/>
      <c r="V906" s="300"/>
      <c r="W906" s="300"/>
      <c r="X906" s="300"/>
      <c r="Y906" s="300"/>
      <c r="Z906" s="300"/>
      <c r="AA906" s="300"/>
      <c r="AB906" s="300"/>
      <c r="AC906" s="300"/>
      <c r="AD906" s="297"/>
    </row>
    <row r="907" spans="18:30" x14ac:dyDescent="0.25">
      <c r="R907" s="300"/>
      <c r="S907" s="300"/>
      <c r="T907" s="300"/>
      <c r="U907" s="300"/>
      <c r="V907" s="300"/>
      <c r="W907" s="300"/>
      <c r="X907" s="300"/>
      <c r="Y907" s="300"/>
      <c r="Z907" s="300"/>
      <c r="AA907" s="300"/>
      <c r="AB907" s="300"/>
      <c r="AC907" s="300"/>
      <c r="AD907" s="297"/>
    </row>
    <row r="908" spans="18:30" x14ac:dyDescent="0.25">
      <c r="R908" s="300"/>
      <c r="S908" s="300"/>
      <c r="T908" s="300"/>
      <c r="U908" s="300"/>
      <c r="V908" s="300"/>
      <c r="W908" s="300"/>
      <c r="X908" s="300"/>
      <c r="Y908" s="300"/>
      <c r="Z908" s="300"/>
      <c r="AA908" s="300"/>
      <c r="AB908" s="300"/>
      <c r="AC908" s="300"/>
      <c r="AD908" s="297"/>
    </row>
    <row r="909" spans="18:30" x14ac:dyDescent="0.25">
      <c r="R909" s="300"/>
      <c r="S909" s="300"/>
      <c r="T909" s="300"/>
      <c r="U909" s="300"/>
      <c r="V909" s="300"/>
      <c r="W909" s="300"/>
      <c r="X909" s="300"/>
      <c r="Y909" s="300"/>
      <c r="Z909" s="300"/>
      <c r="AA909" s="300"/>
      <c r="AB909" s="300"/>
      <c r="AC909" s="300"/>
      <c r="AD909" s="297"/>
    </row>
    <row r="910" spans="18:30" x14ac:dyDescent="0.25">
      <c r="R910" s="300"/>
      <c r="S910" s="300"/>
      <c r="T910" s="300"/>
      <c r="U910" s="300"/>
      <c r="V910" s="300"/>
      <c r="W910" s="300"/>
      <c r="X910" s="300"/>
      <c r="Y910" s="300"/>
      <c r="Z910" s="300"/>
      <c r="AA910" s="300"/>
      <c r="AB910" s="300"/>
      <c r="AC910" s="300"/>
      <c r="AD910" s="297"/>
    </row>
    <row r="911" spans="18:30" x14ac:dyDescent="0.25">
      <c r="R911" s="300"/>
      <c r="S911" s="300"/>
      <c r="T911" s="300"/>
      <c r="U911" s="300"/>
      <c r="V911" s="300"/>
      <c r="W911" s="300"/>
      <c r="X911" s="300"/>
      <c r="Y911" s="300"/>
      <c r="Z911" s="300"/>
      <c r="AA911" s="300"/>
      <c r="AB911" s="300"/>
      <c r="AC911" s="300"/>
      <c r="AD911" s="297"/>
    </row>
    <row r="912" spans="18:30" x14ac:dyDescent="0.25">
      <c r="R912" s="300"/>
      <c r="S912" s="300"/>
      <c r="T912" s="300"/>
      <c r="U912" s="300"/>
      <c r="V912" s="300"/>
      <c r="W912" s="300"/>
      <c r="X912" s="300"/>
      <c r="Y912" s="300"/>
      <c r="Z912" s="300"/>
      <c r="AA912" s="300"/>
      <c r="AB912" s="300"/>
      <c r="AC912" s="300"/>
      <c r="AD912" s="297"/>
    </row>
    <row r="913" spans="18:30" x14ac:dyDescent="0.25">
      <c r="R913" s="300"/>
      <c r="S913" s="300"/>
      <c r="T913" s="300"/>
      <c r="U913" s="300"/>
      <c r="V913" s="300"/>
      <c r="W913" s="300"/>
      <c r="X913" s="300"/>
      <c r="Y913" s="300"/>
      <c r="Z913" s="300"/>
      <c r="AA913" s="300"/>
      <c r="AB913" s="300"/>
      <c r="AC913" s="300"/>
      <c r="AD913" s="297"/>
    </row>
    <row r="914" spans="18:30" x14ac:dyDescent="0.25">
      <c r="R914" s="300"/>
      <c r="S914" s="300"/>
      <c r="T914" s="300"/>
      <c r="U914" s="300"/>
      <c r="V914" s="300"/>
      <c r="W914" s="300"/>
      <c r="X914" s="300"/>
      <c r="Y914" s="300"/>
      <c r="Z914" s="300"/>
      <c r="AA914" s="300"/>
      <c r="AB914" s="300"/>
      <c r="AC914" s="300"/>
      <c r="AD914" s="297"/>
    </row>
    <row r="915" spans="18:30" x14ac:dyDescent="0.25">
      <c r="R915" s="300"/>
      <c r="S915" s="300"/>
      <c r="T915" s="300"/>
      <c r="U915" s="300"/>
      <c r="V915" s="300"/>
      <c r="W915" s="300"/>
      <c r="X915" s="300"/>
      <c r="Y915" s="300"/>
      <c r="Z915" s="300"/>
      <c r="AA915" s="300"/>
      <c r="AB915" s="300"/>
      <c r="AC915" s="300"/>
      <c r="AD915" s="297"/>
    </row>
    <row r="916" spans="18:30" x14ac:dyDescent="0.25">
      <c r="R916" s="300"/>
      <c r="S916" s="300"/>
      <c r="T916" s="300"/>
      <c r="U916" s="300"/>
      <c r="V916" s="300"/>
      <c r="W916" s="300"/>
      <c r="X916" s="300"/>
      <c r="Y916" s="300"/>
      <c r="Z916" s="300"/>
      <c r="AA916" s="300"/>
      <c r="AB916" s="300"/>
      <c r="AC916" s="300"/>
      <c r="AD916" s="297"/>
    </row>
    <row r="917" spans="18:30" x14ac:dyDescent="0.25">
      <c r="R917" s="300"/>
      <c r="S917" s="300"/>
      <c r="T917" s="300"/>
      <c r="U917" s="300"/>
      <c r="V917" s="300"/>
      <c r="W917" s="300"/>
      <c r="X917" s="300"/>
      <c r="Y917" s="300"/>
      <c r="Z917" s="300"/>
      <c r="AA917" s="300"/>
      <c r="AB917" s="300"/>
      <c r="AC917" s="300"/>
      <c r="AD917" s="297"/>
    </row>
    <row r="918" spans="18:30" x14ac:dyDescent="0.25">
      <c r="R918" s="300"/>
      <c r="S918" s="300"/>
      <c r="T918" s="300"/>
      <c r="U918" s="300"/>
      <c r="V918" s="300"/>
      <c r="W918" s="300"/>
      <c r="X918" s="300"/>
      <c r="Y918" s="300"/>
      <c r="Z918" s="300"/>
      <c r="AA918" s="300"/>
      <c r="AB918" s="300"/>
      <c r="AC918" s="300"/>
      <c r="AD918" s="297"/>
    </row>
    <row r="919" spans="18:30" x14ac:dyDescent="0.25">
      <c r="R919" s="300"/>
      <c r="S919" s="300"/>
      <c r="T919" s="300"/>
      <c r="U919" s="300"/>
      <c r="V919" s="300"/>
      <c r="W919" s="300"/>
      <c r="X919" s="300"/>
      <c r="Y919" s="300"/>
      <c r="Z919" s="300"/>
      <c r="AA919" s="300"/>
      <c r="AB919" s="300"/>
      <c r="AC919" s="300"/>
      <c r="AD919" s="297"/>
    </row>
    <row r="920" spans="18:30" x14ac:dyDescent="0.25">
      <c r="R920" s="300"/>
      <c r="S920" s="300"/>
      <c r="T920" s="300"/>
      <c r="U920" s="300"/>
      <c r="V920" s="300"/>
      <c r="W920" s="300"/>
      <c r="X920" s="300"/>
      <c r="Y920" s="300"/>
      <c r="Z920" s="300"/>
      <c r="AA920" s="300"/>
      <c r="AB920" s="300"/>
      <c r="AC920" s="300"/>
      <c r="AD920" s="297"/>
    </row>
    <row r="921" spans="18:30" x14ac:dyDescent="0.25">
      <c r="R921" s="300"/>
      <c r="S921" s="300"/>
      <c r="T921" s="300"/>
      <c r="U921" s="300"/>
      <c r="V921" s="300"/>
      <c r="W921" s="300"/>
      <c r="X921" s="300"/>
      <c r="Y921" s="300"/>
      <c r="Z921" s="300"/>
      <c r="AA921" s="300"/>
      <c r="AB921" s="300"/>
      <c r="AC921" s="300"/>
      <c r="AD921" s="297"/>
    </row>
    <row r="922" spans="18:30" x14ac:dyDescent="0.25">
      <c r="R922" s="300"/>
      <c r="S922" s="300"/>
      <c r="T922" s="300"/>
      <c r="U922" s="300"/>
      <c r="V922" s="300"/>
      <c r="W922" s="300"/>
      <c r="X922" s="300"/>
      <c r="Y922" s="300"/>
      <c r="Z922" s="300"/>
      <c r="AA922" s="300"/>
      <c r="AB922" s="300"/>
      <c r="AC922" s="300"/>
      <c r="AD922" s="297"/>
    </row>
    <row r="923" spans="18:30" x14ac:dyDescent="0.25">
      <c r="R923" s="300"/>
      <c r="S923" s="300"/>
      <c r="T923" s="300"/>
      <c r="U923" s="300"/>
      <c r="V923" s="300"/>
      <c r="W923" s="300"/>
      <c r="X923" s="300"/>
      <c r="Y923" s="300"/>
      <c r="Z923" s="300"/>
      <c r="AA923" s="300"/>
      <c r="AB923" s="300"/>
      <c r="AC923" s="300"/>
      <c r="AD923" s="297"/>
    </row>
    <row r="924" spans="18:30" x14ac:dyDescent="0.25">
      <c r="R924" s="300"/>
      <c r="S924" s="300"/>
      <c r="T924" s="300"/>
      <c r="U924" s="300"/>
      <c r="V924" s="300"/>
      <c r="W924" s="300"/>
      <c r="X924" s="300"/>
      <c r="Y924" s="300"/>
      <c r="Z924" s="300"/>
      <c r="AA924" s="300"/>
      <c r="AB924" s="300"/>
      <c r="AC924" s="300"/>
      <c r="AD924" s="297"/>
    </row>
    <row r="925" spans="18:30" x14ac:dyDescent="0.25">
      <c r="R925" s="300"/>
      <c r="S925" s="300"/>
      <c r="T925" s="300"/>
      <c r="U925" s="300"/>
      <c r="V925" s="300"/>
      <c r="W925" s="300"/>
      <c r="X925" s="300"/>
      <c r="Y925" s="300"/>
      <c r="Z925" s="300"/>
      <c r="AA925" s="300"/>
      <c r="AB925" s="300"/>
      <c r="AC925" s="300"/>
      <c r="AD925" s="297"/>
    </row>
    <row r="926" spans="18:30" x14ac:dyDescent="0.25">
      <c r="R926" s="300"/>
      <c r="S926" s="300"/>
      <c r="T926" s="300"/>
      <c r="U926" s="300"/>
      <c r="V926" s="300"/>
      <c r="W926" s="300"/>
      <c r="X926" s="300"/>
      <c r="Y926" s="300"/>
      <c r="Z926" s="300"/>
      <c r="AA926" s="300"/>
      <c r="AB926" s="300"/>
      <c r="AC926" s="300"/>
      <c r="AD926" s="297"/>
    </row>
    <row r="927" spans="18:30" x14ac:dyDescent="0.25">
      <c r="R927" s="300"/>
      <c r="S927" s="300"/>
      <c r="T927" s="300"/>
      <c r="U927" s="300"/>
      <c r="V927" s="300"/>
      <c r="W927" s="300"/>
      <c r="X927" s="300"/>
      <c r="Y927" s="300"/>
      <c r="Z927" s="300"/>
      <c r="AA927" s="300"/>
      <c r="AB927" s="300"/>
      <c r="AC927" s="300"/>
      <c r="AD927" s="297"/>
    </row>
    <row r="928" spans="18:30" x14ac:dyDescent="0.25">
      <c r="R928" s="300"/>
      <c r="S928" s="300"/>
      <c r="T928" s="300"/>
      <c r="U928" s="300"/>
      <c r="V928" s="300"/>
      <c r="W928" s="300"/>
      <c r="X928" s="300"/>
      <c r="Y928" s="300"/>
      <c r="Z928" s="300"/>
      <c r="AA928" s="300"/>
      <c r="AB928" s="300"/>
      <c r="AC928" s="300"/>
      <c r="AD928" s="297"/>
    </row>
    <row r="929" spans="18:30" x14ac:dyDescent="0.25">
      <c r="R929" s="300"/>
      <c r="S929" s="300"/>
      <c r="T929" s="300"/>
      <c r="U929" s="300"/>
      <c r="V929" s="300"/>
      <c r="W929" s="300"/>
      <c r="X929" s="300"/>
      <c r="Y929" s="300"/>
      <c r="Z929" s="300"/>
      <c r="AA929" s="300"/>
      <c r="AB929" s="300"/>
      <c r="AC929" s="300"/>
      <c r="AD929" s="297"/>
    </row>
    <row r="930" spans="18:30" x14ac:dyDescent="0.25">
      <c r="R930" s="300"/>
      <c r="S930" s="300"/>
      <c r="T930" s="300"/>
      <c r="U930" s="300"/>
      <c r="V930" s="300"/>
      <c r="W930" s="300"/>
      <c r="X930" s="300"/>
      <c r="Y930" s="300"/>
      <c r="Z930" s="300"/>
      <c r="AA930" s="300"/>
      <c r="AB930" s="300"/>
      <c r="AC930" s="300"/>
      <c r="AD930" s="297"/>
    </row>
    <row r="931" spans="18:30" x14ac:dyDescent="0.25">
      <c r="R931" s="300"/>
      <c r="S931" s="300"/>
      <c r="T931" s="300"/>
      <c r="U931" s="300"/>
      <c r="V931" s="300"/>
      <c r="W931" s="300"/>
      <c r="X931" s="300"/>
      <c r="Y931" s="300"/>
      <c r="Z931" s="300"/>
      <c r="AA931" s="300"/>
      <c r="AB931" s="300"/>
      <c r="AC931" s="300"/>
      <c r="AD931" s="297"/>
    </row>
    <row r="932" spans="18:30" x14ac:dyDescent="0.25">
      <c r="R932" s="300"/>
      <c r="S932" s="300"/>
      <c r="T932" s="300"/>
      <c r="U932" s="300"/>
      <c r="V932" s="300"/>
      <c r="W932" s="300"/>
      <c r="X932" s="300"/>
      <c r="Y932" s="300"/>
      <c r="Z932" s="300"/>
      <c r="AA932" s="300"/>
      <c r="AB932" s="300"/>
      <c r="AC932" s="300"/>
      <c r="AD932" s="297"/>
    </row>
    <row r="933" spans="18:30" x14ac:dyDescent="0.25">
      <c r="R933" s="300"/>
      <c r="S933" s="300"/>
      <c r="T933" s="300"/>
      <c r="U933" s="300"/>
      <c r="V933" s="300"/>
      <c r="W933" s="300"/>
      <c r="X933" s="300"/>
      <c r="Y933" s="300"/>
      <c r="Z933" s="300"/>
      <c r="AA933" s="300"/>
      <c r="AB933" s="300"/>
      <c r="AC933" s="300"/>
      <c r="AD933" s="297"/>
    </row>
    <row r="934" spans="18:30" x14ac:dyDescent="0.25">
      <c r="R934" s="300"/>
      <c r="S934" s="300"/>
      <c r="T934" s="300"/>
      <c r="U934" s="300"/>
      <c r="V934" s="300"/>
      <c r="W934" s="300"/>
      <c r="X934" s="300"/>
      <c r="Y934" s="300"/>
      <c r="Z934" s="300"/>
      <c r="AA934" s="300"/>
      <c r="AB934" s="300"/>
      <c r="AC934" s="300"/>
      <c r="AD934" s="297"/>
    </row>
    <row r="935" spans="18:30" x14ac:dyDescent="0.25">
      <c r="R935" s="300"/>
      <c r="S935" s="300"/>
      <c r="T935" s="300"/>
      <c r="U935" s="300"/>
      <c r="V935" s="300"/>
      <c r="W935" s="300"/>
      <c r="X935" s="300"/>
      <c r="Y935" s="300"/>
      <c r="Z935" s="300"/>
      <c r="AA935" s="300"/>
      <c r="AB935" s="300"/>
      <c r="AC935" s="300"/>
      <c r="AD935" s="297"/>
    </row>
    <row r="936" spans="18:30" x14ac:dyDescent="0.25">
      <c r="R936" s="300"/>
      <c r="S936" s="300"/>
      <c r="T936" s="300"/>
      <c r="U936" s="300"/>
      <c r="V936" s="300"/>
      <c r="W936" s="300"/>
      <c r="X936" s="300"/>
      <c r="Y936" s="300"/>
      <c r="Z936" s="300"/>
      <c r="AA936" s="300"/>
      <c r="AB936" s="300"/>
      <c r="AC936" s="300"/>
      <c r="AD936" s="297"/>
    </row>
    <row r="937" spans="18:30" x14ac:dyDescent="0.25">
      <c r="R937" s="300"/>
      <c r="S937" s="300"/>
      <c r="T937" s="300"/>
      <c r="U937" s="300"/>
      <c r="V937" s="300"/>
      <c r="W937" s="300"/>
      <c r="X937" s="300"/>
      <c r="Y937" s="300"/>
      <c r="Z937" s="300"/>
      <c r="AA937" s="300"/>
      <c r="AB937" s="300"/>
      <c r="AC937" s="300"/>
      <c r="AD937" s="297"/>
    </row>
    <row r="938" spans="18:30" x14ac:dyDescent="0.25">
      <c r="R938" s="300"/>
      <c r="S938" s="300"/>
      <c r="T938" s="300"/>
      <c r="U938" s="300"/>
      <c r="V938" s="300"/>
      <c r="W938" s="300"/>
      <c r="X938" s="300"/>
      <c r="Y938" s="300"/>
      <c r="Z938" s="300"/>
      <c r="AA938" s="300"/>
      <c r="AB938" s="300"/>
      <c r="AC938" s="300"/>
      <c r="AD938" s="297"/>
    </row>
    <row r="939" spans="18:30" x14ac:dyDescent="0.25">
      <c r="R939" s="300"/>
      <c r="S939" s="300"/>
      <c r="T939" s="300"/>
      <c r="U939" s="300"/>
      <c r="V939" s="300"/>
      <c r="W939" s="300"/>
      <c r="X939" s="300"/>
      <c r="Y939" s="300"/>
      <c r="Z939" s="300"/>
      <c r="AA939" s="300"/>
      <c r="AB939" s="300"/>
      <c r="AC939" s="300"/>
      <c r="AD939" s="297"/>
    </row>
    <row r="940" spans="18:30" x14ac:dyDescent="0.25">
      <c r="R940" s="300"/>
      <c r="S940" s="300"/>
      <c r="T940" s="300"/>
      <c r="U940" s="300"/>
      <c r="V940" s="300"/>
      <c r="W940" s="300"/>
      <c r="X940" s="300"/>
      <c r="Y940" s="300"/>
      <c r="Z940" s="300"/>
      <c r="AA940" s="300"/>
      <c r="AB940" s="300"/>
      <c r="AC940" s="300"/>
      <c r="AD940" s="297"/>
    </row>
    <row r="941" spans="18:30" x14ac:dyDescent="0.25">
      <c r="R941" s="300"/>
      <c r="S941" s="300"/>
      <c r="T941" s="300"/>
      <c r="U941" s="300"/>
      <c r="V941" s="300"/>
      <c r="W941" s="300"/>
      <c r="X941" s="300"/>
      <c r="Y941" s="300"/>
      <c r="Z941" s="300"/>
      <c r="AA941" s="300"/>
      <c r="AB941" s="300"/>
      <c r="AC941" s="300"/>
      <c r="AD941" s="297"/>
    </row>
    <row r="942" spans="18:30" x14ac:dyDescent="0.25">
      <c r="R942" s="300"/>
      <c r="S942" s="300"/>
      <c r="T942" s="300"/>
      <c r="U942" s="300"/>
      <c r="V942" s="300"/>
      <c r="W942" s="300"/>
      <c r="X942" s="300"/>
      <c r="Y942" s="300"/>
      <c r="Z942" s="300"/>
      <c r="AA942" s="300"/>
      <c r="AB942" s="300"/>
      <c r="AC942" s="300"/>
      <c r="AD942" s="297"/>
    </row>
    <row r="943" spans="18:30" x14ac:dyDescent="0.25">
      <c r="R943" s="300"/>
      <c r="S943" s="300"/>
      <c r="T943" s="300"/>
      <c r="U943" s="300"/>
      <c r="V943" s="300"/>
      <c r="W943" s="300"/>
      <c r="X943" s="300"/>
      <c r="Y943" s="300"/>
      <c r="Z943" s="300"/>
      <c r="AA943" s="300"/>
      <c r="AB943" s="300"/>
      <c r="AC943" s="300"/>
      <c r="AD943" s="297"/>
    </row>
    <row r="944" spans="18:30" x14ac:dyDescent="0.25">
      <c r="R944" s="300"/>
      <c r="S944" s="300"/>
      <c r="T944" s="300"/>
      <c r="U944" s="300"/>
      <c r="V944" s="300"/>
      <c r="W944" s="300"/>
      <c r="X944" s="300"/>
      <c r="Y944" s="300"/>
      <c r="Z944" s="300"/>
      <c r="AA944" s="300"/>
      <c r="AB944" s="300"/>
      <c r="AC944" s="300"/>
      <c r="AD944" s="297"/>
    </row>
    <row r="945" spans="18:30" x14ac:dyDescent="0.25">
      <c r="R945" s="300"/>
      <c r="S945" s="300"/>
      <c r="T945" s="300"/>
      <c r="U945" s="300"/>
      <c r="V945" s="300"/>
      <c r="W945" s="300"/>
      <c r="X945" s="300"/>
      <c r="Y945" s="300"/>
      <c r="Z945" s="300"/>
      <c r="AA945" s="300"/>
      <c r="AB945" s="300"/>
      <c r="AC945" s="300"/>
      <c r="AD945" s="297"/>
    </row>
    <row r="946" spans="18:30" x14ac:dyDescent="0.25">
      <c r="R946" s="300"/>
      <c r="S946" s="300"/>
      <c r="T946" s="300"/>
      <c r="U946" s="300"/>
      <c r="V946" s="300"/>
      <c r="W946" s="300"/>
      <c r="X946" s="300"/>
      <c r="Y946" s="300"/>
      <c r="Z946" s="300"/>
      <c r="AA946" s="300"/>
      <c r="AB946" s="300"/>
      <c r="AC946" s="300"/>
      <c r="AD946" s="297"/>
    </row>
    <row r="947" spans="18:30" x14ac:dyDescent="0.25">
      <c r="R947" s="300"/>
      <c r="S947" s="300"/>
      <c r="T947" s="300"/>
      <c r="U947" s="300"/>
      <c r="V947" s="300"/>
      <c r="W947" s="300"/>
      <c r="X947" s="300"/>
      <c r="Y947" s="300"/>
      <c r="Z947" s="300"/>
      <c r="AA947" s="300"/>
      <c r="AB947" s="300"/>
      <c r="AC947" s="300"/>
      <c r="AD947" s="297"/>
    </row>
    <row r="948" spans="18:30" x14ac:dyDescent="0.25">
      <c r="R948" s="300"/>
      <c r="S948" s="300"/>
      <c r="T948" s="300"/>
      <c r="U948" s="300"/>
      <c r="V948" s="300"/>
      <c r="W948" s="300"/>
      <c r="X948" s="300"/>
      <c r="Y948" s="300"/>
      <c r="Z948" s="300"/>
      <c r="AA948" s="300"/>
      <c r="AB948" s="300"/>
      <c r="AC948" s="300"/>
      <c r="AD948" s="297"/>
    </row>
    <row r="949" spans="18:30" x14ac:dyDescent="0.25">
      <c r="R949" s="300"/>
      <c r="S949" s="300"/>
      <c r="T949" s="300"/>
      <c r="U949" s="300"/>
      <c r="V949" s="300"/>
      <c r="W949" s="300"/>
      <c r="X949" s="300"/>
      <c r="Y949" s="300"/>
      <c r="Z949" s="300"/>
      <c r="AA949" s="300"/>
      <c r="AB949" s="300"/>
      <c r="AC949" s="300"/>
      <c r="AD949" s="297"/>
    </row>
    <row r="950" spans="18:30" x14ac:dyDescent="0.25">
      <c r="R950" s="300"/>
      <c r="S950" s="300"/>
      <c r="T950" s="300"/>
      <c r="U950" s="300"/>
      <c r="V950" s="300"/>
      <c r="W950" s="300"/>
      <c r="X950" s="300"/>
      <c r="Y950" s="300"/>
      <c r="Z950" s="300"/>
      <c r="AA950" s="300"/>
      <c r="AB950" s="300"/>
      <c r="AC950" s="300"/>
      <c r="AD950" s="297"/>
    </row>
    <row r="951" spans="18:30" x14ac:dyDescent="0.25">
      <c r="R951" s="300"/>
      <c r="S951" s="300"/>
      <c r="T951" s="300"/>
      <c r="U951" s="300"/>
      <c r="V951" s="300"/>
      <c r="W951" s="300"/>
      <c r="X951" s="300"/>
      <c r="Y951" s="300"/>
      <c r="Z951" s="300"/>
      <c r="AA951" s="300"/>
      <c r="AB951" s="300"/>
      <c r="AC951" s="300"/>
      <c r="AD951" s="297"/>
    </row>
    <row r="952" spans="18:30" x14ac:dyDescent="0.25">
      <c r="R952" s="300"/>
      <c r="S952" s="300"/>
      <c r="T952" s="300"/>
      <c r="U952" s="300"/>
      <c r="V952" s="300"/>
      <c r="W952" s="300"/>
      <c r="X952" s="300"/>
      <c r="Y952" s="300"/>
      <c r="Z952" s="300"/>
      <c r="AA952" s="300"/>
      <c r="AB952" s="300"/>
      <c r="AC952" s="300"/>
      <c r="AD952" s="297"/>
    </row>
    <row r="953" spans="18:30" x14ac:dyDescent="0.25">
      <c r="R953" s="300"/>
      <c r="S953" s="300"/>
      <c r="T953" s="300"/>
      <c r="U953" s="300"/>
      <c r="V953" s="300"/>
      <c r="W953" s="300"/>
      <c r="X953" s="300"/>
      <c r="Y953" s="300"/>
      <c r="Z953" s="300"/>
      <c r="AA953" s="300"/>
      <c r="AB953" s="300"/>
      <c r="AC953" s="300"/>
      <c r="AD953" s="297"/>
    </row>
    <row r="954" spans="18:30" x14ac:dyDescent="0.25">
      <c r="R954" s="300"/>
      <c r="S954" s="300"/>
      <c r="T954" s="300"/>
      <c r="U954" s="300"/>
      <c r="V954" s="300"/>
      <c r="W954" s="300"/>
      <c r="X954" s="300"/>
      <c r="Y954" s="300"/>
      <c r="Z954" s="300"/>
      <c r="AA954" s="300"/>
      <c r="AB954" s="300"/>
      <c r="AC954" s="300"/>
      <c r="AD954" s="297"/>
    </row>
    <row r="955" spans="18:30" x14ac:dyDescent="0.25">
      <c r="R955" s="300"/>
      <c r="S955" s="300"/>
      <c r="T955" s="300"/>
      <c r="U955" s="300"/>
      <c r="V955" s="300"/>
      <c r="W955" s="300"/>
      <c r="X955" s="300"/>
      <c r="Y955" s="300"/>
      <c r="Z955" s="300"/>
      <c r="AA955" s="300"/>
      <c r="AB955" s="300"/>
      <c r="AC955" s="300"/>
      <c r="AD955" s="297"/>
    </row>
    <row r="956" spans="18:30" x14ac:dyDescent="0.25">
      <c r="R956" s="300"/>
      <c r="S956" s="300"/>
      <c r="T956" s="300"/>
      <c r="U956" s="300"/>
      <c r="V956" s="300"/>
      <c r="W956" s="300"/>
      <c r="X956" s="300"/>
      <c r="Y956" s="300"/>
      <c r="Z956" s="300"/>
      <c r="AA956" s="300"/>
      <c r="AB956" s="300"/>
      <c r="AC956" s="300"/>
      <c r="AD956" s="297"/>
    </row>
    <row r="957" spans="18:30" x14ac:dyDescent="0.25">
      <c r="R957" s="300"/>
      <c r="S957" s="300"/>
      <c r="T957" s="300"/>
      <c r="U957" s="300"/>
      <c r="V957" s="300"/>
      <c r="W957" s="300"/>
      <c r="X957" s="300"/>
      <c r="Y957" s="300"/>
      <c r="Z957" s="300"/>
      <c r="AA957" s="300"/>
      <c r="AB957" s="300"/>
      <c r="AC957" s="300"/>
      <c r="AD957" s="297"/>
    </row>
    <row r="958" spans="18:30" x14ac:dyDescent="0.25">
      <c r="R958" s="300"/>
      <c r="S958" s="300"/>
      <c r="T958" s="300"/>
      <c r="U958" s="300"/>
      <c r="V958" s="300"/>
      <c r="W958" s="300"/>
      <c r="X958" s="300"/>
      <c r="Y958" s="300"/>
      <c r="Z958" s="300"/>
      <c r="AA958" s="300"/>
      <c r="AB958" s="300"/>
      <c r="AC958" s="300"/>
      <c r="AD958" s="297"/>
    </row>
    <row r="959" spans="18:30" x14ac:dyDescent="0.25">
      <c r="R959" s="300"/>
      <c r="S959" s="300"/>
      <c r="T959" s="300"/>
      <c r="U959" s="300"/>
      <c r="V959" s="300"/>
      <c r="W959" s="300"/>
      <c r="X959" s="300"/>
      <c r="Y959" s="300"/>
      <c r="Z959" s="300"/>
      <c r="AA959" s="300"/>
      <c r="AB959" s="300"/>
      <c r="AC959" s="300"/>
      <c r="AD959" s="297"/>
    </row>
    <row r="960" spans="18:30" x14ac:dyDescent="0.25">
      <c r="R960" s="300"/>
      <c r="S960" s="300"/>
      <c r="T960" s="300"/>
      <c r="U960" s="300"/>
      <c r="V960" s="300"/>
      <c r="W960" s="300"/>
      <c r="X960" s="300"/>
      <c r="Y960" s="300"/>
      <c r="Z960" s="300"/>
      <c r="AA960" s="300"/>
      <c r="AB960" s="300"/>
      <c r="AC960" s="300"/>
      <c r="AD960" s="297"/>
    </row>
    <row r="961" spans="18:30" x14ac:dyDescent="0.25">
      <c r="R961" s="300"/>
      <c r="S961" s="300"/>
      <c r="T961" s="300"/>
      <c r="U961" s="300"/>
      <c r="V961" s="300"/>
      <c r="W961" s="300"/>
      <c r="X961" s="300"/>
      <c r="Y961" s="300"/>
      <c r="Z961" s="300"/>
      <c r="AA961" s="300"/>
      <c r="AB961" s="300"/>
      <c r="AC961" s="300"/>
      <c r="AD961" s="297"/>
    </row>
    <row r="962" spans="18:30" x14ac:dyDescent="0.25">
      <c r="R962" s="300"/>
      <c r="S962" s="300"/>
      <c r="T962" s="300"/>
      <c r="U962" s="300"/>
      <c r="V962" s="300"/>
      <c r="W962" s="300"/>
      <c r="X962" s="300"/>
      <c r="Y962" s="300"/>
      <c r="Z962" s="300"/>
      <c r="AA962" s="300"/>
      <c r="AB962" s="300"/>
      <c r="AC962" s="300"/>
      <c r="AD962" s="297"/>
    </row>
    <row r="963" spans="18:30" x14ac:dyDescent="0.25">
      <c r="R963" s="300"/>
      <c r="S963" s="300"/>
      <c r="T963" s="300"/>
      <c r="U963" s="300"/>
      <c r="V963" s="300"/>
      <c r="W963" s="300"/>
      <c r="X963" s="300"/>
      <c r="Y963" s="300"/>
      <c r="Z963" s="300"/>
      <c r="AA963" s="300"/>
      <c r="AB963" s="300"/>
      <c r="AC963" s="300"/>
      <c r="AD963" s="297"/>
    </row>
    <row r="964" spans="18:30" x14ac:dyDescent="0.25">
      <c r="R964" s="300"/>
      <c r="S964" s="300"/>
      <c r="T964" s="300"/>
      <c r="U964" s="300"/>
      <c r="V964" s="300"/>
      <c r="W964" s="300"/>
      <c r="X964" s="300"/>
      <c r="Y964" s="300"/>
      <c r="Z964" s="300"/>
      <c r="AA964" s="300"/>
      <c r="AB964" s="300"/>
      <c r="AC964" s="300"/>
      <c r="AD964" s="297"/>
    </row>
    <row r="965" spans="18:30" x14ac:dyDescent="0.25">
      <c r="R965" s="300"/>
      <c r="S965" s="300"/>
      <c r="T965" s="300"/>
      <c r="U965" s="300"/>
      <c r="V965" s="300"/>
      <c r="W965" s="300"/>
      <c r="X965" s="300"/>
      <c r="Y965" s="300"/>
      <c r="Z965" s="300"/>
      <c r="AA965" s="300"/>
      <c r="AB965" s="300"/>
      <c r="AC965" s="300"/>
      <c r="AD965" s="297"/>
    </row>
    <row r="966" spans="18:30" x14ac:dyDescent="0.25">
      <c r="R966" s="300"/>
      <c r="S966" s="300"/>
      <c r="T966" s="300"/>
      <c r="U966" s="300"/>
      <c r="V966" s="300"/>
      <c r="W966" s="300"/>
      <c r="X966" s="300"/>
      <c r="Y966" s="300"/>
      <c r="Z966" s="300"/>
      <c r="AA966" s="300"/>
      <c r="AB966" s="300"/>
      <c r="AC966" s="300"/>
      <c r="AD966" s="297"/>
    </row>
    <row r="967" spans="18:30" x14ac:dyDescent="0.25">
      <c r="R967" s="300"/>
      <c r="S967" s="300"/>
      <c r="T967" s="300"/>
      <c r="U967" s="300"/>
      <c r="V967" s="300"/>
      <c r="W967" s="300"/>
      <c r="X967" s="300"/>
      <c r="Y967" s="300"/>
      <c r="Z967" s="300"/>
      <c r="AA967" s="300"/>
      <c r="AB967" s="300"/>
      <c r="AC967" s="300"/>
      <c r="AD967" s="297"/>
    </row>
    <row r="968" spans="18:30" x14ac:dyDescent="0.25">
      <c r="R968" s="300"/>
      <c r="S968" s="300"/>
      <c r="T968" s="300"/>
      <c r="U968" s="300"/>
      <c r="V968" s="300"/>
      <c r="W968" s="300"/>
      <c r="X968" s="300"/>
      <c r="Y968" s="300"/>
      <c r="Z968" s="300"/>
      <c r="AA968" s="300"/>
      <c r="AB968" s="300"/>
      <c r="AC968" s="300"/>
      <c r="AD968" s="297"/>
    </row>
    <row r="969" spans="18:30" x14ac:dyDescent="0.25">
      <c r="R969" s="300"/>
      <c r="S969" s="300"/>
      <c r="T969" s="300"/>
      <c r="U969" s="300"/>
      <c r="V969" s="300"/>
      <c r="W969" s="300"/>
      <c r="X969" s="300"/>
      <c r="Y969" s="300"/>
      <c r="Z969" s="300"/>
      <c r="AA969" s="300"/>
      <c r="AB969" s="300"/>
      <c r="AC969" s="300"/>
      <c r="AD969" s="297"/>
    </row>
    <row r="970" spans="18:30" x14ac:dyDescent="0.25">
      <c r="R970" s="300"/>
      <c r="S970" s="300"/>
      <c r="T970" s="300"/>
      <c r="U970" s="300"/>
      <c r="V970" s="300"/>
      <c r="W970" s="300"/>
      <c r="X970" s="300"/>
      <c r="Y970" s="300"/>
      <c r="Z970" s="300"/>
      <c r="AA970" s="300"/>
      <c r="AB970" s="300"/>
      <c r="AC970" s="300"/>
      <c r="AD970" s="297"/>
    </row>
    <row r="971" spans="18:30" x14ac:dyDescent="0.25">
      <c r="R971" s="300"/>
      <c r="S971" s="300"/>
      <c r="T971" s="300"/>
      <c r="U971" s="300"/>
      <c r="V971" s="300"/>
      <c r="W971" s="300"/>
      <c r="X971" s="300"/>
      <c r="Y971" s="300"/>
      <c r="Z971" s="300"/>
      <c r="AA971" s="300"/>
      <c r="AB971" s="300"/>
      <c r="AC971" s="300"/>
      <c r="AD971" s="297"/>
    </row>
    <row r="972" spans="18:30" x14ac:dyDescent="0.25">
      <c r="R972" s="300"/>
      <c r="S972" s="300"/>
      <c r="T972" s="300"/>
      <c r="U972" s="300"/>
      <c r="V972" s="300"/>
      <c r="W972" s="300"/>
      <c r="X972" s="300"/>
      <c r="Y972" s="300"/>
      <c r="Z972" s="300"/>
      <c r="AA972" s="300"/>
      <c r="AB972" s="300"/>
      <c r="AC972" s="300"/>
      <c r="AD972" s="297"/>
    </row>
    <row r="973" spans="18:30" x14ac:dyDescent="0.25">
      <c r="R973" s="300"/>
      <c r="S973" s="300"/>
      <c r="T973" s="300"/>
      <c r="U973" s="300"/>
      <c r="V973" s="300"/>
      <c r="W973" s="300"/>
      <c r="X973" s="300"/>
      <c r="Y973" s="300"/>
      <c r="Z973" s="300"/>
      <c r="AA973" s="300"/>
      <c r="AB973" s="300"/>
      <c r="AC973" s="300"/>
      <c r="AD973" s="297"/>
    </row>
    <row r="974" spans="18:30" x14ac:dyDescent="0.25">
      <c r="R974" s="300"/>
      <c r="S974" s="300"/>
      <c r="T974" s="300"/>
      <c r="U974" s="300"/>
      <c r="V974" s="300"/>
      <c r="W974" s="300"/>
      <c r="X974" s="300"/>
      <c r="Y974" s="300"/>
      <c r="Z974" s="300"/>
      <c r="AA974" s="300"/>
      <c r="AB974" s="300"/>
      <c r="AC974" s="300"/>
      <c r="AD974" s="297"/>
    </row>
    <row r="975" spans="18:30" x14ac:dyDescent="0.25">
      <c r="R975" s="300"/>
      <c r="S975" s="300"/>
      <c r="T975" s="300"/>
      <c r="U975" s="300"/>
      <c r="V975" s="300"/>
      <c r="W975" s="300"/>
      <c r="X975" s="300"/>
      <c r="Y975" s="300"/>
      <c r="Z975" s="300"/>
      <c r="AA975" s="300"/>
      <c r="AB975" s="300"/>
      <c r="AC975" s="300"/>
      <c r="AD975" s="297"/>
    </row>
    <row r="976" spans="18:30" x14ac:dyDescent="0.25">
      <c r="R976" s="300"/>
      <c r="S976" s="300"/>
      <c r="T976" s="300"/>
      <c r="U976" s="300"/>
      <c r="V976" s="300"/>
      <c r="W976" s="300"/>
      <c r="X976" s="300"/>
      <c r="Y976" s="300"/>
      <c r="Z976" s="300"/>
      <c r="AA976" s="300"/>
      <c r="AB976" s="300"/>
      <c r="AC976" s="300"/>
      <c r="AD976" s="297"/>
    </row>
    <row r="977" spans="18:30" x14ac:dyDescent="0.25">
      <c r="R977" s="300"/>
      <c r="S977" s="300"/>
      <c r="T977" s="300"/>
      <c r="U977" s="300"/>
      <c r="V977" s="300"/>
      <c r="W977" s="300"/>
      <c r="X977" s="300"/>
      <c r="Y977" s="300"/>
      <c r="Z977" s="300"/>
      <c r="AA977" s="300"/>
      <c r="AB977" s="300"/>
      <c r="AC977" s="300"/>
      <c r="AD977" s="297"/>
    </row>
    <row r="978" spans="18:30" x14ac:dyDescent="0.25">
      <c r="R978" s="300"/>
      <c r="S978" s="300"/>
      <c r="T978" s="300"/>
      <c r="U978" s="300"/>
      <c r="V978" s="300"/>
      <c r="W978" s="300"/>
      <c r="X978" s="300"/>
      <c r="Y978" s="300"/>
      <c r="Z978" s="300"/>
      <c r="AA978" s="300"/>
      <c r="AB978" s="300"/>
      <c r="AC978" s="300"/>
      <c r="AD978" s="297"/>
    </row>
    <row r="979" spans="18:30" x14ac:dyDescent="0.25">
      <c r="R979" s="300"/>
      <c r="S979" s="300"/>
      <c r="T979" s="300"/>
      <c r="U979" s="300"/>
      <c r="V979" s="300"/>
      <c r="W979" s="300"/>
      <c r="X979" s="300"/>
      <c r="Y979" s="300"/>
      <c r="Z979" s="300"/>
      <c r="AA979" s="300"/>
      <c r="AB979" s="300"/>
      <c r="AC979" s="300"/>
      <c r="AD979" s="297"/>
    </row>
    <row r="980" spans="18:30" x14ac:dyDescent="0.25">
      <c r="R980" s="300"/>
      <c r="S980" s="300"/>
      <c r="T980" s="300"/>
      <c r="U980" s="300"/>
      <c r="V980" s="300"/>
      <c r="W980" s="300"/>
      <c r="X980" s="300"/>
      <c r="Y980" s="300"/>
      <c r="Z980" s="300"/>
      <c r="AA980" s="300"/>
      <c r="AB980" s="300"/>
      <c r="AC980" s="300"/>
      <c r="AD980" s="297"/>
    </row>
    <row r="981" spans="18:30" x14ac:dyDescent="0.25">
      <c r="R981" s="300"/>
      <c r="S981" s="300"/>
      <c r="T981" s="300"/>
      <c r="U981" s="300"/>
      <c r="V981" s="300"/>
      <c r="W981" s="300"/>
      <c r="X981" s="300"/>
      <c r="Y981" s="300"/>
      <c r="Z981" s="300"/>
      <c r="AA981" s="300"/>
      <c r="AB981" s="300"/>
      <c r="AC981" s="300"/>
      <c r="AD981" s="297"/>
    </row>
    <row r="982" spans="18:30" x14ac:dyDescent="0.25">
      <c r="R982" s="300"/>
      <c r="S982" s="300"/>
      <c r="T982" s="300"/>
      <c r="U982" s="300"/>
      <c r="V982" s="300"/>
      <c r="W982" s="300"/>
      <c r="X982" s="300"/>
      <c r="Y982" s="300"/>
      <c r="Z982" s="300"/>
      <c r="AA982" s="300"/>
      <c r="AB982" s="300"/>
      <c r="AC982" s="300"/>
      <c r="AD982" s="297"/>
    </row>
    <row r="983" spans="18:30" x14ac:dyDescent="0.25">
      <c r="R983" s="300"/>
      <c r="S983" s="300"/>
      <c r="T983" s="300"/>
      <c r="U983" s="300"/>
      <c r="V983" s="300"/>
      <c r="W983" s="300"/>
      <c r="X983" s="300"/>
      <c r="Y983" s="300"/>
      <c r="Z983" s="300"/>
      <c r="AA983" s="300"/>
      <c r="AB983" s="300"/>
      <c r="AC983" s="300"/>
      <c r="AD983" s="297"/>
    </row>
    <row r="984" spans="18:30" x14ac:dyDescent="0.25">
      <c r="R984" s="300"/>
      <c r="S984" s="300"/>
      <c r="T984" s="300"/>
      <c r="U984" s="300"/>
      <c r="V984" s="300"/>
      <c r="W984" s="300"/>
      <c r="X984" s="300"/>
      <c r="Y984" s="300"/>
      <c r="Z984" s="300"/>
      <c r="AA984" s="300"/>
      <c r="AB984" s="300"/>
      <c r="AC984" s="300"/>
      <c r="AD984" s="297"/>
    </row>
    <row r="985" spans="18:30" x14ac:dyDescent="0.25">
      <c r="R985" s="300"/>
      <c r="S985" s="300"/>
      <c r="T985" s="300"/>
      <c r="U985" s="300"/>
      <c r="V985" s="300"/>
      <c r="W985" s="300"/>
      <c r="X985" s="300"/>
      <c r="Y985" s="300"/>
      <c r="Z985" s="300"/>
      <c r="AA985" s="300"/>
      <c r="AB985" s="300"/>
      <c r="AC985" s="300"/>
      <c r="AD985" s="297"/>
    </row>
    <row r="986" spans="18:30" x14ac:dyDescent="0.25">
      <c r="R986" s="300"/>
      <c r="S986" s="300"/>
      <c r="T986" s="300"/>
      <c r="U986" s="300"/>
      <c r="V986" s="300"/>
      <c r="W986" s="300"/>
      <c r="X986" s="300"/>
      <c r="Y986" s="300"/>
      <c r="Z986" s="300"/>
      <c r="AA986" s="300"/>
      <c r="AB986" s="300"/>
      <c r="AC986" s="300"/>
      <c r="AD986" s="297"/>
    </row>
    <row r="987" spans="18:30" x14ac:dyDescent="0.25">
      <c r="R987" s="300"/>
      <c r="S987" s="300"/>
      <c r="T987" s="300"/>
      <c r="U987" s="300"/>
      <c r="V987" s="300"/>
      <c r="W987" s="300"/>
      <c r="X987" s="300"/>
      <c r="Y987" s="300"/>
      <c r="Z987" s="300"/>
      <c r="AA987" s="300"/>
      <c r="AB987" s="300"/>
      <c r="AC987" s="300"/>
      <c r="AD987" s="297"/>
    </row>
    <row r="988" spans="18:30" x14ac:dyDescent="0.25">
      <c r="R988" s="300"/>
      <c r="S988" s="300"/>
      <c r="T988" s="300"/>
      <c r="U988" s="300"/>
      <c r="V988" s="300"/>
      <c r="W988" s="300"/>
      <c r="X988" s="300"/>
      <c r="Y988" s="300"/>
      <c r="Z988" s="300"/>
      <c r="AA988" s="300"/>
      <c r="AB988" s="300"/>
      <c r="AC988" s="300"/>
      <c r="AD988" s="297"/>
    </row>
    <row r="989" spans="18:30" x14ac:dyDescent="0.25">
      <c r="R989" s="300"/>
      <c r="S989" s="300"/>
      <c r="T989" s="300"/>
      <c r="U989" s="300"/>
      <c r="V989" s="300"/>
      <c r="W989" s="300"/>
      <c r="X989" s="300"/>
      <c r="Y989" s="300"/>
      <c r="Z989" s="300"/>
      <c r="AA989" s="300"/>
      <c r="AB989" s="300"/>
      <c r="AC989" s="300"/>
      <c r="AD989" s="297"/>
    </row>
    <row r="990" spans="18:30" x14ac:dyDescent="0.25">
      <c r="R990" s="300"/>
      <c r="S990" s="300"/>
      <c r="T990" s="300"/>
      <c r="U990" s="300"/>
      <c r="V990" s="300"/>
      <c r="W990" s="300"/>
      <c r="X990" s="300"/>
      <c r="Y990" s="300"/>
      <c r="Z990" s="300"/>
      <c r="AA990" s="300"/>
      <c r="AB990" s="300"/>
      <c r="AC990" s="300"/>
      <c r="AD990" s="297"/>
    </row>
    <row r="991" spans="18:30" x14ac:dyDescent="0.25">
      <c r="R991" s="300"/>
      <c r="S991" s="300"/>
      <c r="T991" s="300"/>
      <c r="U991" s="300"/>
      <c r="V991" s="300"/>
      <c r="W991" s="300"/>
      <c r="X991" s="300"/>
      <c r="Y991" s="300"/>
      <c r="Z991" s="300"/>
      <c r="AA991" s="300"/>
      <c r="AB991" s="300"/>
      <c r="AC991" s="300"/>
      <c r="AD991" s="297"/>
    </row>
    <row r="992" spans="18:30" x14ac:dyDescent="0.25">
      <c r="R992" s="300"/>
      <c r="S992" s="300"/>
      <c r="T992" s="300"/>
      <c r="U992" s="300"/>
      <c r="V992" s="300"/>
      <c r="W992" s="300"/>
      <c r="X992" s="300"/>
      <c r="Y992" s="300"/>
      <c r="Z992" s="300"/>
      <c r="AA992" s="300"/>
      <c r="AB992" s="300"/>
      <c r="AC992" s="300"/>
      <c r="AD992" s="297"/>
    </row>
    <row r="993" spans="18:30" x14ac:dyDescent="0.25">
      <c r="R993" s="300"/>
      <c r="S993" s="300"/>
      <c r="T993" s="300"/>
      <c r="U993" s="300"/>
      <c r="V993" s="300"/>
      <c r="W993" s="300"/>
      <c r="X993" s="300"/>
      <c r="Y993" s="300"/>
      <c r="Z993" s="300"/>
      <c r="AA993" s="300"/>
      <c r="AB993" s="300"/>
      <c r="AC993" s="300"/>
      <c r="AD993" s="297"/>
    </row>
    <row r="994" spans="18:30" x14ac:dyDescent="0.25">
      <c r="R994" s="300"/>
      <c r="S994" s="300"/>
      <c r="T994" s="300"/>
      <c r="U994" s="300"/>
      <c r="V994" s="300"/>
      <c r="W994" s="300"/>
      <c r="X994" s="300"/>
      <c r="Y994" s="300"/>
      <c r="Z994" s="300"/>
      <c r="AA994" s="300"/>
      <c r="AB994" s="300"/>
      <c r="AC994" s="300"/>
      <c r="AD994" s="297"/>
    </row>
    <row r="995" spans="18:30" x14ac:dyDescent="0.25">
      <c r="R995" s="300"/>
      <c r="S995" s="300"/>
      <c r="T995" s="300"/>
      <c r="U995" s="300"/>
      <c r="V995" s="300"/>
      <c r="W995" s="300"/>
      <c r="X995" s="300"/>
      <c r="Y995" s="300"/>
      <c r="Z995" s="300"/>
      <c r="AA995" s="300"/>
      <c r="AB995" s="300"/>
      <c r="AC995" s="300"/>
      <c r="AD995" s="297"/>
    </row>
    <row r="996" spans="18:30" x14ac:dyDescent="0.25">
      <c r="R996" s="300"/>
      <c r="S996" s="300"/>
      <c r="T996" s="300"/>
      <c r="U996" s="300"/>
      <c r="V996" s="300"/>
      <c r="W996" s="300"/>
      <c r="X996" s="300"/>
      <c r="Y996" s="300"/>
      <c r="Z996" s="300"/>
      <c r="AA996" s="300"/>
      <c r="AB996" s="300"/>
      <c r="AC996" s="300"/>
      <c r="AD996" s="297"/>
    </row>
    <row r="997" spans="18:30" x14ac:dyDescent="0.25">
      <c r="R997" s="300"/>
      <c r="S997" s="300"/>
      <c r="T997" s="300"/>
      <c r="U997" s="300"/>
      <c r="V997" s="300"/>
      <c r="W997" s="300"/>
      <c r="X997" s="300"/>
      <c r="Y997" s="300"/>
      <c r="Z997" s="300"/>
      <c r="AA997" s="300"/>
      <c r="AB997" s="300"/>
      <c r="AC997" s="300"/>
      <c r="AD997" s="297"/>
    </row>
    <row r="998" spans="18:30" x14ac:dyDescent="0.25">
      <c r="R998" s="300"/>
      <c r="S998" s="300"/>
      <c r="T998" s="300"/>
      <c r="U998" s="300"/>
      <c r="V998" s="300"/>
      <c r="W998" s="300"/>
      <c r="X998" s="300"/>
      <c r="Y998" s="300"/>
      <c r="Z998" s="300"/>
      <c r="AA998" s="300"/>
      <c r="AB998" s="300"/>
      <c r="AC998" s="300"/>
      <c r="AD998" s="297"/>
    </row>
    <row r="999" spans="18:30" x14ac:dyDescent="0.25">
      <c r="R999" s="300"/>
      <c r="S999" s="300"/>
      <c r="T999" s="300"/>
      <c r="U999" s="300"/>
      <c r="V999" s="300"/>
      <c r="W999" s="300"/>
      <c r="X999" s="300"/>
      <c r="Y999" s="300"/>
      <c r="Z999" s="300"/>
      <c r="AA999" s="300"/>
      <c r="AB999" s="300"/>
      <c r="AC999" s="300"/>
      <c r="AD999" s="297"/>
    </row>
    <row r="1000" spans="18:30" x14ac:dyDescent="0.25">
      <c r="R1000" s="300"/>
      <c r="S1000" s="300"/>
      <c r="T1000" s="300"/>
      <c r="U1000" s="300"/>
      <c r="V1000" s="300"/>
      <c r="W1000" s="300"/>
      <c r="X1000" s="300"/>
      <c r="Y1000" s="300"/>
      <c r="Z1000" s="300"/>
      <c r="AA1000" s="300"/>
      <c r="AB1000" s="300"/>
      <c r="AC1000" s="300"/>
      <c r="AD1000" s="297"/>
    </row>
    <row r="1001" spans="18:30" x14ac:dyDescent="0.25">
      <c r="R1001" s="300"/>
      <c r="S1001" s="300"/>
      <c r="T1001" s="300"/>
      <c r="U1001" s="300"/>
      <c r="V1001" s="300"/>
      <c r="W1001" s="300"/>
      <c r="X1001" s="300"/>
      <c r="Y1001" s="300"/>
      <c r="Z1001" s="300"/>
      <c r="AA1001" s="300"/>
      <c r="AB1001" s="300"/>
      <c r="AC1001" s="300"/>
      <c r="AD1001" s="297"/>
    </row>
    <row r="1002" spans="18:30" x14ac:dyDescent="0.25">
      <c r="R1002" s="300"/>
      <c r="S1002" s="300"/>
      <c r="T1002" s="300"/>
      <c r="U1002" s="300"/>
      <c r="V1002" s="300"/>
      <c r="W1002" s="300"/>
      <c r="X1002" s="300"/>
      <c r="Y1002" s="300"/>
      <c r="Z1002" s="300"/>
      <c r="AA1002" s="300"/>
      <c r="AB1002" s="300"/>
      <c r="AC1002" s="300"/>
      <c r="AD1002" s="297"/>
    </row>
    <row r="1003" spans="18:30" x14ac:dyDescent="0.25">
      <c r="R1003" s="300"/>
      <c r="S1003" s="300"/>
      <c r="T1003" s="300"/>
      <c r="U1003" s="300"/>
      <c r="V1003" s="300"/>
      <c r="W1003" s="300"/>
      <c r="X1003" s="300"/>
      <c r="Y1003" s="300"/>
      <c r="Z1003" s="300"/>
      <c r="AA1003" s="300"/>
      <c r="AB1003" s="300"/>
      <c r="AC1003" s="300"/>
      <c r="AD1003" s="297"/>
    </row>
    <row r="1004" spans="18:30" x14ac:dyDescent="0.25">
      <c r="R1004" s="300"/>
      <c r="S1004" s="300"/>
      <c r="T1004" s="300"/>
      <c r="U1004" s="300"/>
      <c r="V1004" s="300"/>
      <c r="W1004" s="300"/>
      <c r="X1004" s="300"/>
      <c r="Y1004" s="300"/>
      <c r="Z1004" s="300"/>
      <c r="AA1004" s="300"/>
      <c r="AB1004" s="300"/>
      <c r="AC1004" s="300"/>
      <c r="AD1004" s="297"/>
    </row>
    <row r="1005" spans="18:30" x14ac:dyDescent="0.25">
      <c r="R1005" s="300"/>
      <c r="S1005" s="300"/>
      <c r="T1005" s="300"/>
      <c r="U1005" s="300"/>
      <c r="V1005" s="300"/>
      <c r="W1005" s="300"/>
      <c r="X1005" s="300"/>
      <c r="Y1005" s="300"/>
      <c r="Z1005" s="300"/>
      <c r="AA1005" s="300"/>
      <c r="AB1005" s="300"/>
      <c r="AC1005" s="300"/>
      <c r="AD1005" s="297"/>
    </row>
    <row r="1006" spans="18:30" x14ac:dyDescent="0.25">
      <c r="R1006" s="300"/>
      <c r="S1006" s="300"/>
      <c r="T1006" s="300"/>
      <c r="U1006" s="300"/>
      <c r="V1006" s="300"/>
      <c r="W1006" s="300"/>
      <c r="X1006" s="300"/>
      <c r="Y1006" s="300"/>
      <c r="Z1006" s="300"/>
      <c r="AA1006" s="300"/>
      <c r="AB1006" s="300"/>
      <c r="AC1006" s="300"/>
      <c r="AD1006" s="297"/>
    </row>
    <row r="1007" spans="18:30" x14ac:dyDescent="0.25">
      <c r="R1007" s="300"/>
      <c r="S1007" s="300"/>
      <c r="T1007" s="300"/>
      <c r="U1007" s="300"/>
      <c r="V1007" s="300"/>
      <c r="W1007" s="300"/>
      <c r="X1007" s="300"/>
      <c r="Y1007" s="300"/>
      <c r="Z1007" s="300"/>
      <c r="AA1007" s="300"/>
      <c r="AB1007" s="300"/>
      <c r="AC1007" s="300"/>
      <c r="AD1007" s="297"/>
    </row>
    <row r="1008" spans="18:30" x14ac:dyDescent="0.25">
      <c r="R1008" s="300"/>
      <c r="S1008" s="300"/>
      <c r="T1008" s="300"/>
      <c r="U1008" s="300"/>
      <c r="V1008" s="300"/>
      <c r="W1008" s="300"/>
      <c r="X1008" s="300"/>
      <c r="Y1008" s="300"/>
      <c r="Z1008" s="300"/>
      <c r="AA1008" s="300"/>
      <c r="AB1008" s="300"/>
      <c r="AC1008" s="300"/>
      <c r="AD1008" s="297"/>
    </row>
    <row r="1009" spans="18:30" x14ac:dyDescent="0.25">
      <c r="R1009" s="300"/>
      <c r="S1009" s="300"/>
      <c r="T1009" s="300"/>
      <c r="U1009" s="300"/>
      <c r="V1009" s="300"/>
      <c r="W1009" s="300"/>
      <c r="X1009" s="300"/>
      <c r="Y1009" s="300"/>
      <c r="Z1009" s="300"/>
      <c r="AA1009" s="300"/>
      <c r="AB1009" s="300"/>
      <c r="AC1009" s="300"/>
      <c r="AD1009" s="297"/>
    </row>
    <row r="1010" spans="18:30" x14ac:dyDescent="0.25">
      <c r="R1010" s="300"/>
      <c r="S1010" s="300"/>
      <c r="T1010" s="300"/>
      <c r="U1010" s="300"/>
      <c r="V1010" s="300"/>
      <c r="W1010" s="300"/>
      <c r="X1010" s="300"/>
      <c r="Y1010" s="300"/>
      <c r="Z1010" s="300"/>
      <c r="AA1010" s="300"/>
      <c r="AB1010" s="300"/>
      <c r="AC1010" s="300"/>
      <c r="AD1010" s="297"/>
    </row>
    <row r="1011" spans="18:30" x14ac:dyDescent="0.25">
      <c r="R1011" s="300"/>
      <c r="S1011" s="300"/>
      <c r="T1011" s="300"/>
      <c r="U1011" s="300"/>
      <c r="V1011" s="300"/>
      <c r="W1011" s="300"/>
      <c r="X1011" s="300"/>
      <c r="Y1011" s="300"/>
      <c r="Z1011" s="300"/>
      <c r="AA1011" s="300"/>
      <c r="AB1011" s="300"/>
      <c r="AC1011" s="300"/>
      <c r="AD1011" s="297"/>
    </row>
    <row r="1012" spans="18:30" x14ac:dyDescent="0.25">
      <c r="R1012" s="300"/>
      <c r="S1012" s="300"/>
      <c r="T1012" s="300"/>
      <c r="U1012" s="300"/>
      <c r="V1012" s="300"/>
      <c r="W1012" s="300"/>
      <c r="X1012" s="300"/>
      <c r="Y1012" s="300"/>
      <c r="Z1012" s="300"/>
      <c r="AA1012" s="300"/>
      <c r="AB1012" s="300"/>
      <c r="AC1012" s="300"/>
      <c r="AD1012" s="297"/>
    </row>
    <row r="1013" spans="18:30" x14ac:dyDescent="0.25">
      <c r="R1013" s="300"/>
      <c r="S1013" s="300"/>
      <c r="T1013" s="300"/>
      <c r="U1013" s="300"/>
      <c r="V1013" s="300"/>
      <c r="W1013" s="300"/>
      <c r="X1013" s="300"/>
      <c r="Y1013" s="300"/>
      <c r="Z1013" s="300"/>
      <c r="AA1013" s="300"/>
      <c r="AB1013" s="300"/>
      <c r="AC1013" s="300"/>
      <c r="AD1013" s="297"/>
    </row>
    <row r="1014" spans="18:30" x14ac:dyDescent="0.25">
      <c r="R1014" s="300"/>
      <c r="S1014" s="300"/>
      <c r="T1014" s="300"/>
      <c r="U1014" s="300"/>
      <c r="V1014" s="300"/>
      <c r="W1014" s="300"/>
      <c r="X1014" s="300"/>
      <c r="Y1014" s="300"/>
      <c r="Z1014" s="300"/>
      <c r="AA1014" s="300"/>
      <c r="AB1014" s="300"/>
      <c r="AC1014" s="300"/>
      <c r="AD1014" s="297"/>
    </row>
    <row r="1015" spans="18:30" x14ac:dyDescent="0.25">
      <c r="R1015" s="300"/>
      <c r="S1015" s="300"/>
      <c r="T1015" s="300"/>
      <c r="U1015" s="300"/>
      <c r="V1015" s="300"/>
      <c r="W1015" s="300"/>
      <c r="X1015" s="300"/>
      <c r="Y1015" s="300"/>
      <c r="Z1015" s="300"/>
      <c r="AA1015" s="300"/>
      <c r="AB1015" s="300"/>
      <c r="AC1015" s="300"/>
      <c r="AD1015" s="297"/>
    </row>
    <row r="1016" spans="18:30" x14ac:dyDescent="0.25">
      <c r="R1016" s="300"/>
      <c r="S1016" s="300"/>
      <c r="T1016" s="300"/>
      <c r="U1016" s="300"/>
      <c r="V1016" s="300"/>
      <c r="W1016" s="300"/>
      <c r="X1016" s="300"/>
      <c r="Y1016" s="300"/>
      <c r="Z1016" s="300"/>
      <c r="AA1016" s="300"/>
      <c r="AB1016" s="300"/>
      <c r="AC1016" s="300"/>
      <c r="AD1016" s="297"/>
    </row>
    <row r="1017" spans="18:30" x14ac:dyDescent="0.25">
      <c r="R1017" s="300"/>
      <c r="S1017" s="300"/>
      <c r="T1017" s="300"/>
      <c r="U1017" s="300"/>
      <c r="V1017" s="300"/>
      <c r="W1017" s="300"/>
      <c r="X1017" s="300"/>
      <c r="Y1017" s="300"/>
      <c r="Z1017" s="300"/>
      <c r="AA1017" s="300"/>
      <c r="AB1017" s="300"/>
      <c r="AC1017" s="300"/>
      <c r="AD1017" s="297"/>
    </row>
    <row r="1018" spans="18:30" x14ac:dyDescent="0.25">
      <c r="R1018" s="300"/>
      <c r="S1018" s="300"/>
      <c r="T1018" s="300"/>
      <c r="U1018" s="300"/>
      <c r="V1018" s="300"/>
      <c r="W1018" s="300"/>
      <c r="X1018" s="300"/>
      <c r="Y1018" s="300"/>
      <c r="Z1018" s="300"/>
      <c r="AA1018" s="300"/>
      <c r="AB1018" s="300"/>
      <c r="AC1018" s="300"/>
      <c r="AD1018" s="297"/>
    </row>
    <row r="1019" spans="18:30" x14ac:dyDescent="0.25">
      <c r="R1019" s="300"/>
      <c r="S1019" s="300"/>
      <c r="T1019" s="300"/>
      <c r="U1019" s="300"/>
      <c r="V1019" s="300"/>
      <c r="W1019" s="300"/>
      <c r="X1019" s="300"/>
      <c r="Y1019" s="300"/>
      <c r="Z1019" s="300"/>
      <c r="AA1019" s="300"/>
      <c r="AB1019" s="300"/>
      <c r="AC1019" s="300"/>
      <c r="AD1019" s="297"/>
    </row>
    <row r="1020" spans="18:30" x14ac:dyDescent="0.25">
      <c r="R1020" s="300"/>
      <c r="S1020" s="300"/>
      <c r="T1020" s="300"/>
      <c r="U1020" s="300"/>
      <c r="V1020" s="300"/>
      <c r="W1020" s="300"/>
      <c r="X1020" s="300"/>
      <c r="Y1020" s="300"/>
      <c r="Z1020" s="300"/>
      <c r="AA1020" s="300"/>
      <c r="AB1020" s="300"/>
      <c r="AC1020" s="300"/>
      <c r="AD1020" s="297"/>
    </row>
    <row r="1021" spans="18:30" x14ac:dyDescent="0.25">
      <c r="R1021" s="300"/>
      <c r="S1021" s="300"/>
      <c r="T1021" s="300"/>
      <c r="U1021" s="300"/>
      <c r="V1021" s="300"/>
      <c r="W1021" s="300"/>
      <c r="X1021" s="300"/>
      <c r="Y1021" s="300"/>
      <c r="Z1021" s="300"/>
      <c r="AA1021" s="300"/>
      <c r="AB1021" s="300"/>
      <c r="AC1021" s="300"/>
      <c r="AD1021" s="297"/>
    </row>
    <row r="1022" spans="18:30" x14ac:dyDescent="0.25">
      <c r="R1022" s="300"/>
      <c r="S1022" s="300"/>
      <c r="T1022" s="300"/>
      <c r="U1022" s="300"/>
      <c r="V1022" s="300"/>
      <c r="W1022" s="300"/>
      <c r="X1022" s="300"/>
      <c r="Y1022" s="300"/>
      <c r="Z1022" s="300"/>
      <c r="AA1022" s="300"/>
      <c r="AB1022" s="300"/>
      <c r="AC1022" s="300"/>
      <c r="AD1022" s="297"/>
    </row>
    <row r="1023" spans="18:30" x14ac:dyDescent="0.25">
      <c r="R1023" s="300"/>
      <c r="S1023" s="300"/>
      <c r="T1023" s="300"/>
      <c r="U1023" s="300"/>
      <c r="V1023" s="300"/>
      <c r="W1023" s="300"/>
      <c r="X1023" s="300"/>
      <c r="Y1023" s="300"/>
      <c r="Z1023" s="300"/>
      <c r="AA1023" s="300"/>
      <c r="AB1023" s="300"/>
      <c r="AC1023" s="300"/>
      <c r="AD1023" s="297"/>
    </row>
    <row r="1024" spans="18:30" x14ac:dyDescent="0.25">
      <c r="R1024" s="300"/>
      <c r="S1024" s="300"/>
      <c r="T1024" s="300"/>
      <c r="U1024" s="300"/>
      <c r="V1024" s="300"/>
      <c r="W1024" s="300"/>
      <c r="X1024" s="300"/>
      <c r="Y1024" s="300"/>
      <c r="Z1024" s="300"/>
      <c r="AA1024" s="300"/>
      <c r="AB1024" s="300"/>
      <c r="AC1024" s="300"/>
      <c r="AD1024" s="297"/>
    </row>
    <row r="1025" spans="18:30" x14ac:dyDescent="0.25">
      <c r="R1025" s="300"/>
      <c r="S1025" s="300"/>
      <c r="T1025" s="300"/>
      <c r="U1025" s="300"/>
      <c r="V1025" s="300"/>
      <c r="W1025" s="300"/>
      <c r="X1025" s="300"/>
      <c r="Y1025" s="300"/>
      <c r="Z1025" s="300"/>
      <c r="AA1025" s="300"/>
      <c r="AB1025" s="300"/>
      <c r="AC1025" s="300"/>
      <c r="AD1025" s="297"/>
    </row>
    <row r="1026" spans="18:30" x14ac:dyDescent="0.25">
      <c r="R1026" s="300"/>
      <c r="S1026" s="300"/>
      <c r="T1026" s="300"/>
      <c r="U1026" s="300"/>
      <c r="V1026" s="300"/>
      <c r="W1026" s="300"/>
      <c r="X1026" s="300"/>
      <c r="Y1026" s="300"/>
      <c r="Z1026" s="300"/>
      <c r="AA1026" s="300"/>
      <c r="AB1026" s="300"/>
      <c r="AC1026" s="300"/>
      <c r="AD1026" s="297"/>
    </row>
    <row r="1027" spans="18:30" x14ac:dyDescent="0.25">
      <c r="R1027" s="300"/>
      <c r="S1027" s="300"/>
      <c r="T1027" s="300"/>
      <c r="U1027" s="300"/>
      <c r="V1027" s="300"/>
      <c r="W1027" s="300"/>
      <c r="X1027" s="300"/>
      <c r="Y1027" s="300"/>
      <c r="Z1027" s="300"/>
      <c r="AA1027" s="300"/>
      <c r="AB1027" s="300"/>
      <c r="AC1027" s="300"/>
      <c r="AD1027" s="297"/>
    </row>
    <row r="1028" spans="18:30" x14ac:dyDescent="0.25">
      <c r="R1028" s="300"/>
      <c r="S1028" s="300"/>
      <c r="T1028" s="300"/>
      <c r="U1028" s="300"/>
      <c r="V1028" s="300"/>
      <c r="W1028" s="300"/>
      <c r="X1028" s="300"/>
      <c r="Y1028" s="300"/>
      <c r="Z1028" s="300"/>
      <c r="AA1028" s="300"/>
      <c r="AB1028" s="300"/>
      <c r="AC1028" s="300"/>
      <c r="AD1028" s="297"/>
    </row>
    <row r="1029" spans="18:30" x14ac:dyDescent="0.25">
      <c r="R1029" s="300"/>
      <c r="S1029" s="300"/>
      <c r="T1029" s="300"/>
      <c r="U1029" s="300"/>
      <c r="V1029" s="300"/>
      <c r="W1029" s="300"/>
      <c r="X1029" s="300"/>
      <c r="Y1029" s="300"/>
      <c r="Z1029" s="300"/>
      <c r="AA1029" s="300"/>
      <c r="AB1029" s="300"/>
      <c r="AC1029" s="300"/>
      <c r="AD1029" s="297"/>
    </row>
    <row r="1030" spans="18:30" x14ac:dyDescent="0.25">
      <c r="R1030" s="300"/>
      <c r="S1030" s="300"/>
      <c r="T1030" s="300"/>
      <c r="U1030" s="300"/>
      <c r="V1030" s="300"/>
      <c r="W1030" s="300"/>
      <c r="X1030" s="300"/>
      <c r="Y1030" s="300"/>
      <c r="Z1030" s="300"/>
      <c r="AA1030" s="300"/>
      <c r="AB1030" s="300"/>
      <c r="AC1030" s="300"/>
      <c r="AD1030" s="297"/>
    </row>
    <row r="1031" spans="18:30" x14ac:dyDescent="0.25">
      <c r="R1031" s="300"/>
      <c r="S1031" s="300"/>
      <c r="T1031" s="300"/>
      <c r="U1031" s="300"/>
      <c r="V1031" s="300"/>
      <c r="W1031" s="300"/>
      <c r="X1031" s="300"/>
      <c r="Y1031" s="300"/>
      <c r="Z1031" s="300"/>
      <c r="AA1031" s="300"/>
      <c r="AB1031" s="300"/>
      <c r="AC1031" s="300"/>
      <c r="AD1031" s="297"/>
    </row>
    <row r="1032" spans="18:30" x14ac:dyDescent="0.25">
      <c r="R1032" s="300"/>
      <c r="S1032" s="300"/>
      <c r="T1032" s="300"/>
      <c r="U1032" s="300"/>
      <c r="V1032" s="300"/>
      <c r="W1032" s="300"/>
      <c r="X1032" s="300"/>
      <c r="Y1032" s="300"/>
      <c r="Z1032" s="300"/>
      <c r="AA1032" s="300"/>
      <c r="AB1032" s="300"/>
      <c r="AC1032" s="300"/>
      <c r="AD1032" s="297"/>
    </row>
    <row r="1033" spans="18:30" x14ac:dyDescent="0.25">
      <c r="R1033" s="300"/>
      <c r="S1033" s="300"/>
      <c r="T1033" s="300"/>
      <c r="U1033" s="300"/>
      <c r="V1033" s="300"/>
      <c r="W1033" s="300"/>
      <c r="X1033" s="300"/>
      <c r="Y1033" s="300"/>
      <c r="Z1033" s="300"/>
      <c r="AA1033" s="300"/>
      <c r="AB1033" s="300"/>
      <c r="AC1033" s="300"/>
      <c r="AD1033" s="297"/>
    </row>
    <row r="1034" spans="18:30" x14ac:dyDescent="0.25">
      <c r="R1034" s="300"/>
      <c r="S1034" s="300"/>
      <c r="T1034" s="300"/>
      <c r="U1034" s="300"/>
      <c r="V1034" s="300"/>
      <c r="W1034" s="300"/>
      <c r="X1034" s="300"/>
      <c r="Y1034" s="300"/>
      <c r="Z1034" s="300"/>
      <c r="AA1034" s="300"/>
      <c r="AB1034" s="300"/>
      <c r="AC1034" s="300"/>
      <c r="AD1034" s="297"/>
    </row>
    <row r="1035" spans="18:30" x14ac:dyDescent="0.25">
      <c r="R1035" s="300"/>
      <c r="S1035" s="300"/>
      <c r="T1035" s="300"/>
      <c r="U1035" s="300"/>
      <c r="V1035" s="300"/>
      <c r="W1035" s="300"/>
      <c r="X1035" s="300"/>
      <c r="Y1035" s="300"/>
      <c r="Z1035" s="300"/>
      <c r="AA1035" s="300"/>
      <c r="AB1035" s="300"/>
      <c r="AC1035" s="300"/>
      <c r="AD1035" s="297"/>
    </row>
    <row r="1036" spans="18:30" x14ac:dyDescent="0.25">
      <c r="R1036" s="300"/>
      <c r="S1036" s="300"/>
      <c r="T1036" s="300"/>
      <c r="U1036" s="300"/>
      <c r="V1036" s="300"/>
      <c r="W1036" s="300"/>
      <c r="X1036" s="300"/>
      <c r="Y1036" s="300"/>
      <c r="Z1036" s="300"/>
      <c r="AA1036" s="300"/>
      <c r="AB1036" s="300"/>
      <c r="AC1036" s="300"/>
      <c r="AD1036" s="297"/>
    </row>
    <row r="1037" spans="18:30" x14ac:dyDescent="0.25">
      <c r="R1037" s="300"/>
      <c r="S1037" s="300"/>
      <c r="T1037" s="300"/>
      <c r="U1037" s="300"/>
      <c r="V1037" s="300"/>
      <c r="W1037" s="300"/>
      <c r="X1037" s="300"/>
      <c r="Y1037" s="300"/>
      <c r="Z1037" s="300"/>
      <c r="AA1037" s="300"/>
      <c r="AB1037" s="300"/>
      <c r="AC1037" s="300"/>
      <c r="AD1037" s="297"/>
    </row>
    <row r="1038" spans="18:30" x14ac:dyDescent="0.25">
      <c r="R1038" s="300"/>
      <c r="S1038" s="300"/>
      <c r="T1038" s="300"/>
      <c r="U1038" s="300"/>
      <c r="V1038" s="300"/>
      <c r="W1038" s="300"/>
      <c r="X1038" s="300"/>
      <c r="Y1038" s="300"/>
      <c r="Z1038" s="300"/>
      <c r="AA1038" s="300"/>
      <c r="AB1038" s="300"/>
      <c r="AC1038" s="300"/>
      <c r="AD1038" s="297"/>
    </row>
    <row r="1039" spans="18:30" x14ac:dyDescent="0.25">
      <c r="R1039" s="300"/>
      <c r="S1039" s="300"/>
      <c r="T1039" s="300"/>
      <c r="U1039" s="300"/>
      <c r="V1039" s="300"/>
      <c r="W1039" s="300"/>
      <c r="X1039" s="300"/>
      <c r="Y1039" s="300"/>
      <c r="Z1039" s="300"/>
      <c r="AA1039" s="300"/>
      <c r="AB1039" s="300"/>
      <c r="AC1039" s="300"/>
      <c r="AD1039" s="297"/>
    </row>
    <row r="1040" spans="18:30" x14ac:dyDescent="0.25">
      <c r="R1040" s="300"/>
      <c r="S1040" s="300"/>
      <c r="T1040" s="300"/>
      <c r="U1040" s="300"/>
      <c r="V1040" s="300"/>
      <c r="W1040" s="300"/>
      <c r="X1040" s="300"/>
      <c r="Y1040" s="300"/>
      <c r="Z1040" s="300"/>
      <c r="AA1040" s="300"/>
      <c r="AB1040" s="300"/>
      <c r="AC1040" s="300"/>
      <c r="AD1040" s="297"/>
    </row>
    <row r="1041" spans="18:30" x14ac:dyDescent="0.25">
      <c r="R1041" s="300"/>
      <c r="S1041" s="300"/>
      <c r="T1041" s="300"/>
      <c r="U1041" s="300"/>
      <c r="V1041" s="300"/>
      <c r="W1041" s="300"/>
      <c r="X1041" s="300"/>
      <c r="Y1041" s="300"/>
      <c r="Z1041" s="300"/>
      <c r="AA1041" s="300"/>
      <c r="AB1041" s="300"/>
      <c r="AC1041" s="300"/>
      <c r="AD1041" s="297"/>
    </row>
    <row r="1042" spans="18:30" x14ac:dyDescent="0.25">
      <c r="R1042" s="300"/>
      <c r="S1042" s="300"/>
      <c r="T1042" s="300"/>
      <c r="U1042" s="300"/>
      <c r="V1042" s="300"/>
      <c r="W1042" s="300"/>
      <c r="X1042" s="300"/>
      <c r="Y1042" s="300"/>
      <c r="Z1042" s="300"/>
      <c r="AA1042" s="300"/>
      <c r="AB1042" s="300"/>
      <c r="AC1042" s="300"/>
      <c r="AD1042" s="297"/>
    </row>
    <row r="1043" spans="18:30" x14ac:dyDescent="0.25">
      <c r="R1043" s="300"/>
      <c r="S1043" s="300"/>
      <c r="T1043" s="300"/>
      <c r="U1043" s="300"/>
      <c r="V1043" s="300"/>
      <c r="W1043" s="300"/>
      <c r="X1043" s="300"/>
      <c r="Y1043" s="300"/>
      <c r="Z1043" s="300"/>
      <c r="AA1043" s="300"/>
      <c r="AB1043" s="300"/>
      <c r="AC1043" s="300"/>
      <c r="AD1043" s="297"/>
    </row>
    <row r="1044" spans="18:30" x14ac:dyDescent="0.25">
      <c r="R1044" s="300"/>
      <c r="S1044" s="300"/>
      <c r="T1044" s="300"/>
      <c r="U1044" s="300"/>
      <c r="V1044" s="300"/>
      <c r="W1044" s="300"/>
      <c r="X1044" s="300"/>
      <c r="Y1044" s="300"/>
      <c r="Z1044" s="300"/>
      <c r="AA1044" s="300"/>
      <c r="AB1044" s="300"/>
      <c r="AC1044" s="300"/>
      <c r="AD1044" s="297"/>
    </row>
    <row r="1045" spans="18:30" x14ac:dyDescent="0.25">
      <c r="R1045" s="300"/>
      <c r="S1045" s="300"/>
      <c r="T1045" s="300"/>
      <c r="U1045" s="300"/>
      <c r="V1045" s="300"/>
      <c r="W1045" s="300"/>
      <c r="X1045" s="300"/>
      <c r="Y1045" s="300"/>
      <c r="Z1045" s="300"/>
      <c r="AA1045" s="300"/>
      <c r="AB1045" s="300"/>
      <c r="AC1045" s="300"/>
      <c r="AD1045" s="297"/>
    </row>
    <row r="1046" spans="18:30" x14ac:dyDescent="0.25">
      <c r="R1046" s="300"/>
      <c r="S1046" s="300"/>
      <c r="T1046" s="300"/>
      <c r="U1046" s="300"/>
      <c r="V1046" s="300"/>
      <c r="W1046" s="300"/>
      <c r="X1046" s="300"/>
      <c r="Y1046" s="300"/>
      <c r="Z1046" s="300"/>
      <c r="AA1046" s="300"/>
      <c r="AB1046" s="300"/>
      <c r="AC1046" s="300"/>
      <c r="AD1046" s="297"/>
    </row>
    <row r="1047" spans="18:30" x14ac:dyDescent="0.25">
      <c r="R1047" s="300"/>
      <c r="S1047" s="300"/>
      <c r="T1047" s="300"/>
      <c r="U1047" s="300"/>
      <c r="V1047" s="300"/>
      <c r="W1047" s="300"/>
      <c r="X1047" s="300"/>
      <c r="Y1047" s="300"/>
      <c r="Z1047" s="300"/>
      <c r="AA1047" s="300"/>
      <c r="AB1047" s="300"/>
      <c r="AC1047" s="300"/>
      <c r="AD1047" s="297"/>
    </row>
    <row r="1048" spans="18:30" x14ac:dyDescent="0.25">
      <c r="R1048" s="300"/>
      <c r="S1048" s="300"/>
      <c r="T1048" s="300"/>
      <c r="U1048" s="300"/>
      <c r="V1048" s="300"/>
      <c r="W1048" s="300"/>
      <c r="X1048" s="300"/>
      <c r="Y1048" s="300"/>
      <c r="Z1048" s="300"/>
      <c r="AA1048" s="300"/>
      <c r="AB1048" s="300"/>
      <c r="AC1048" s="300"/>
      <c r="AD1048" s="297"/>
    </row>
    <row r="1049" spans="18:30" x14ac:dyDescent="0.25">
      <c r="R1049" s="300"/>
      <c r="S1049" s="300"/>
      <c r="T1049" s="300"/>
      <c r="U1049" s="300"/>
      <c r="V1049" s="300"/>
      <c r="W1049" s="300"/>
      <c r="X1049" s="300"/>
      <c r="Y1049" s="300"/>
      <c r="Z1049" s="300"/>
      <c r="AA1049" s="300"/>
      <c r="AB1049" s="300"/>
      <c r="AC1049" s="300"/>
      <c r="AD1049" s="297"/>
    </row>
    <row r="1050" spans="18:30" x14ac:dyDescent="0.25">
      <c r="R1050" s="300"/>
      <c r="S1050" s="300"/>
      <c r="T1050" s="300"/>
      <c r="U1050" s="300"/>
      <c r="V1050" s="300"/>
      <c r="W1050" s="300"/>
      <c r="X1050" s="300"/>
      <c r="Y1050" s="300"/>
      <c r="Z1050" s="300"/>
      <c r="AA1050" s="300"/>
      <c r="AB1050" s="300"/>
      <c r="AC1050" s="300"/>
      <c r="AD1050" s="297"/>
    </row>
    <row r="1051" spans="18:30" x14ac:dyDescent="0.25">
      <c r="R1051" s="300"/>
      <c r="S1051" s="300"/>
      <c r="T1051" s="300"/>
      <c r="U1051" s="300"/>
      <c r="V1051" s="300"/>
      <c r="W1051" s="300"/>
      <c r="X1051" s="300"/>
      <c r="Y1051" s="300"/>
      <c r="Z1051" s="300"/>
      <c r="AA1051" s="300"/>
      <c r="AB1051" s="300"/>
      <c r="AC1051" s="300"/>
      <c r="AD1051" s="297"/>
    </row>
    <row r="1052" spans="18:30" x14ac:dyDescent="0.25">
      <c r="R1052" s="300"/>
      <c r="S1052" s="300"/>
      <c r="T1052" s="300"/>
      <c r="U1052" s="300"/>
      <c r="V1052" s="300"/>
      <c r="W1052" s="300"/>
      <c r="X1052" s="300"/>
      <c r="Y1052" s="300"/>
      <c r="Z1052" s="300"/>
      <c r="AA1052" s="300"/>
      <c r="AB1052" s="300"/>
      <c r="AC1052" s="300"/>
      <c r="AD1052" s="297"/>
    </row>
    <row r="1053" spans="18:30" x14ac:dyDescent="0.25">
      <c r="R1053" s="300"/>
      <c r="S1053" s="300"/>
      <c r="T1053" s="300"/>
      <c r="U1053" s="300"/>
      <c r="V1053" s="300"/>
      <c r="W1053" s="300"/>
      <c r="X1053" s="300"/>
      <c r="Y1053" s="300"/>
      <c r="Z1053" s="300"/>
      <c r="AA1053" s="300"/>
      <c r="AB1053" s="300"/>
      <c r="AC1053" s="300"/>
      <c r="AD1053" s="297"/>
    </row>
    <row r="1054" spans="18:30" x14ac:dyDescent="0.25">
      <c r="R1054" s="300"/>
      <c r="S1054" s="300"/>
      <c r="T1054" s="300"/>
      <c r="U1054" s="300"/>
      <c r="V1054" s="300"/>
      <c r="W1054" s="300"/>
      <c r="X1054" s="300"/>
      <c r="Y1054" s="300"/>
      <c r="Z1054" s="300"/>
      <c r="AA1054" s="300"/>
      <c r="AB1054" s="300"/>
      <c r="AC1054" s="300"/>
      <c r="AD1054" s="297"/>
    </row>
    <row r="1055" spans="18:30" x14ac:dyDescent="0.25">
      <c r="R1055" s="300"/>
      <c r="S1055" s="300"/>
      <c r="T1055" s="300"/>
      <c r="U1055" s="300"/>
      <c r="V1055" s="300"/>
      <c r="W1055" s="300"/>
      <c r="X1055" s="300"/>
      <c r="Y1055" s="300"/>
      <c r="Z1055" s="300"/>
      <c r="AA1055" s="300"/>
      <c r="AB1055" s="300"/>
      <c r="AC1055" s="300"/>
      <c r="AD1055" s="297"/>
    </row>
    <row r="1056" spans="18:30" x14ac:dyDescent="0.25">
      <c r="R1056" s="300"/>
      <c r="S1056" s="300"/>
      <c r="T1056" s="300"/>
      <c r="U1056" s="300"/>
      <c r="V1056" s="300"/>
      <c r="W1056" s="300"/>
      <c r="X1056" s="300"/>
      <c r="Y1056" s="300"/>
      <c r="Z1056" s="300"/>
      <c r="AA1056" s="300"/>
      <c r="AB1056" s="300"/>
      <c r="AC1056" s="300"/>
      <c r="AD1056" s="297"/>
    </row>
    <row r="1057" spans="18:30" x14ac:dyDescent="0.25">
      <c r="R1057" s="300"/>
      <c r="S1057" s="300"/>
      <c r="T1057" s="300"/>
      <c r="U1057" s="300"/>
      <c r="V1057" s="300"/>
      <c r="W1057" s="300"/>
      <c r="X1057" s="300"/>
      <c r="Y1057" s="300"/>
      <c r="Z1057" s="300"/>
      <c r="AA1057" s="300"/>
      <c r="AB1057" s="300"/>
      <c r="AC1057" s="300"/>
      <c r="AD1057" s="297"/>
    </row>
    <row r="1058" spans="18:30" x14ac:dyDescent="0.25">
      <c r="R1058" s="300"/>
      <c r="S1058" s="300"/>
      <c r="T1058" s="300"/>
      <c r="U1058" s="300"/>
      <c r="V1058" s="300"/>
      <c r="W1058" s="300"/>
      <c r="X1058" s="300"/>
      <c r="Y1058" s="300"/>
      <c r="Z1058" s="300"/>
      <c r="AA1058" s="300"/>
      <c r="AB1058" s="300"/>
      <c r="AC1058" s="300"/>
      <c r="AD1058" s="297"/>
    </row>
    <row r="1059" spans="18:30" x14ac:dyDescent="0.25">
      <c r="R1059" s="300"/>
      <c r="S1059" s="300"/>
      <c r="T1059" s="300"/>
      <c r="U1059" s="300"/>
      <c r="V1059" s="300"/>
      <c r="W1059" s="300"/>
      <c r="X1059" s="300"/>
      <c r="Y1059" s="300"/>
      <c r="Z1059" s="300"/>
      <c r="AA1059" s="300"/>
      <c r="AB1059" s="300"/>
      <c r="AC1059" s="300"/>
      <c r="AD1059" s="297"/>
    </row>
    <row r="1060" spans="18:30" x14ac:dyDescent="0.25">
      <c r="R1060" s="300"/>
      <c r="S1060" s="300"/>
      <c r="T1060" s="300"/>
      <c r="U1060" s="300"/>
      <c r="V1060" s="300"/>
      <c r="W1060" s="300"/>
      <c r="X1060" s="300"/>
      <c r="Y1060" s="300"/>
      <c r="Z1060" s="300"/>
      <c r="AA1060" s="300"/>
      <c r="AB1060" s="300"/>
      <c r="AC1060" s="300"/>
      <c r="AD1060" s="297"/>
    </row>
    <row r="1061" spans="18:30" x14ac:dyDescent="0.25">
      <c r="R1061" s="300"/>
      <c r="S1061" s="300"/>
      <c r="T1061" s="300"/>
      <c r="U1061" s="300"/>
      <c r="V1061" s="300"/>
      <c r="W1061" s="300"/>
      <c r="X1061" s="300"/>
      <c r="Y1061" s="300"/>
      <c r="Z1061" s="300"/>
      <c r="AA1061" s="300"/>
      <c r="AB1061" s="300"/>
      <c r="AC1061" s="300"/>
      <c r="AD1061" s="297"/>
    </row>
    <row r="1062" spans="18:30" x14ac:dyDescent="0.25">
      <c r="R1062" s="300"/>
      <c r="S1062" s="300"/>
      <c r="T1062" s="300"/>
      <c r="U1062" s="300"/>
      <c r="V1062" s="300"/>
      <c r="W1062" s="300"/>
      <c r="X1062" s="300"/>
      <c r="Y1062" s="300"/>
      <c r="Z1062" s="300"/>
      <c r="AA1062" s="300"/>
      <c r="AB1062" s="300"/>
      <c r="AC1062" s="300"/>
      <c r="AD1062" s="297"/>
    </row>
    <row r="1063" spans="18:30" x14ac:dyDescent="0.25">
      <c r="R1063" s="300"/>
      <c r="S1063" s="300"/>
      <c r="T1063" s="300"/>
      <c r="U1063" s="300"/>
      <c r="V1063" s="300"/>
      <c r="W1063" s="300"/>
      <c r="X1063" s="300"/>
      <c r="Y1063" s="300"/>
      <c r="Z1063" s="300"/>
      <c r="AA1063" s="300"/>
      <c r="AB1063" s="300"/>
      <c r="AC1063" s="300"/>
      <c r="AD1063" s="297"/>
    </row>
    <row r="1064" spans="18:30" x14ac:dyDescent="0.25">
      <c r="R1064" s="300"/>
      <c r="S1064" s="300"/>
      <c r="T1064" s="300"/>
      <c r="U1064" s="300"/>
      <c r="V1064" s="300"/>
      <c r="W1064" s="300"/>
      <c r="X1064" s="300"/>
      <c r="Y1064" s="300"/>
      <c r="Z1064" s="300"/>
      <c r="AA1064" s="300"/>
      <c r="AB1064" s="300"/>
      <c r="AC1064" s="300"/>
      <c r="AD1064" s="297"/>
    </row>
    <row r="1065" spans="18:30" x14ac:dyDescent="0.25">
      <c r="R1065" s="300"/>
      <c r="S1065" s="300"/>
      <c r="T1065" s="300"/>
      <c r="U1065" s="300"/>
      <c r="V1065" s="300"/>
      <c r="W1065" s="300"/>
      <c r="X1065" s="300"/>
      <c r="Y1065" s="300"/>
      <c r="Z1065" s="300"/>
      <c r="AA1065" s="300"/>
      <c r="AB1065" s="300"/>
      <c r="AC1065" s="300"/>
      <c r="AD1065" s="297"/>
    </row>
    <row r="1066" spans="18:30" x14ac:dyDescent="0.25">
      <c r="R1066" s="300"/>
      <c r="S1066" s="300"/>
      <c r="T1066" s="300"/>
      <c r="U1066" s="300"/>
      <c r="V1066" s="300"/>
      <c r="W1066" s="300"/>
      <c r="X1066" s="300"/>
      <c r="Y1066" s="300"/>
      <c r="Z1066" s="300"/>
      <c r="AA1066" s="300"/>
      <c r="AB1066" s="300"/>
      <c r="AC1066" s="300"/>
      <c r="AD1066" s="297"/>
    </row>
    <row r="1067" spans="18:30" x14ac:dyDescent="0.25">
      <c r="R1067" s="300"/>
      <c r="S1067" s="300"/>
      <c r="T1067" s="300"/>
      <c r="U1067" s="300"/>
      <c r="V1067" s="300"/>
      <c r="W1067" s="300"/>
      <c r="X1067" s="300"/>
      <c r="Y1067" s="300"/>
      <c r="Z1067" s="300"/>
      <c r="AA1067" s="300"/>
      <c r="AB1067" s="300"/>
      <c r="AC1067" s="300"/>
      <c r="AD1067" s="297"/>
    </row>
    <row r="1068" spans="18:30" x14ac:dyDescent="0.25">
      <c r="R1068" s="300"/>
      <c r="S1068" s="300"/>
      <c r="T1068" s="300"/>
      <c r="U1068" s="300"/>
      <c r="V1068" s="300"/>
      <c r="W1068" s="300"/>
      <c r="X1068" s="300"/>
      <c r="Y1068" s="300"/>
      <c r="Z1068" s="300"/>
      <c r="AA1068" s="300"/>
      <c r="AB1068" s="300"/>
      <c r="AC1068" s="300"/>
      <c r="AD1068" s="297"/>
    </row>
    <row r="1069" spans="18:30" x14ac:dyDescent="0.25">
      <c r="R1069" s="300"/>
      <c r="S1069" s="300"/>
      <c r="T1069" s="300"/>
      <c r="U1069" s="300"/>
      <c r="V1069" s="300"/>
      <c r="W1069" s="300"/>
      <c r="X1069" s="300"/>
      <c r="Y1069" s="300"/>
      <c r="Z1069" s="300"/>
      <c r="AA1069" s="300"/>
      <c r="AB1069" s="300"/>
      <c r="AC1069" s="300"/>
      <c r="AD1069" s="297"/>
    </row>
    <row r="1070" spans="18:30" x14ac:dyDescent="0.25">
      <c r="R1070" s="300"/>
      <c r="S1070" s="300"/>
      <c r="T1070" s="300"/>
      <c r="U1070" s="300"/>
      <c r="V1070" s="300"/>
      <c r="W1070" s="300"/>
      <c r="X1070" s="300"/>
      <c r="Y1070" s="300"/>
      <c r="Z1070" s="300"/>
      <c r="AA1070" s="300"/>
      <c r="AB1070" s="300"/>
      <c r="AC1070" s="300"/>
      <c r="AD1070" s="297"/>
    </row>
    <row r="1071" spans="18:30" x14ac:dyDescent="0.25">
      <c r="R1071" s="300"/>
      <c r="S1071" s="300"/>
      <c r="T1071" s="300"/>
      <c r="U1071" s="300"/>
      <c r="V1071" s="300"/>
      <c r="W1071" s="300"/>
      <c r="X1071" s="300"/>
      <c r="Y1071" s="300"/>
      <c r="Z1071" s="300"/>
      <c r="AA1071" s="300"/>
      <c r="AB1071" s="300"/>
      <c r="AC1071" s="300"/>
      <c r="AD1071" s="297"/>
    </row>
    <row r="1072" spans="18:30" x14ac:dyDescent="0.25">
      <c r="R1072" s="300"/>
      <c r="S1072" s="300"/>
      <c r="T1072" s="300"/>
      <c r="U1072" s="300"/>
      <c r="V1072" s="300"/>
      <c r="W1072" s="300"/>
      <c r="X1072" s="300"/>
      <c r="Y1072" s="300"/>
      <c r="Z1072" s="300"/>
      <c r="AA1072" s="300"/>
      <c r="AB1072" s="300"/>
      <c r="AC1072" s="300"/>
      <c r="AD1072" s="297"/>
    </row>
    <row r="1073" spans="18:30" x14ac:dyDescent="0.25">
      <c r="R1073" s="300"/>
      <c r="S1073" s="300"/>
      <c r="T1073" s="300"/>
      <c r="U1073" s="300"/>
      <c r="V1073" s="300"/>
      <c r="W1073" s="300"/>
      <c r="X1073" s="300"/>
      <c r="Y1073" s="300"/>
      <c r="Z1073" s="300"/>
      <c r="AA1073" s="300"/>
      <c r="AB1073" s="300"/>
      <c r="AC1073" s="300"/>
      <c r="AD1073" s="297"/>
    </row>
    <row r="1074" spans="18:30" x14ac:dyDescent="0.25">
      <c r="R1074" s="300"/>
      <c r="S1074" s="300"/>
      <c r="T1074" s="300"/>
      <c r="U1074" s="300"/>
      <c r="V1074" s="300"/>
      <c r="W1074" s="300"/>
      <c r="X1074" s="300"/>
      <c r="Y1074" s="300"/>
      <c r="Z1074" s="300"/>
      <c r="AA1074" s="300"/>
      <c r="AB1074" s="300"/>
      <c r="AC1074" s="300"/>
      <c r="AD1074" s="297"/>
    </row>
    <row r="1075" spans="18:30" x14ac:dyDescent="0.25">
      <c r="R1075" s="300"/>
      <c r="S1075" s="300"/>
      <c r="T1075" s="300"/>
      <c r="U1075" s="300"/>
      <c r="V1075" s="300"/>
      <c r="W1075" s="300"/>
      <c r="X1075" s="300"/>
      <c r="Y1075" s="300"/>
      <c r="Z1075" s="300"/>
      <c r="AA1075" s="300"/>
      <c r="AB1075" s="300"/>
      <c r="AC1075" s="300"/>
      <c r="AD1075" s="297"/>
    </row>
    <row r="1076" spans="18:30" x14ac:dyDescent="0.25">
      <c r="R1076" s="300"/>
      <c r="S1076" s="300"/>
      <c r="T1076" s="300"/>
      <c r="U1076" s="300"/>
      <c r="V1076" s="300"/>
      <c r="W1076" s="300"/>
      <c r="X1076" s="300"/>
      <c r="Y1076" s="300"/>
      <c r="Z1076" s="300"/>
      <c r="AA1076" s="300"/>
      <c r="AB1076" s="300"/>
      <c r="AC1076" s="300"/>
      <c r="AD1076" s="297"/>
    </row>
    <row r="1077" spans="18:30" x14ac:dyDescent="0.25">
      <c r="R1077" s="300"/>
      <c r="S1077" s="300"/>
      <c r="T1077" s="300"/>
      <c r="U1077" s="300"/>
      <c r="V1077" s="300"/>
      <c r="W1077" s="300"/>
      <c r="X1077" s="300"/>
      <c r="Y1077" s="300"/>
      <c r="Z1077" s="300"/>
      <c r="AA1077" s="300"/>
      <c r="AB1077" s="300"/>
      <c r="AC1077" s="300"/>
      <c r="AD1077" s="297"/>
    </row>
    <row r="1078" spans="18:30" x14ac:dyDescent="0.25">
      <c r="R1078" s="300"/>
      <c r="S1078" s="300"/>
      <c r="T1078" s="300"/>
      <c r="U1078" s="300"/>
      <c r="V1078" s="300"/>
      <c r="W1078" s="300"/>
      <c r="X1078" s="300"/>
      <c r="Y1078" s="300"/>
      <c r="Z1078" s="300"/>
      <c r="AA1078" s="300"/>
      <c r="AB1078" s="300"/>
      <c r="AC1078" s="300"/>
      <c r="AD1078" s="297"/>
    </row>
    <row r="1079" spans="18:30" x14ac:dyDescent="0.25">
      <c r="R1079" s="300"/>
      <c r="S1079" s="300"/>
      <c r="T1079" s="300"/>
      <c r="U1079" s="300"/>
      <c r="V1079" s="300"/>
      <c r="W1079" s="300"/>
      <c r="X1079" s="300"/>
      <c r="Y1079" s="300"/>
      <c r="Z1079" s="300"/>
      <c r="AA1079" s="300"/>
      <c r="AB1079" s="300"/>
      <c r="AC1079" s="300"/>
      <c r="AD1079" s="297"/>
    </row>
    <row r="1080" spans="18:30" x14ac:dyDescent="0.25">
      <c r="R1080" s="300"/>
      <c r="S1080" s="300"/>
      <c r="T1080" s="300"/>
      <c r="U1080" s="300"/>
      <c r="V1080" s="300"/>
      <c r="W1080" s="300"/>
      <c r="X1080" s="300"/>
      <c r="Y1080" s="300"/>
      <c r="Z1080" s="300"/>
      <c r="AA1080" s="300"/>
      <c r="AB1080" s="300"/>
      <c r="AC1080" s="300"/>
      <c r="AD1080" s="297"/>
    </row>
    <row r="1081" spans="18:30" x14ac:dyDescent="0.25">
      <c r="R1081" s="300"/>
      <c r="S1081" s="300"/>
      <c r="T1081" s="300"/>
      <c r="U1081" s="300"/>
      <c r="V1081" s="300"/>
      <c r="W1081" s="300"/>
      <c r="X1081" s="300"/>
      <c r="Y1081" s="300"/>
      <c r="Z1081" s="300"/>
      <c r="AA1081" s="300"/>
      <c r="AB1081" s="300"/>
      <c r="AC1081" s="300"/>
      <c r="AD1081" s="297"/>
    </row>
    <row r="1082" spans="18:30" x14ac:dyDescent="0.25">
      <c r="R1082" s="300"/>
      <c r="S1082" s="300"/>
      <c r="T1082" s="300"/>
      <c r="U1082" s="300"/>
      <c r="V1082" s="300"/>
      <c r="W1082" s="300"/>
      <c r="X1082" s="300"/>
      <c r="Y1082" s="300"/>
      <c r="Z1082" s="300"/>
      <c r="AA1082" s="300"/>
      <c r="AB1082" s="300"/>
      <c r="AC1082" s="300"/>
      <c r="AD1082" s="297"/>
    </row>
    <row r="1083" spans="18:30" x14ac:dyDescent="0.25">
      <c r="R1083" s="300"/>
      <c r="S1083" s="300"/>
      <c r="T1083" s="300"/>
      <c r="U1083" s="300"/>
      <c r="V1083" s="300"/>
      <c r="W1083" s="300"/>
      <c r="X1083" s="300"/>
      <c r="Y1083" s="300"/>
      <c r="Z1083" s="300"/>
      <c r="AA1083" s="300"/>
      <c r="AB1083" s="300"/>
      <c r="AC1083" s="300"/>
      <c r="AD1083" s="297"/>
    </row>
    <row r="1084" spans="18:30" x14ac:dyDescent="0.25">
      <c r="R1084" s="300"/>
      <c r="S1084" s="300"/>
      <c r="T1084" s="300"/>
      <c r="U1084" s="300"/>
      <c r="V1084" s="300"/>
      <c r="W1084" s="300"/>
      <c r="X1084" s="300"/>
      <c r="Y1084" s="300"/>
      <c r="Z1084" s="300"/>
      <c r="AA1084" s="300"/>
      <c r="AB1084" s="300"/>
      <c r="AC1084" s="300"/>
      <c r="AD1084" s="297"/>
    </row>
    <row r="1085" spans="18:30" x14ac:dyDescent="0.25">
      <c r="R1085" s="300"/>
      <c r="S1085" s="300"/>
      <c r="T1085" s="300"/>
      <c r="U1085" s="300"/>
      <c r="V1085" s="300"/>
      <c r="W1085" s="300"/>
      <c r="X1085" s="300"/>
      <c r="Y1085" s="300"/>
      <c r="Z1085" s="300"/>
      <c r="AA1085" s="300"/>
      <c r="AB1085" s="300"/>
      <c r="AC1085" s="300"/>
      <c r="AD1085" s="297"/>
    </row>
    <row r="1086" spans="18:30" x14ac:dyDescent="0.25">
      <c r="R1086" s="300"/>
      <c r="S1086" s="300"/>
      <c r="T1086" s="300"/>
      <c r="U1086" s="300"/>
      <c r="V1086" s="300"/>
      <c r="W1086" s="300"/>
      <c r="X1086" s="300"/>
      <c r="Y1086" s="300"/>
      <c r="Z1086" s="300"/>
      <c r="AA1086" s="300"/>
      <c r="AB1086" s="300"/>
      <c r="AC1086" s="300"/>
      <c r="AD1086" s="297"/>
    </row>
    <row r="1087" spans="18:30" x14ac:dyDescent="0.25">
      <c r="R1087" s="300"/>
      <c r="S1087" s="300"/>
      <c r="T1087" s="300"/>
      <c r="U1087" s="300"/>
      <c r="V1087" s="300"/>
      <c r="W1087" s="300"/>
      <c r="X1087" s="300"/>
      <c r="Y1087" s="300"/>
      <c r="Z1087" s="300"/>
      <c r="AA1087" s="300"/>
      <c r="AB1087" s="300"/>
      <c r="AC1087" s="300"/>
      <c r="AD1087" s="297"/>
    </row>
    <row r="1088" spans="18:30" x14ac:dyDescent="0.25">
      <c r="R1088" s="300"/>
      <c r="S1088" s="300"/>
      <c r="T1088" s="300"/>
      <c r="U1088" s="300"/>
      <c r="V1088" s="300"/>
      <c r="W1088" s="300"/>
      <c r="X1088" s="300"/>
      <c r="Y1088" s="300"/>
      <c r="Z1088" s="300"/>
      <c r="AA1088" s="300"/>
      <c r="AB1088" s="300"/>
      <c r="AC1088" s="300"/>
      <c r="AD1088" s="297"/>
    </row>
    <row r="1089" spans="18:30" x14ac:dyDescent="0.25">
      <c r="R1089" s="300"/>
      <c r="S1089" s="300"/>
      <c r="T1089" s="300"/>
      <c r="U1089" s="300"/>
      <c r="V1089" s="300"/>
      <c r="W1089" s="300"/>
      <c r="X1089" s="300"/>
      <c r="Y1089" s="300"/>
      <c r="Z1089" s="300"/>
      <c r="AA1089" s="300"/>
      <c r="AB1089" s="300"/>
      <c r="AC1089" s="300"/>
      <c r="AD1089" s="297"/>
    </row>
    <row r="1090" spans="18:30" x14ac:dyDescent="0.25">
      <c r="R1090" s="300"/>
      <c r="S1090" s="300"/>
      <c r="T1090" s="300"/>
      <c r="U1090" s="300"/>
      <c r="V1090" s="300"/>
      <c r="W1090" s="300"/>
      <c r="X1090" s="300"/>
      <c r="Y1090" s="300"/>
      <c r="Z1090" s="300"/>
      <c r="AA1090" s="300"/>
      <c r="AB1090" s="300"/>
      <c r="AC1090" s="300"/>
      <c r="AD1090" s="297"/>
    </row>
    <row r="1091" spans="18:30" x14ac:dyDescent="0.25">
      <c r="R1091" s="300"/>
      <c r="S1091" s="300"/>
      <c r="T1091" s="300"/>
      <c r="U1091" s="300"/>
      <c r="V1091" s="300"/>
      <c r="W1091" s="300"/>
      <c r="X1091" s="300"/>
      <c r="Y1091" s="300"/>
      <c r="Z1091" s="300"/>
      <c r="AA1091" s="300"/>
      <c r="AB1091" s="300"/>
      <c r="AC1091" s="300"/>
      <c r="AD1091" s="297"/>
    </row>
    <row r="1092" spans="18:30" x14ac:dyDescent="0.25">
      <c r="R1092" s="300"/>
      <c r="S1092" s="300"/>
      <c r="T1092" s="300"/>
      <c r="U1092" s="300"/>
      <c r="V1092" s="300"/>
      <c r="W1092" s="300"/>
      <c r="X1092" s="300"/>
      <c r="Y1092" s="300"/>
      <c r="Z1092" s="300"/>
      <c r="AA1092" s="300"/>
      <c r="AB1092" s="300"/>
      <c r="AC1092" s="300"/>
      <c r="AD1092" s="297"/>
    </row>
    <row r="1093" spans="18:30" x14ac:dyDescent="0.25">
      <c r="R1093" s="300"/>
      <c r="S1093" s="300"/>
      <c r="T1093" s="300"/>
      <c r="U1093" s="300"/>
      <c r="V1093" s="300"/>
      <c r="W1093" s="300"/>
      <c r="X1093" s="300"/>
      <c r="Y1093" s="300"/>
      <c r="Z1093" s="300"/>
      <c r="AA1093" s="300"/>
      <c r="AB1093" s="300"/>
      <c r="AC1093" s="300"/>
      <c r="AD1093" s="297"/>
    </row>
    <row r="1094" spans="18:30" x14ac:dyDescent="0.25">
      <c r="R1094" s="300"/>
      <c r="S1094" s="300"/>
      <c r="T1094" s="300"/>
      <c r="U1094" s="300"/>
      <c r="V1094" s="300"/>
      <c r="W1094" s="300"/>
      <c r="X1094" s="300"/>
      <c r="Y1094" s="300"/>
      <c r="Z1094" s="300"/>
      <c r="AA1094" s="300"/>
      <c r="AB1094" s="300"/>
      <c r="AC1094" s="300"/>
      <c r="AD1094" s="297"/>
    </row>
    <row r="1095" spans="18:30" x14ac:dyDescent="0.25">
      <c r="R1095" s="300"/>
      <c r="S1095" s="300"/>
      <c r="T1095" s="300"/>
      <c r="U1095" s="300"/>
      <c r="V1095" s="300"/>
      <c r="W1095" s="300"/>
      <c r="X1095" s="300"/>
      <c r="Y1095" s="300"/>
      <c r="Z1095" s="300"/>
      <c r="AA1095" s="300"/>
      <c r="AB1095" s="300"/>
      <c r="AC1095" s="300"/>
      <c r="AD1095" s="297"/>
    </row>
    <row r="1096" spans="18:30" x14ac:dyDescent="0.25">
      <c r="R1096" s="300"/>
      <c r="S1096" s="300"/>
      <c r="T1096" s="300"/>
      <c r="U1096" s="300"/>
      <c r="V1096" s="300"/>
      <c r="W1096" s="300"/>
      <c r="X1096" s="300"/>
      <c r="Y1096" s="300"/>
      <c r="Z1096" s="300"/>
      <c r="AA1096" s="300"/>
      <c r="AB1096" s="300"/>
      <c r="AC1096" s="300"/>
      <c r="AD1096" s="297"/>
    </row>
    <row r="1097" spans="18:30" x14ac:dyDescent="0.25">
      <c r="R1097" s="300"/>
      <c r="S1097" s="300"/>
      <c r="T1097" s="300"/>
      <c r="U1097" s="300"/>
      <c r="V1097" s="300"/>
      <c r="W1097" s="300"/>
      <c r="X1097" s="300"/>
      <c r="Y1097" s="300"/>
      <c r="Z1097" s="300"/>
      <c r="AA1097" s="300"/>
      <c r="AB1097" s="300"/>
      <c r="AC1097" s="300"/>
      <c r="AD1097" s="297"/>
    </row>
    <row r="1098" spans="18:30" x14ac:dyDescent="0.25">
      <c r="R1098" s="300"/>
      <c r="S1098" s="300"/>
      <c r="T1098" s="300"/>
      <c r="U1098" s="300"/>
      <c r="V1098" s="300"/>
      <c r="W1098" s="300"/>
      <c r="X1098" s="300"/>
      <c r="Y1098" s="300"/>
      <c r="Z1098" s="300"/>
      <c r="AA1098" s="300"/>
      <c r="AB1098" s="300"/>
      <c r="AC1098" s="300"/>
      <c r="AD1098" s="297"/>
    </row>
    <row r="1099" spans="18:30" x14ac:dyDescent="0.25">
      <c r="R1099" s="300"/>
      <c r="S1099" s="300"/>
      <c r="T1099" s="300"/>
      <c r="U1099" s="300"/>
      <c r="V1099" s="300"/>
      <c r="W1099" s="300"/>
      <c r="X1099" s="300"/>
      <c r="Y1099" s="300"/>
      <c r="Z1099" s="300"/>
      <c r="AA1099" s="300"/>
      <c r="AB1099" s="300"/>
      <c r="AC1099" s="300"/>
      <c r="AD1099" s="297"/>
    </row>
    <row r="1100" spans="18:30" x14ac:dyDescent="0.25">
      <c r="R1100" s="300"/>
      <c r="S1100" s="300"/>
      <c r="T1100" s="300"/>
      <c r="U1100" s="300"/>
      <c r="V1100" s="300"/>
      <c r="W1100" s="300"/>
      <c r="X1100" s="300"/>
      <c r="Y1100" s="300"/>
      <c r="Z1100" s="300"/>
      <c r="AA1100" s="300"/>
      <c r="AB1100" s="300"/>
      <c r="AC1100" s="300"/>
      <c r="AD1100" s="297"/>
    </row>
    <row r="1101" spans="18:30" x14ac:dyDescent="0.25">
      <c r="R1101" s="300"/>
      <c r="S1101" s="300"/>
      <c r="T1101" s="300"/>
      <c r="U1101" s="300"/>
      <c r="V1101" s="300"/>
      <c r="W1101" s="300"/>
      <c r="X1101" s="300"/>
      <c r="Y1101" s="300"/>
      <c r="Z1101" s="300"/>
      <c r="AA1101" s="300"/>
      <c r="AB1101" s="300"/>
      <c r="AC1101" s="300"/>
      <c r="AD1101" s="297"/>
    </row>
    <row r="1102" spans="18:30" x14ac:dyDescent="0.25">
      <c r="R1102" s="300"/>
      <c r="S1102" s="300"/>
      <c r="T1102" s="300"/>
      <c r="U1102" s="300"/>
      <c r="V1102" s="300"/>
      <c r="W1102" s="300"/>
      <c r="X1102" s="300"/>
      <c r="Y1102" s="300"/>
      <c r="Z1102" s="300"/>
      <c r="AA1102" s="300"/>
      <c r="AB1102" s="300"/>
      <c r="AC1102" s="300"/>
      <c r="AD1102" s="297"/>
    </row>
    <row r="1103" spans="18:30" x14ac:dyDescent="0.25">
      <c r="R1103" s="300"/>
      <c r="S1103" s="300"/>
      <c r="T1103" s="300"/>
      <c r="U1103" s="300"/>
      <c r="V1103" s="300"/>
      <c r="W1103" s="300"/>
      <c r="X1103" s="300"/>
      <c r="Y1103" s="300"/>
      <c r="Z1103" s="300"/>
      <c r="AA1103" s="300"/>
      <c r="AB1103" s="300"/>
      <c r="AC1103" s="300"/>
      <c r="AD1103" s="297"/>
    </row>
    <row r="1104" spans="18:30" x14ac:dyDescent="0.25">
      <c r="R1104" s="300"/>
      <c r="S1104" s="300"/>
      <c r="T1104" s="300"/>
      <c r="U1104" s="300"/>
      <c r="V1104" s="300"/>
      <c r="W1104" s="300"/>
      <c r="X1104" s="300"/>
      <c r="Y1104" s="300"/>
      <c r="Z1104" s="300"/>
      <c r="AA1104" s="300"/>
      <c r="AB1104" s="300"/>
      <c r="AC1104" s="300"/>
      <c r="AD1104" s="297"/>
    </row>
    <row r="1105" spans="18:30" x14ac:dyDescent="0.25">
      <c r="R1105" s="300"/>
      <c r="S1105" s="300"/>
      <c r="T1105" s="300"/>
      <c r="U1105" s="300"/>
      <c r="V1105" s="300"/>
      <c r="W1105" s="300"/>
      <c r="X1105" s="300"/>
      <c r="Y1105" s="300"/>
      <c r="Z1105" s="300"/>
      <c r="AA1105" s="300"/>
      <c r="AB1105" s="300"/>
      <c r="AC1105" s="300"/>
      <c r="AD1105" s="297"/>
    </row>
    <row r="1106" spans="18:30" x14ac:dyDescent="0.25">
      <c r="R1106" s="300"/>
      <c r="S1106" s="300"/>
      <c r="T1106" s="300"/>
      <c r="U1106" s="300"/>
      <c r="V1106" s="300"/>
      <c r="W1106" s="300"/>
      <c r="X1106" s="300"/>
      <c r="Y1106" s="300"/>
      <c r="Z1106" s="300"/>
      <c r="AA1106" s="300"/>
      <c r="AB1106" s="300"/>
      <c r="AC1106" s="300"/>
      <c r="AD1106" s="297"/>
    </row>
    <row r="1107" spans="18:30" x14ac:dyDescent="0.25">
      <c r="R1107" s="300"/>
      <c r="S1107" s="300"/>
      <c r="T1107" s="300"/>
      <c r="U1107" s="300"/>
      <c r="V1107" s="300"/>
      <c r="W1107" s="300"/>
      <c r="X1107" s="300"/>
      <c r="Y1107" s="300"/>
      <c r="Z1107" s="300"/>
      <c r="AA1107" s="300"/>
      <c r="AB1107" s="300"/>
      <c r="AC1107" s="300"/>
      <c r="AD1107" s="297"/>
    </row>
    <row r="1108" spans="18:30" x14ac:dyDescent="0.25">
      <c r="R1108" s="300"/>
      <c r="S1108" s="300"/>
      <c r="T1108" s="300"/>
      <c r="U1108" s="300"/>
      <c r="V1108" s="300"/>
      <c r="W1108" s="300"/>
      <c r="X1108" s="300"/>
      <c r="Y1108" s="300"/>
      <c r="Z1108" s="300"/>
      <c r="AA1108" s="300"/>
      <c r="AB1108" s="300"/>
      <c r="AC1108" s="300"/>
      <c r="AD1108" s="297"/>
    </row>
    <row r="1109" spans="18:30" x14ac:dyDescent="0.25">
      <c r="R1109" s="300"/>
      <c r="S1109" s="300"/>
      <c r="T1109" s="300"/>
      <c r="U1109" s="300"/>
      <c r="V1109" s="300"/>
      <c r="W1109" s="300"/>
      <c r="X1109" s="300"/>
      <c r="Y1109" s="300"/>
      <c r="Z1109" s="300"/>
      <c r="AA1109" s="300"/>
      <c r="AB1109" s="300"/>
      <c r="AC1109" s="300"/>
      <c r="AD1109" s="297"/>
    </row>
    <row r="1110" spans="18:30" x14ac:dyDescent="0.25">
      <c r="R1110" s="300"/>
      <c r="S1110" s="300"/>
      <c r="T1110" s="300"/>
      <c r="U1110" s="300"/>
      <c r="V1110" s="300"/>
      <c r="W1110" s="300"/>
      <c r="X1110" s="300"/>
      <c r="Y1110" s="300"/>
      <c r="Z1110" s="300"/>
      <c r="AA1110" s="300"/>
      <c r="AB1110" s="300"/>
      <c r="AC1110" s="300"/>
      <c r="AD1110" s="297"/>
    </row>
    <row r="1111" spans="18:30" x14ac:dyDescent="0.25">
      <c r="R1111" s="300"/>
      <c r="S1111" s="300"/>
      <c r="T1111" s="300"/>
      <c r="U1111" s="300"/>
      <c r="V1111" s="300"/>
      <c r="W1111" s="300"/>
      <c r="X1111" s="300"/>
      <c r="Y1111" s="300"/>
      <c r="Z1111" s="300"/>
      <c r="AA1111" s="300"/>
      <c r="AB1111" s="300"/>
      <c r="AC1111" s="300"/>
      <c r="AD1111" s="297"/>
    </row>
    <row r="1112" spans="18:30" x14ac:dyDescent="0.25">
      <c r="R1112" s="300"/>
      <c r="S1112" s="300"/>
      <c r="T1112" s="300"/>
      <c r="U1112" s="300"/>
      <c r="V1112" s="300"/>
      <c r="W1112" s="300"/>
      <c r="X1112" s="300"/>
      <c r="Y1112" s="300"/>
      <c r="Z1112" s="300"/>
      <c r="AA1112" s="300"/>
      <c r="AB1112" s="300"/>
      <c r="AC1112" s="300"/>
      <c r="AD1112" s="297"/>
    </row>
    <row r="1113" spans="18:30" x14ac:dyDescent="0.25">
      <c r="R1113" s="300"/>
      <c r="S1113" s="300"/>
      <c r="T1113" s="300"/>
      <c r="U1113" s="300"/>
      <c r="V1113" s="300"/>
      <c r="W1113" s="300"/>
      <c r="X1113" s="300"/>
      <c r="Y1113" s="300"/>
      <c r="Z1113" s="300"/>
      <c r="AA1113" s="300"/>
      <c r="AB1113" s="300"/>
      <c r="AC1113" s="300"/>
      <c r="AD1113" s="297"/>
    </row>
    <row r="1114" spans="18:30" x14ac:dyDescent="0.25">
      <c r="R1114" s="300"/>
      <c r="S1114" s="300"/>
      <c r="T1114" s="300"/>
      <c r="U1114" s="300"/>
      <c r="V1114" s="300"/>
      <c r="W1114" s="300"/>
      <c r="X1114" s="300"/>
      <c r="Y1114" s="300"/>
      <c r="Z1114" s="300"/>
      <c r="AA1114" s="300"/>
      <c r="AB1114" s="300"/>
      <c r="AC1114" s="300"/>
      <c r="AD1114" s="297"/>
    </row>
    <row r="1115" spans="18:30" x14ac:dyDescent="0.25">
      <c r="R1115" s="300"/>
      <c r="S1115" s="300"/>
      <c r="T1115" s="300"/>
      <c r="U1115" s="300"/>
      <c r="V1115" s="300"/>
      <c r="W1115" s="300"/>
      <c r="X1115" s="300"/>
      <c r="Y1115" s="300"/>
      <c r="Z1115" s="300"/>
      <c r="AA1115" s="300"/>
      <c r="AB1115" s="300"/>
      <c r="AC1115" s="300"/>
      <c r="AD1115" s="297"/>
    </row>
    <row r="1116" spans="18:30" x14ac:dyDescent="0.25">
      <c r="R1116" s="300"/>
      <c r="S1116" s="300"/>
      <c r="T1116" s="300"/>
      <c r="U1116" s="300"/>
      <c r="V1116" s="300"/>
      <c r="W1116" s="300"/>
      <c r="X1116" s="300"/>
      <c r="Y1116" s="300"/>
      <c r="Z1116" s="300"/>
      <c r="AA1116" s="300"/>
      <c r="AB1116" s="300"/>
      <c r="AC1116" s="300"/>
      <c r="AD1116" s="297"/>
    </row>
    <row r="1117" spans="18:30" x14ac:dyDescent="0.25">
      <c r="R1117" s="300"/>
      <c r="S1117" s="300"/>
      <c r="T1117" s="300"/>
      <c r="U1117" s="300"/>
      <c r="V1117" s="300"/>
      <c r="W1117" s="300"/>
      <c r="X1117" s="300"/>
      <c r="Y1117" s="300"/>
      <c r="Z1117" s="300"/>
      <c r="AA1117" s="300"/>
      <c r="AB1117" s="300"/>
      <c r="AC1117" s="300"/>
      <c r="AD1117" s="297"/>
    </row>
    <row r="1118" spans="18:30" x14ac:dyDescent="0.25">
      <c r="R1118" s="300"/>
      <c r="S1118" s="300"/>
      <c r="T1118" s="300"/>
      <c r="U1118" s="300"/>
      <c r="V1118" s="300"/>
      <c r="W1118" s="300"/>
      <c r="X1118" s="300"/>
      <c r="Y1118" s="300"/>
      <c r="Z1118" s="300"/>
      <c r="AA1118" s="300"/>
      <c r="AB1118" s="300"/>
      <c r="AC1118" s="300"/>
      <c r="AD1118" s="297"/>
    </row>
    <row r="1119" spans="18:30" x14ac:dyDescent="0.25">
      <c r="R1119" s="300"/>
      <c r="S1119" s="300"/>
      <c r="T1119" s="300"/>
      <c r="U1119" s="300"/>
      <c r="V1119" s="300"/>
      <c r="W1119" s="300"/>
      <c r="X1119" s="300"/>
      <c r="Y1119" s="300"/>
      <c r="Z1119" s="300"/>
      <c r="AA1119" s="300"/>
      <c r="AB1119" s="300"/>
      <c r="AC1119" s="300"/>
      <c r="AD1119" s="297"/>
    </row>
    <row r="1120" spans="18:30" x14ac:dyDescent="0.25">
      <c r="R1120" s="300"/>
      <c r="S1120" s="300"/>
      <c r="T1120" s="300"/>
      <c r="U1120" s="300"/>
      <c r="V1120" s="300"/>
      <c r="W1120" s="300"/>
      <c r="X1120" s="300"/>
      <c r="Y1120" s="300"/>
      <c r="Z1120" s="300"/>
      <c r="AA1120" s="300"/>
      <c r="AB1120" s="300"/>
      <c r="AC1120" s="300"/>
      <c r="AD1120" s="297"/>
    </row>
    <row r="1121" spans="18:30" x14ac:dyDescent="0.25">
      <c r="R1121" s="300"/>
      <c r="S1121" s="300"/>
      <c r="T1121" s="300"/>
      <c r="U1121" s="300"/>
      <c r="V1121" s="300"/>
      <c r="W1121" s="300"/>
      <c r="X1121" s="300"/>
      <c r="Y1121" s="300"/>
      <c r="Z1121" s="300"/>
      <c r="AA1121" s="300"/>
      <c r="AB1121" s="300"/>
      <c r="AC1121" s="300"/>
      <c r="AD1121" s="297"/>
    </row>
    <row r="1122" spans="18:30" x14ac:dyDescent="0.25">
      <c r="R1122" s="300"/>
      <c r="S1122" s="300"/>
      <c r="T1122" s="300"/>
      <c r="U1122" s="300"/>
      <c r="V1122" s="300"/>
      <c r="W1122" s="300"/>
      <c r="X1122" s="300"/>
      <c r="Y1122" s="300"/>
      <c r="Z1122" s="300"/>
      <c r="AA1122" s="300"/>
      <c r="AB1122" s="300"/>
      <c r="AC1122" s="300"/>
      <c r="AD1122" s="297"/>
    </row>
    <row r="1123" spans="18:30" x14ac:dyDescent="0.25">
      <c r="R1123" s="300"/>
      <c r="S1123" s="300"/>
      <c r="T1123" s="300"/>
      <c r="U1123" s="300"/>
      <c r="V1123" s="300"/>
      <c r="W1123" s="300"/>
      <c r="X1123" s="300"/>
      <c r="Y1123" s="300"/>
      <c r="Z1123" s="300"/>
      <c r="AA1123" s="300"/>
      <c r="AB1123" s="300"/>
      <c r="AC1123" s="300"/>
      <c r="AD1123" s="297"/>
    </row>
    <row r="1124" spans="18:30" x14ac:dyDescent="0.25">
      <c r="R1124" s="300"/>
      <c r="S1124" s="300"/>
      <c r="T1124" s="300"/>
      <c r="U1124" s="300"/>
      <c r="V1124" s="300"/>
      <c r="W1124" s="300"/>
      <c r="X1124" s="300"/>
      <c r="Y1124" s="300"/>
      <c r="Z1124" s="300"/>
      <c r="AA1124" s="300"/>
      <c r="AB1124" s="300"/>
      <c r="AC1124" s="300"/>
      <c r="AD1124" s="297"/>
    </row>
    <row r="1125" spans="18:30" x14ac:dyDescent="0.25">
      <c r="R1125" s="300"/>
      <c r="S1125" s="300"/>
      <c r="T1125" s="300"/>
      <c r="U1125" s="300"/>
      <c r="V1125" s="300"/>
      <c r="W1125" s="300"/>
      <c r="X1125" s="300"/>
      <c r="Y1125" s="300"/>
      <c r="Z1125" s="300"/>
      <c r="AA1125" s="300"/>
      <c r="AB1125" s="300"/>
      <c r="AC1125" s="300"/>
      <c r="AD1125" s="297"/>
    </row>
    <row r="1126" spans="18:30" x14ac:dyDescent="0.25">
      <c r="R1126" s="300"/>
      <c r="S1126" s="300"/>
      <c r="T1126" s="300"/>
      <c r="U1126" s="300"/>
      <c r="V1126" s="300"/>
      <c r="W1126" s="300"/>
      <c r="X1126" s="300"/>
      <c r="Y1126" s="300"/>
      <c r="Z1126" s="300"/>
      <c r="AA1126" s="300"/>
      <c r="AB1126" s="300"/>
      <c r="AC1126" s="300"/>
      <c r="AD1126" s="297"/>
    </row>
    <row r="1127" spans="18:30" x14ac:dyDescent="0.25">
      <c r="R1127" s="300"/>
      <c r="S1127" s="300"/>
      <c r="T1127" s="300"/>
      <c r="U1127" s="300"/>
      <c r="V1127" s="300"/>
      <c r="W1127" s="300"/>
      <c r="X1127" s="300"/>
      <c r="Y1127" s="300"/>
      <c r="Z1127" s="300"/>
      <c r="AA1127" s="300"/>
      <c r="AB1127" s="300"/>
      <c r="AC1127" s="300"/>
      <c r="AD1127" s="297"/>
    </row>
    <row r="1128" spans="18:30" x14ac:dyDescent="0.25">
      <c r="R1128" s="300"/>
      <c r="S1128" s="300"/>
      <c r="T1128" s="300"/>
      <c r="U1128" s="300"/>
      <c r="V1128" s="300"/>
      <c r="W1128" s="300"/>
      <c r="X1128" s="300"/>
      <c r="Y1128" s="300"/>
      <c r="Z1128" s="300"/>
      <c r="AA1128" s="300"/>
      <c r="AB1128" s="300"/>
      <c r="AC1128" s="300"/>
      <c r="AD1128" s="297"/>
    </row>
    <row r="1129" spans="18:30" x14ac:dyDescent="0.25">
      <c r="R1129" s="300"/>
      <c r="S1129" s="300"/>
      <c r="T1129" s="300"/>
      <c r="U1129" s="300"/>
      <c r="V1129" s="300"/>
      <c r="W1129" s="300"/>
      <c r="X1129" s="300"/>
      <c r="Y1129" s="300"/>
      <c r="Z1129" s="300"/>
      <c r="AA1129" s="300"/>
      <c r="AB1129" s="300"/>
      <c r="AC1129" s="300"/>
      <c r="AD1129" s="297"/>
    </row>
    <row r="1130" spans="18:30" x14ac:dyDescent="0.25">
      <c r="R1130" s="300"/>
      <c r="S1130" s="300"/>
      <c r="T1130" s="300"/>
      <c r="U1130" s="300"/>
      <c r="V1130" s="300"/>
      <c r="W1130" s="300"/>
      <c r="X1130" s="300"/>
      <c r="Y1130" s="300"/>
      <c r="Z1130" s="300"/>
      <c r="AA1130" s="300"/>
      <c r="AB1130" s="300"/>
      <c r="AC1130" s="300"/>
      <c r="AD1130" s="297"/>
    </row>
    <row r="1131" spans="18:30" x14ac:dyDescent="0.25">
      <c r="R1131" s="300"/>
      <c r="S1131" s="300"/>
      <c r="T1131" s="300"/>
      <c r="U1131" s="300"/>
      <c r="V1131" s="300"/>
      <c r="W1131" s="300"/>
      <c r="X1131" s="300"/>
      <c r="Y1131" s="300"/>
      <c r="Z1131" s="300"/>
      <c r="AA1131" s="300"/>
      <c r="AB1131" s="300"/>
      <c r="AC1131" s="300"/>
      <c r="AD1131" s="297"/>
    </row>
    <row r="1132" spans="18:30" x14ac:dyDescent="0.25">
      <c r="R1132" s="300"/>
      <c r="S1132" s="300"/>
      <c r="T1132" s="300"/>
      <c r="U1132" s="300"/>
      <c r="V1132" s="300"/>
      <c r="W1132" s="300"/>
      <c r="X1132" s="300"/>
      <c r="Y1132" s="300"/>
      <c r="Z1132" s="300"/>
      <c r="AA1132" s="300"/>
      <c r="AB1132" s="300"/>
      <c r="AC1132" s="300"/>
      <c r="AD1132" s="297"/>
    </row>
    <row r="1133" spans="18:30" x14ac:dyDescent="0.25">
      <c r="R1133" s="300"/>
      <c r="S1133" s="300"/>
      <c r="T1133" s="300"/>
      <c r="U1133" s="300"/>
      <c r="V1133" s="300"/>
      <c r="W1133" s="300"/>
      <c r="X1133" s="300"/>
      <c r="Y1133" s="300"/>
      <c r="Z1133" s="300"/>
      <c r="AA1133" s="300"/>
      <c r="AB1133" s="300"/>
      <c r="AC1133" s="300"/>
      <c r="AD1133" s="297"/>
    </row>
    <row r="1134" spans="18:30" x14ac:dyDescent="0.25">
      <c r="R1134" s="300"/>
      <c r="S1134" s="300"/>
      <c r="T1134" s="300"/>
      <c r="U1134" s="300"/>
      <c r="V1134" s="300"/>
      <c r="W1134" s="300"/>
      <c r="X1134" s="300"/>
      <c r="Y1134" s="300"/>
      <c r="Z1134" s="300"/>
      <c r="AA1134" s="300"/>
      <c r="AB1134" s="300"/>
      <c r="AC1134" s="300"/>
      <c r="AD1134" s="297"/>
    </row>
    <row r="1135" spans="18:30" x14ac:dyDescent="0.25">
      <c r="R1135" s="300"/>
      <c r="S1135" s="300"/>
      <c r="T1135" s="300"/>
      <c r="U1135" s="300"/>
      <c r="V1135" s="300"/>
      <c r="W1135" s="300"/>
      <c r="X1135" s="300"/>
      <c r="Y1135" s="300"/>
      <c r="Z1135" s="300"/>
      <c r="AA1135" s="300"/>
      <c r="AB1135" s="300"/>
      <c r="AC1135" s="300"/>
      <c r="AD1135" s="297"/>
    </row>
    <row r="1136" spans="18:30" x14ac:dyDescent="0.25">
      <c r="R1136" s="300"/>
      <c r="S1136" s="300"/>
      <c r="T1136" s="300"/>
      <c r="U1136" s="300"/>
      <c r="V1136" s="300"/>
      <c r="W1136" s="300"/>
      <c r="X1136" s="300"/>
      <c r="Y1136" s="300"/>
      <c r="Z1136" s="300"/>
      <c r="AA1136" s="300"/>
      <c r="AB1136" s="300"/>
      <c r="AC1136" s="300"/>
      <c r="AD1136" s="297"/>
    </row>
    <row r="1137" spans="18:30" x14ac:dyDescent="0.25">
      <c r="R1137" s="300"/>
      <c r="S1137" s="300"/>
      <c r="T1137" s="300"/>
      <c r="U1137" s="300"/>
      <c r="V1137" s="300"/>
      <c r="W1137" s="300"/>
      <c r="X1137" s="300"/>
      <c r="Y1137" s="300"/>
      <c r="Z1137" s="300"/>
      <c r="AA1137" s="300"/>
      <c r="AB1137" s="300"/>
      <c r="AC1137" s="300"/>
      <c r="AD1137" s="297"/>
    </row>
    <row r="1138" spans="18:30" x14ac:dyDescent="0.25">
      <c r="R1138" s="300"/>
      <c r="S1138" s="300"/>
      <c r="T1138" s="300"/>
      <c r="U1138" s="300"/>
      <c r="V1138" s="300"/>
      <c r="W1138" s="300"/>
      <c r="X1138" s="300"/>
      <c r="Y1138" s="300"/>
      <c r="Z1138" s="300"/>
      <c r="AA1138" s="300"/>
      <c r="AB1138" s="300"/>
      <c r="AC1138" s="300"/>
      <c r="AD1138" s="297"/>
    </row>
    <row r="1139" spans="18:30" x14ac:dyDescent="0.25">
      <c r="R1139" s="300"/>
      <c r="S1139" s="300"/>
      <c r="T1139" s="300"/>
      <c r="U1139" s="300"/>
      <c r="V1139" s="300"/>
      <c r="W1139" s="300"/>
      <c r="X1139" s="300"/>
      <c r="Y1139" s="300"/>
      <c r="Z1139" s="300"/>
      <c r="AA1139" s="300"/>
      <c r="AB1139" s="300"/>
      <c r="AC1139" s="300"/>
      <c r="AD1139" s="297"/>
    </row>
    <row r="1140" spans="18:30" x14ac:dyDescent="0.25">
      <c r="R1140" s="300"/>
      <c r="S1140" s="300"/>
      <c r="T1140" s="300"/>
      <c r="U1140" s="300"/>
      <c r="V1140" s="300"/>
      <c r="W1140" s="300"/>
      <c r="X1140" s="300"/>
      <c r="Y1140" s="300"/>
      <c r="Z1140" s="300"/>
      <c r="AA1140" s="300"/>
      <c r="AB1140" s="300"/>
      <c r="AC1140" s="300"/>
      <c r="AD1140" s="297"/>
    </row>
    <row r="1141" spans="18:30" x14ac:dyDescent="0.25">
      <c r="R1141" s="300"/>
      <c r="S1141" s="300"/>
      <c r="T1141" s="300"/>
      <c r="U1141" s="300"/>
      <c r="V1141" s="300"/>
      <c r="W1141" s="300"/>
      <c r="X1141" s="300"/>
      <c r="Y1141" s="300"/>
      <c r="Z1141" s="300"/>
      <c r="AA1141" s="300"/>
      <c r="AB1141" s="300"/>
      <c r="AC1141" s="300"/>
      <c r="AD1141" s="297"/>
    </row>
    <row r="1142" spans="18:30" x14ac:dyDescent="0.25">
      <c r="R1142" s="300"/>
      <c r="S1142" s="300"/>
      <c r="T1142" s="300"/>
      <c r="U1142" s="300"/>
      <c r="V1142" s="300"/>
      <c r="W1142" s="300"/>
      <c r="X1142" s="300"/>
      <c r="Y1142" s="300"/>
      <c r="Z1142" s="300"/>
      <c r="AA1142" s="300"/>
      <c r="AB1142" s="300"/>
      <c r="AC1142" s="300"/>
      <c r="AD1142" s="297"/>
    </row>
    <row r="1143" spans="18:30" x14ac:dyDescent="0.25">
      <c r="R1143" s="300"/>
      <c r="S1143" s="300"/>
      <c r="T1143" s="300"/>
      <c r="U1143" s="300"/>
      <c r="V1143" s="300"/>
      <c r="W1143" s="300"/>
      <c r="X1143" s="300"/>
      <c r="Y1143" s="300"/>
      <c r="Z1143" s="300"/>
      <c r="AA1143" s="300"/>
      <c r="AB1143" s="300"/>
      <c r="AC1143" s="300"/>
      <c r="AD1143" s="297"/>
    </row>
    <row r="1144" spans="18:30" x14ac:dyDescent="0.25">
      <c r="R1144" s="300"/>
      <c r="S1144" s="300"/>
      <c r="T1144" s="300"/>
      <c r="U1144" s="300"/>
      <c r="V1144" s="300"/>
      <c r="W1144" s="300"/>
      <c r="X1144" s="300"/>
      <c r="Y1144" s="300"/>
      <c r="Z1144" s="300"/>
      <c r="AA1144" s="300"/>
      <c r="AB1144" s="300"/>
      <c r="AC1144" s="300"/>
      <c r="AD1144" s="297"/>
    </row>
    <row r="1145" spans="18:30" x14ac:dyDescent="0.25">
      <c r="R1145" s="300"/>
      <c r="S1145" s="300"/>
      <c r="T1145" s="300"/>
      <c r="U1145" s="300"/>
      <c r="V1145" s="300"/>
      <c r="W1145" s="300"/>
      <c r="X1145" s="300"/>
      <c r="Y1145" s="300"/>
      <c r="Z1145" s="300"/>
      <c r="AA1145" s="300"/>
      <c r="AB1145" s="300"/>
      <c r="AC1145" s="300"/>
      <c r="AD1145" s="297"/>
    </row>
    <row r="1146" spans="18:30" x14ac:dyDescent="0.25">
      <c r="R1146" s="300"/>
      <c r="S1146" s="300"/>
      <c r="T1146" s="300"/>
      <c r="U1146" s="300"/>
      <c r="V1146" s="300"/>
      <c r="W1146" s="300"/>
      <c r="X1146" s="300"/>
      <c r="Y1146" s="300"/>
      <c r="Z1146" s="300"/>
      <c r="AA1146" s="300"/>
      <c r="AB1146" s="300"/>
      <c r="AC1146" s="300"/>
      <c r="AD1146" s="297"/>
    </row>
    <row r="1147" spans="18:30" x14ac:dyDescent="0.25">
      <c r="R1147" s="300"/>
      <c r="S1147" s="300"/>
      <c r="T1147" s="300"/>
      <c r="U1147" s="300"/>
      <c r="V1147" s="300"/>
      <c r="W1147" s="300"/>
      <c r="X1147" s="300"/>
      <c r="Y1147" s="300"/>
      <c r="Z1147" s="300"/>
      <c r="AA1147" s="300"/>
      <c r="AB1147" s="300"/>
      <c r="AC1147" s="300"/>
      <c r="AD1147" s="297"/>
    </row>
    <row r="1148" spans="18:30" x14ac:dyDescent="0.25">
      <c r="R1148" s="300"/>
      <c r="S1148" s="300"/>
      <c r="T1148" s="300"/>
      <c r="U1148" s="300"/>
      <c r="V1148" s="300"/>
      <c r="W1148" s="300"/>
      <c r="X1148" s="300"/>
      <c r="Y1148" s="300"/>
      <c r="Z1148" s="300"/>
      <c r="AA1148" s="300"/>
      <c r="AB1148" s="300"/>
      <c r="AC1148" s="300"/>
      <c r="AD1148" s="297"/>
    </row>
    <row r="1149" spans="18:30" x14ac:dyDescent="0.25">
      <c r="R1149" s="300"/>
      <c r="S1149" s="300"/>
      <c r="T1149" s="300"/>
      <c r="U1149" s="300"/>
      <c r="V1149" s="300"/>
      <c r="W1149" s="300"/>
      <c r="X1149" s="300"/>
      <c r="Y1149" s="300"/>
      <c r="Z1149" s="300"/>
      <c r="AA1149" s="300"/>
      <c r="AB1149" s="300"/>
      <c r="AC1149" s="300"/>
      <c r="AD1149" s="297"/>
    </row>
    <row r="1150" spans="18:30" x14ac:dyDescent="0.25">
      <c r="R1150" s="300"/>
      <c r="S1150" s="300"/>
      <c r="T1150" s="300"/>
      <c r="U1150" s="300"/>
      <c r="V1150" s="300"/>
      <c r="W1150" s="300"/>
      <c r="X1150" s="300"/>
      <c r="Y1150" s="300"/>
      <c r="Z1150" s="300"/>
      <c r="AA1150" s="300"/>
      <c r="AB1150" s="300"/>
      <c r="AC1150" s="300"/>
      <c r="AD1150" s="297"/>
    </row>
    <row r="1151" spans="18:30" x14ac:dyDescent="0.25">
      <c r="R1151" s="300"/>
      <c r="S1151" s="300"/>
      <c r="T1151" s="300"/>
      <c r="U1151" s="300"/>
      <c r="V1151" s="300"/>
      <c r="W1151" s="300"/>
      <c r="X1151" s="300"/>
      <c r="Y1151" s="300"/>
      <c r="Z1151" s="300"/>
      <c r="AA1151" s="300"/>
      <c r="AB1151" s="300"/>
      <c r="AC1151" s="300"/>
      <c r="AD1151" s="297"/>
    </row>
    <row r="1152" spans="18:30" x14ac:dyDescent="0.25">
      <c r="R1152" s="300"/>
      <c r="S1152" s="300"/>
      <c r="T1152" s="300"/>
      <c r="U1152" s="300"/>
      <c r="V1152" s="300"/>
      <c r="W1152" s="300"/>
      <c r="X1152" s="300"/>
      <c r="Y1152" s="300"/>
      <c r="Z1152" s="300"/>
      <c r="AA1152" s="300"/>
      <c r="AB1152" s="300"/>
      <c r="AC1152" s="300"/>
      <c r="AD1152" s="297"/>
    </row>
    <row r="1153" spans="18:30" x14ac:dyDescent="0.25">
      <c r="R1153" s="300"/>
      <c r="S1153" s="300"/>
      <c r="T1153" s="300"/>
      <c r="U1153" s="300"/>
      <c r="V1153" s="300"/>
      <c r="W1153" s="300"/>
      <c r="X1153" s="300"/>
      <c r="Y1153" s="300"/>
      <c r="Z1153" s="300"/>
      <c r="AA1153" s="300"/>
      <c r="AB1153" s="300"/>
      <c r="AC1153" s="300"/>
      <c r="AD1153" s="297"/>
    </row>
    <row r="1154" spans="18:30" x14ac:dyDescent="0.25">
      <c r="R1154" s="300"/>
      <c r="S1154" s="300"/>
      <c r="T1154" s="300"/>
      <c r="U1154" s="300"/>
      <c r="V1154" s="300"/>
      <c r="W1154" s="300"/>
      <c r="X1154" s="300"/>
      <c r="Y1154" s="300"/>
      <c r="Z1154" s="300"/>
      <c r="AA1154" s="300"/>
      <c r="AB1154" s="300"/>
      <c r="AC1154" s="300"/>
      <c r="AD1154" s="297"/>
    </row>
    <row r="1155" spans="18:30" x14ac:dyDescent="0.25">
      <c r="R1155" s="300"/>
      <c r="S1155" s="300"/>
      <c r="T1155" s="300"/>
      <c r="U1155" s="300"/>
      <c r="V1155" s="300"/>
      <c r="W1155" s="300"/>
      <c r="X1155" s="300"/>
      <c r="Y1155" s="300"/>
      <c r="Z1155" s="300"/>
      <c r="AA1155" s="300"/>
      <c r="AB1155" s="300"/>
      <c r="AC1155" s="300"/>
      <c r="AD1155" s="297"/>
    </row>
    <row r="1156" spans="18:30" x14ac:dyDescent="0.25">
      <c r="R1156" s="300"/>
      <c r="S1156" s="300"/>
      <c r="T1156" s="300"/>
      <c r="U1156" s="300"/>
      <c r="V1156" s="300"/>
      <c r="W1156" s="300"/>
      <c r="X1156" s="300"/>
      <c r="Y1156" s="300"/>
      <c r="Z1156" s="300"/>
      <c r="AA1156" s="300"/>
      <c r="AB1156" s="300"/>
      <c r="AC1156" s="300"/>
      <c r="AD1156" s="297"/>
    </row>
    <row r="1157" spans="18:30" x14ac:dyDescent="0.25">
      <c r="R1157" s="300"/>
      <c r="S1157" s="300"/>
      <c r="T1157" s="300"/>
      <c r="U1157" s="300"/>
      <c r="V1157" s="300"/>
      <c r="W1157" s="300"/>
      <c r="X1157" s="300"/>
      <c r="Y1157" s="300"/>
      <c r="Z1157" s="300"/>
      <c r="AA1157" s="300"/>
      <c r="AB1157" s="300"/>
      <c r="AC1157" s="300"/>
      <c r="AD1157" s="297"/>
    </row>
    <row r="1158" spans="18:30" x14ac:dyDescent="0.25">
      <c r="R1158" s="300"/>
      <c r="S1158" s="300"/>
      <c r="T1158" s="300"/>
      <c r="U1158" s="300"/>
      <c r="V1158" s="300"/>
      <c r="W1158" s="300"/>
      <c r="X1158" s="300"/>
      <c r="Y1158" s="300"/>
      <c r="Z1158" s="300"/>
      <c r="AA1158" s="300"/>
      <c r="AB1158" s="300"/>
      <c r="AC1158" s="300"/>
      <c r="AD1158" s="297"/>
    </row>
    <row r="1159" spans="18:30" x14ac:dyDescent="0.25">
      <c r="R1159" s="300"/>
      <c r="S1159" s="300"/>
      <c r="T1159" s="300"/>
      <c r="U1159" s="300"/>
      <c r="V1159" s="300"/>
      <c r="W1159" s="300"/>
      <c r="X1159" s="300"/>
      <c r="Y1159" s="300"/>
      <c r="Z1159" s="300"/>
      <c r="AA1159" s="300"/>
      <c r="AB1159" s="300"/>
      <c r="AC1159" s="300"/>
      <c r="AD1159" s="297"/>
    </row>
    <row r="1160" spans="18:30" x14ac:dyDescent="0.25">
      <c r="R1160" s="300"/>
      <c r="S1160" s="300"/>
      <c r="T1160" s="300"/>
      <c r="U1160" s="300"/>
      <c r="V1160" s="300"/>
      <c r="W1160" s="300"/>
      <c r="X1160" s="300"/>
      <c r="Y1160" s="300"/>
      <c r="Z1160" s="300"/>
      <c r="AA1160" s="300"/>
      <c r="AB1160" s="300"/>
      <c r="AC1160" s="300"/>
      <c r="AD1160" s="297"/>
    </row>
    <row r="1161" spans="18:30" x14ac:dyDescent="0.25">
      <c r="R1161" s="300"/>
      <c r="S1161" s="300"/>
      <c r="T1161" s="300"/>
      <c r="U1161" s="300"/>
      <c r="V1161" s="300"/>
      <c r="W1161" s="300"/>
      <c r="X1161" s="300"/>
      <c r="Y1161" s="300"/>
      <c r="Z1161" s="300"/>
      <c r="AA1161" s="300"/>
      <c r="AB1161" s="300"/>
      <c r="AC1161" s="300"/>
      <c r="AD1161" s="297"/>
    </row>
    <row r="1162" spans="18:30" x14ac:dyDescent="0.25">
      <c r="R1162" s="300"/>
      <c r="S1162" s="300"/>
      <c r="T1162" s="300"/>
      <c r="U1162" s="300"/>
      <c r="V1162" s="300"/>
      <c r="W1162" s="300"/>
      <c r="X1162" s="300"/>
      <c r="Y1162" s="300"/>
      <c r="Z1162" s="300"/>
      <c r="AA1162" s="300"/>
      <c r="AB1162" s="300"/>
      <c r="AC1162" s="300"/>
      <c r="AD1162" s="297"/>
    </row>
    <row r="1163" spans="18:30" x14ac:dyDescent="0.25">
      <c r="R1163" s="300"/>
      <c r="S1163" s="300"/>
      <c r="T1163" s="300"/>
      <c r="U1163" s="300"/>
      <c r="V1163" s="300"/>
      <c r="W1163" s="300"/>
      <c r="X1163" s="300"/>
      <c r="Y1163" s="300"/>
      <c r="Z1163" s="300"/>
      <c r="AA1163" s="300"/>
      <c r="AB1163" s="300"/>
      <c r="AC1163" s="300"/>
      <c r="AD1163" s="297"/>
    </row>
    <row r="1164" spans="18:30" x14ac:dyDescent="0.25">
      <c r="R1164" s="300"/>
      <c r="S1164" s="300"/>
      <c r="T1164" s="300"/>
      <c r="U1164" s="300"/>
      <c r="V1164" s="300"/>
      <c r="W1164" s="300"/>
      <c r="X1164" s="300"/>
      <c r="Y1164" s="300"/>
      <c r="Z1164" s="300"/>
      <c r="AA1164" s="300"/>
      <c r="AB1164" s="300"/>
      <c r="AC1164" s="300"/>
      <c r="AD1164" s="297"/>
    </row>
    <row r="1165" spans="18:30" x14ac:dyDescent="0.25">
      <c r="R1165" s="300"/>
      <c r="S1165" s="300"/>
      <c r="T1165" s="300"/>
      <c r="U1165" s="300"/>
      <c r="V1165" s="300"/>
      <c r="W1165" s="300"/>
      <c r="X1165" s="300"/>
      <c r="Y1165" s="300"/>
      <c r="Z1165" s="300"/>
      <c r="AA1165" s="300"/>
      <c r="AB1165" s="300"/>
      <c r="AC1165" s="300"/>
      <c r="AD1165" s="297"/>
    </row>
    <row r="1166" spans="18:30" x14ac:dyDescent="0.25">
      <c r="R1166" s="300"/>
      <c r="S1166" s="300"/>
      <c r="T1166" s="300"/>
      <c r="U1166" s="300"/>
      <c r="V1166" s="300"/>
      <c r="W1166" s="300"/>
      <c r="X1166" s="300"/>
      <c r="Y1166" s="300"/>
      <c r="Z1166" s="300"/>
      <c r="AA1166" s="300"/>
      <c r="AB1166" s="300"/>
      <c r="AC1166" s="300"/>
      <c r="AD1166" s="297"/>
    </row>
    <row r="1167" spans="18:30" x14ac:dyDescent="0.25">
      <c r="R1167" s="300"/>
      <c r="S1167" s="300"/>
      <c r="T1167" s="300"/>
      <c r="U1167" s="300"/>
      <c r="V1167" s="300"/>
      <c r="W1167" s="300"/>
      <c r="X1167" s="300"/>
      <c r="Y1167" s="300"/>
      <c r="Z1167" s="300"/>
      <c r="AA1167" s="300"/>
      <c r="AB1167" s="300"/>
      <c r="AC1167" s="300"/>
      <c r="AD1167" s="297"/>
    </row>
    <row r="1168" spans="18:30" x14ac:dyDescent="0.25">
      <c r="R1168" s="300"/>
      <c r="S1168" s="300"/>
      <c r="T1168" s="300"/>
      <c r="U1168" s="300"/>
      <c r="V1168" s="300"/>
      <c r="W1168" s="300"/>
      <c r="X1168" s="300"/>
      <c r="Y1168" s="300"/>
      <c r="Z1168" s="300"/>
      <c r="AA1168" s="300"/>
      <c r="AB1168" s="300"/>
      <c r="AC1168" s="300"/>
      <c r="AD1168" s="297"/>
    </row>
    <row r="1169" spans="18:30" x14ac:dyDescent="0.25">
      <c r="R1169" s="300"/>
      <c r="S1169" s="300"/>
      <c r="T1169" s="300"/>
      <c r="U1169" s="300"/>
      <c r="V1169" s="300"/>
      <c r="W1169" s="300"/>
      <c r="X1169" s="300"/>
      <c r="Y1169" s="300"/>
      <c r="Z1169" s="300"/>
      <c r="AA1169" s="300"/>
      <c r="AB1169" s="300"/>
      <c r="AC1169" s="300"/>
      <c r="AD1169" s="297"/>
    </row>
    <row r="1170" spans="18:30" x14ac:dyDescent="0.25">
      <c r="R1170" s="300"/>
      <c r="S1170" s="300"/>
      <c r="T1170" s="300"/>
      <c r="U1170" s="300"/>
      <c r="V1170" s="300"/>
      <c r="W1170" s="300"/>
      <c r="X1170" s="300"/>
      <c r="Y1170" s="300"/>
      <c r="Z1170" s="300"/>
      <c r="AA1170" s="300"/>
      <c r="AB1170" s="300"/>
      <c r="AC1170" s="300"/>
      <c r="AD1170" s="297"/>
    </row>
    <row r="1171" spans="18:30" x14ac:dyDescent="0.25">
      <c r="R1171" s="300"/>
      <c r="S1171" s="300"/>
      <c r="T1171" s="300"/>
      <c r="U1171" s="300"/>
      <c r="V1171" s="300"/>
      <c r="W1171" s="300"/>
      <c r="X1171" s="300"/>
      <c r="Y1171" s="300"/>
      <c r="Z1171" s="300"/>
      <c r="AA1171" s="300"/>
      <c r="AB1171" s="300"/>
      <c r="AC1171" s="300"/>
      <c r="AD1171" s="297"/>
    </row>
    <row r="1172" spans="18:30" x14ac:dyDescent="0.25">
      <c r="R1172" s="300"/>
      <c r="S1172" s="300"/>
      <c r="T1172" s="300"/>
      <c r="U1172" s="300"/>
      <c r="V1172" s="300"/>
      <c r="W1172" s="300"/>
      <c r="X1172" s="300"/>
      <c r="Y1172" s="300"/>
      <c r="Z1172" s="300"/>
      <c r="AA1172" s="300"/>
      <c r="AB1172" s="300"/>
      <c r="AC1172" s="300"/>
      <c r="AD1172" s="297"/>
    </row>
    <row r="1173" spans="18:30" x14ac:dyDescent="0.25">
      <c r="R1173" s="300"/>
      <c r="S1173" s="300"/>
      <c r="T1173" s="300"/>
      <c r="U1173" s="300"/>
      <c r="V1173" s="300"/>
      <c r="W1173" s="300"/>
      <c r="X1173" s="300"/>
      <c r="Y1173" s="300"/>
      <c r="Z1173" s="300"/>
      <c r="AA1173" s="300"/>
      <c r="AB1173" s="300"/>
      <c r="AC1173" s="300"/>
      <c r="AD1173" s="297"/>
    </row>
    <row r="1174" spans="18:30" x14ac:dyDescent="0.25">
      <c r="R1174" s="300"/>
      <c r="S1174" s="300"/>
      <c r="T1174" s="300"/>
      <c r="U1174" s="300"/>
      <c r="V1174" s="300"/>
      <c r="W1174" s="300"/>
      <c r="X1174" s="300"/>
      <c r="Y1174" s="300"/>
      <c r="Z1174" s="300"/>
      <c r="AA1174" s="300"/>
      <c r="AB1174" s="300"/>
      <c r="AC1174" s="300"/>
      <c r="AD1174" s="297"/>
    </row>
    <row r="1175" spans="18:30" x14ac:dyDescent="0.25">
      <c r="R1175" s="300"/>
      <c r="S1175" s="300"/>
      <c r="T1175" s="300"/>
      <c r="U1175" s="300"/>
      <c r="V1175" s="300"/>
      <c r="W1175" s="300"/>
      <c r="X1175" s="300"/>
      <c r="Y1175" s="300"/>
      <c r="Z1175" s="300"/>
      <c r="AA1175" s="300"/>
      <c r="AB1175" s="300"/>
      <c r="AC1175" s="300"/>
      <c r="AD1175" s="297"/>
    </row>
    <row r="1176" spans="18:30" x14ac:dyDescent="0.25">
      <c r="R1176" s="300"/>
      <c r="S1176" s="300"/>
      <c r="T1176" s="300"/>
      <c r="U1176" s="300"/>
      <c r="V1176" s="300"/>
      <c r="W1176" s="300"/>
      <c r="X1176" s="300"/>
      <c r="Y1176" s="300"/>
      <c r="Z1176" s="300"/>
      <c r="AA1176" s="300"/>
      <c r="AB1176" s="300"/>
      <c r="AC1176" s="300"/>
      <c r="AD1176" s="297"/>
    </row>
    <row r="1177" spans="18:30" x14ac:dyDescent="0.25">
      <c r="R1177" s="300"/>
      <c r="S1177" s="300"/>
      <c r="T1177" s="300"/>
      <c r="U1177" s="300"/>
      <c r="V1177" s="300"/>
      <c r="W1177" s="300"/>
      <c r="X1177" s="300"/>
      <c r="Y1177" s="300"/>
      <c r="Z1177" s="300"/>
      <c r="AA1177" s="300"/>
      <c r="AB1177" s="300"/>
      <c r="AC1177" s="300"/>
      <c r="AD1177" s="297"/>
    </row>
    <row r="1178" spans="18:30" x14ac:dyDescent="0.25">
      <c r="R1178" s="300"/>
      <c r="S1178" s="300"/>
      <c r="T1178" s="300"/>
      <c r="U1178" s="300"/>
      <c r="V1178" s="300"/>
      <c r="W1178" s="300"/>
      <c r="X1178" s="300"/>
      <c r="Y1178" s="300"/>
      <c r="Z1178" s="300"/>
      <c r="AA1178" s="300"/>
      <c r="AB1178" s="300"/>
      <c r="AC1178" s="300"/>
      <c r="AD1178" s="297"/>
    </row>
    <row r="1179" spans="18:30" x14ac:dyDescent="0.25">
      <c r="R1179" s="300"/>
      <c r="S1179" s="300"/>
      <c r="T1179" s="300"/>
      <c r="U1179" s="300"/>
      <c r="V1179" s="300"/>
      <c r="W1179" s="300"/>
      <c r="X1179" s="300"/>
      <c r="Y1179" s="300"/>
      <c r="Z1179" s="300"/>
      <c r="AA1179" s="300"/>
      <c r="AB1179" s="300"/>
      <c r="AC1179" s="300"/>
      <c r="AD1179" s="297"/>
    </row>
    <row r="1180" spans="18:30" x14ac:dyDescent="0.25">
      <c r="R1180" s="300"/>
      <c r="S1180" s="300"/>
      <c r="T1180" s="300"/>
      <c r="U1180" s="300"/>
      <c r="V1180" s="300"/>
      <c r="W1180" s="300"/>
      <c r="X1180" s="300"/>
      <c r="Y1180" s="300"/>
      <c r="Z1180" s="300"/>
      <c r="AA1180" s="300"/>
      <c r="AB1180" s="300"/>
      <c r="AC1180" s="300"/>
      <c r="AD1180" s="297"/>
    </row>
    <row r="1181" spans="18:30" x14ac:dyDescent="0.25">
      <c r="R1181" s="300"/>
      <c r="S1181" s="300"/>
      <c r="T1181" s="300"/>
      <c r="U1181" s="300"/>
      <c r="V1181" s="300"/>
      <c r="W1181" s="300"/>
      <c r="X1181" s="300"/>
      <c r="Y1181" s="300"/>
      <c r="Z1181" s="300"/>
      <c r="AA1181" s="300"/>
      <c r="AB1181" s="300"/>
      <c r="AC1181" s="300"/>
      <c r="AD1181" s="297"/>
    </row>
    <row r="1182" spans="18:30" x14ac:dyDescent="0.25">
      <c r="R1182" s="300"/>
      <c r="S1182" s="300"/>
      <c r="T1182" s="300"/>
      <c r="U1182" s="300"/>
      <c r="V1182" s="300"/>
      <c r="W1182" s="300"/>
      <c r="X1182" s="300"/>
      <c r="Y1182" s="300"/>
      <c r="Z1182" s="300"/>
      <c r="AA1182" s="300"/>
      <c r="AB1182" s="300"/>
      <c r="AC1182" s="300"/>
      <c r="AD1182" s="297"/>
    </row>
    <row r="1183" spans="18:30" x14ac:dyDescent="0.25">
      <c r="R1183" s="300"/>
      <c r="S1183" s="300"/>
      <c r="T1183" s="300"/>
      <c r="U1183" s="300"/>
      <c r="V1183" s="300"/>
      <c r="W1183" s="300"/>
      <c r="X1183" s="300"/>
      <c r="Y1183" s="300"/>
      <c r="Z1183" s="300"/>
      <c r="AA1183" s="300"/>
      <c r="AB1183" s="300"/>
      <c r="AC1183" s="300"/>
      <c r="AD1183" s="297"/>
    </row>
    <row r="1184" spans="18:30" x14ac:dyDescent="0.25">
      <c r="R1184" s="300"/>
      <c r="S1184" s="300"/>
      <c r="T1184" s="300"/>
      <c r="U1184" s="300"/>
      <c r="V1184" s="300"/>
      <c r="W1184" s="300"/>
      <c r="X1184" s="300"/>
      <c r="Y1184" s="300"/>
      <c r="Z1184" s="300"/>
      <c r="AA1184" s="300"/>
      <c r="AB1184" s="300"/>
      <c r="AC1184" s="300"/>
      <c r="AD1184" s="297"/>
    </row>
    <row r="1185" spans="18:30" x14ac:dyDescent="0.25">
      <c r="R1185" s="300"/>
      <c r="S1185" s="300"/>
      <c r="T1185" s="300"/>
      <c r="U1185" s="300"/>
      <c r="V1185" s="300"/>
      <c r="W1185" s="300"/>
      <c r="X1185" s="300"/>
      <c r="Y1185" s="300"/>
      <c r="Z1185" s="300"/>
      <c r="AA1185" s="300"/>
      <c r="AB1185" s="300"/>
      <c r="AC1185" s="300"/>
      <c r="AD1185" s="297"/>
    </row>
    <row r="1186" spans="18:30" x14ac:dyDescent="0.25">
      <c r="R1186" s="300"/>
      <c r="S1186" s="300"/>
      <c r="T1186" s="300"/>
      <c r="U1186" s="300"/>
      <c r="V1186" s="300"/>
      <c r="W1186" s="300"/>
      <c r="X1186" s="300"/>
      <c r="Y1186" s="300"/>
      <c r="Z1186" s="300"/>
      <c r="AA1186" s="300"/>
      <c r="AB1186" s="300"/>
      <c r="AC1186" s="300"/>
      <c r="AD1186" s="297"/>
    </row>
    <row r="1187" spans="18:30" x14ac:dyDescent="0.25">
      <c r="R1187" s="300"/>
      <c r="S1187" s="300"/>
      <c r="T1187" s="300"/>
      <c r="U1187" s="300"/>
      <c r="V1187" s="300"/>
      <c r="W1187" s="300"/>
      <c r="X1187" s="300"/>
      <c r="Y1187" s="300"/>
      <c r="Z1187" s="300"/>
      <c r="AA1187" s="300"/>
      <c r="AB1187" s="300"/>
      <c r="AC1187" s="300"/>
      <c r="AD1187" s="297"/>
    </row>
    <row r="1188" spans="18:30" x14ac:dyDescent="0.25">
      <c r="R1188" s="300"/>
      <c r="S1188" s="300"/>
      <c r="T1188" s="300"/>
      <c r="U1188" s="300"/>
      <c r="V1188" s="300"/>
      <c r="W1188" s="300"/>
      <c r="X1188" s="300"/>
      <c r="Y1188" s="300"/>
      <c r="Z1188" s="300"/>
      <c r="AA1188" s="300"/>
      <c r="AB1188" s="300"/>
      <c r="AC1188" s="300"/>
      <c r="AD1188" s="297"/>
    </row>
    <row r="1189" spans="18:30" x14ac:dyDescent="0.25">
      <c r="R1189" s="300"/>
      <c r="S1189" s="300"/>
      <c r="T1189" s="300"/>
      <c r="U1189" s="300"/>
      <c r="V1189" s="300"/>
      <c r="W1189" s="300"/>
      <c r="X1189" s="300"/>
      <c r="Y1189" s="300"/>
      <c r="Z1189" s="300"/>
      <c r="AA1189" s="300"/>
      <c r="AB1189" s="300"/>
      <c r="AC1189" s="300"/>
      <c r="AD1189" s="297"/>
    </row>
    <row r="1190" spans="18:30" x14ac:dyDescent="0.25">
      <c r="R1190" s="300"/>
      <c r="S1190" s="300"/>
      <c r="T1190" s="300"/>
      <c r="U1190" s="300"/>
      <c r="V1190" s="300"/>
      <c r="W1190" s="300"/>
      <c r="X1190" s="300"/>
      <c r="Y1190" s="300"/>
      <c r="Z1190" s="300"/>
      <c r="AA1190" s="300"/>
      <c r="AB1190" s="300"/>
      <c r="AC1190" s="300"/>
      <c r="AD1190" s="297"/>
    </row>
    <row r="1191" spans="18:30" x14ac:dyDescent="0.25">
      <c r="R1191" s="300"/>
      <c r="S1191" s="300"/>
      <c r="T1191" s="300"/>
      <c r="U1191" s="300"/>
      <c r="V1191" s="300"/>
      <c r="W1191" s="300"/>
      <c r="X1191" s="300"/>
      <c r="Y1191" s="300"/>
      <c r="Z1191" s="300"/>
      <c r="AA1191" s="300"/>
      <c r="AB1191" s="300"/>
      <c r="AC1191" s="300"/>
      <c r="AD1191" s="297"/>
    </row>
    <row r="1192" spans="18:30" x14ac:dyDescent="0.25">
      <c r="R1192" s="300"/>
      <c r="S1192" s="300"/>
      <c r="T1192" s="300"/>
      <c r="U1192" s="300"/>
      <c r="V1192" s="300"/>
      <c r="W1192" s="300"/>
      <c r="X1192" s="300"/>
      <c r="Y1192" s="300"/>
      <c r="Z1192" s="300"/>
      <c r="AA1192" s="300"/>
      <c r="AB1192" s="300"/>
      <c r="AC1192" s="300"/>
      <c r="AD1192" s="297"/>
    </row>
    <row r="1193" spans="18:30" x14ac:dyDescent="0.25">
      <c r="R1193" s="300"/>
      <c r="S1193" s="300"/>
      <c r="T1193" s="300"/>
      <c r="U1193" s="300"/>
      <c r="V1193" s="300"/>
      <c r="W1193" s="300"/>
      <c r="X1193" s="300"/>
      <c r="Y1193" s="300"/>
      <c r="Z1193" s="300"/>
      <c r="AA1193" s="300"/>
      <c r="AB1193" s="300"/>
      <c r="AC1193" s="300"/>
      <c r="AD1193" s="297"/>
    </row>
    <row r="1194" spans="18:30" x14ac:dyDescent="0.25">
      <c r="R1194" s="300"/>
      <c r="S1194" s="300"/>
      <c r="T1194" s="300"/>
      <c r="U1194" s="300"/>
      <c r="V1194" s="300"/>
      <c r="W1194" s="300"/>
      <c r="X1194" s="300"/>
      <c r="Y1194" s="300"/>
      <c r="Z1194" s="300"/>
      <c r="AA1194" s="300"/>
      <c r="AB1194" s="300"/>
      <c r="AC1194" s="300"/>
      <c r="AD1194" s="297"/>
    </row>
    <row r="1195" spans="18:30" x14ac:dyDescent="0.25">
      <c r="R1195" s="300"/>
      <c r="S1195" s="300"/>
      <c r="T1195" s="300"/>
      <c r="U1195" s="300"/>
      <c r="V1195" s="300"/>
      <c r="W1195" s="300"/>
      <c r="X1195" s="300"/>
      <c r="Y1195" s="300"/>
      <c r="Z1195" s="300"/>
      <c r="AA1195" s="300"/>
      <c r="AB1195" s="300"/>
      <c r="AC1195" s="300"/>
      <c r="AD1195" s="297"/>
    </row>
    <row r="1196" spans="18:30" x14ac:dyDescent="0.25">
      <c r="R1196" s="300"/>
      <c r="S1196" s="300"/>
      <c r="T1196" s="300"/>
      <c r="U1196" s="300"/>
      <c r="V1196" s="300"/>
      <c r="W1196" s="300"/>
      <c r="X1196" s="300"/>
      <c r="Y1196" s="300"/>
      <c r="Z1196" s="300"/>
      <c r="AA1196" s="300"/>
      <c r="AB1196" s="300"/>
      <c r="AC1196" s="300"/>
      <c r="AD1196" s="297"/>
    </row>
    <row r="1197" spans="18:30" x14ac:dyDescent="0.25">
      <c r="R1197" s="300"/>
      <c r="S1197" s="300"/>
      <c r="T1197" s="300"/>
      <c r="U1197" s="300"/>
      <c r="V1197" s="300"/>
      <c r="W1197" s="300"/>
      <c r="X1197" s="300"/>
      <c r="Y1197" s="300"/>
      <c r="Z1197" s="300"/>
      <c r="AA1197" s="300"/>
      <c r="AB1197" s="300"/>
      <c r="AC1197" s="300"/>
      <c r="AD1197" s="297"/>
    </row>
    <row r="1198" spans="18:30" x14ac:dyDescent="0.25">
      <c r="R1198" s="300"/>
      <c r="S1198" s="300"/>
      <c r="T1198" s="300"/>
      <c r="U1198" s="300"/>
      <c r="V1198" s="300"/>
      <c r="W1198" s="300"/>
      <c r="X1198" s="300"/>
      <c r="Y1198" s="300"/>
      <c r="Z1198" s="300"/>
      <c r="AA1198" s="300"/>
      <c r="AB1198" s="300"/>
      <c r="AC1198" s="300"/>
      <c r="AD1198" s="297"/>
    </row>
    <row r="1199" spans="18:30" x14ac:dyDescent="0.25">
      <c r="R1199" s="300"/>
      <c r="S1199" s="300"/>
      <c r="T1199" s="300"/>
      <c r="U1199" s="300"/>
      <c r="V1199" s="300"/>
      <c r="W1199" s="300"/>
      <c r="X1199" s="300"/>
      <c r="Y1199" s="300"/>
      <c r="Z1199" s="300"/>
      <c r="AA1199" s="300"/>
      <c r="AB1199" s="300"/>
      <c r="AC1199" s="300"/>
      <c r="AD1199" s="297"/>
    </row>
    <row r="1200" spans="18:30" x14ac:dyDescent="0.25">
      <c r="R1200" s="300"/>
      <c r="S1200" s="300"/>
      <c r="T1200" s="300"/>
      <c r="U1200" s="300"/>
      <c r="V1200" s="300"/>
      <c r="W1200" s="300"/>
      <c r="X1200" s="300"/>
      <c r="Y1200" s="300"/>
      <c r="Z1200" s="300"/>
      <c r="AA1200" s="300"/>
      <c r="AB1200" s="300"/>
      <c r="AC1200" s="300"/>
      <c r="AD1200" s="297"/>
    </row>
    <row r="1201" spans="18:30" x14ac:dyDescent="0.25">
      <c r="R1201" s="300"/>
      <c r="S1201" s="300"/>
      <c r="T1201" s="300"/>
      <c r="U1201" s="300"/>
      <c r="V1201" s="300"/>
      <c r="W1201" s="300"/>
      <c r="X1201" s="300"/>
      <c r="Y1201" s="300"/>
      <c r="Z1201" s="300"/>
      <c r="AA1201" s="300"/>
      <c r="AB1201" s="300"/>
      <c r="AC1201" s="300"/>
      <c r="AD1201" s="297"/>
    </row>
    <row r="1202" spans="18:30" x14ac:dyDescent="0.25">
      <c r="R1202" s="300"/>
      <c r="S1202" s="300"/>
      <c r="T1202" s="300"/>
      <c r="U1202" s="300"/>
      <c r="V1202" s="300"/>
      <c r="W1202" s="300"/>
      <c r="X1202" s="300"/>
      <c r="Y1202" s="300"/>
      <c r="Z1202" s="300"/>
      <c r="AA1202" s="300"/>
      <c r="AB1202" s="300"/>
      <c r="AC1202" s="300"/>
      <c r="AD1202" s="297"/>
    </row>
    <row r="1203" spans="18:30" x14ac:dyDescent="0.25">
      <c r="R1203" s="300"/>
      <c r="S1203" s="300"/>
      <c r="T1203" s="300"/>
      <c r="U1203" s="300"/>
      <c r="V1203" s="300"/>
      <c r="W1203" s="300"/>
      <c r="X1203" s="300"/>
      <c r="Y1203" s="300"/>
      <c r="Z1203" s="300"/>
      <c r="AA1203" s="300"/>
      <c r="AB1203" s="300"/>
      <c r="AC1203" s="300"/>
      <c r="AD1203" s="297"/>
    </row>
    <row r="1204" spans="18:30" x14ac:dyDescent="0.25">
      <c r="R1204" s="300"/>
      <c r="S1204" s="300"/>
      <c r="T1204" s="300"/>
      <c r="U1204" s="300"/>
      <c r="V1204" s="300"/>
      <c r="W1204" s="300"/>
      <c r="X1204" s="300"/>
      <c r="Y1204" s="300"/>
      <c r="Z1204" s="300"/>
      <c r="AA1204" s="300"/>
      <c r="AB1204" s="300"/>
      <c r="AC1204" s="300"/>
      <c r="AD1204" s="297"/>
    </row>
    <row r="1205" spans="18:30" x14ac:dyDescent="0.25">
      <c r="R1205" s="300"/>
      <c r="S1205" s="300"/>
      <c r="T1205" s="300"/>
      <c r="U1205" s="300"/>
      <c r="V1205" s="300"/>
      <c r="W1205" s="300"/>
      <c r="X1205" s="300"/>
      <c r="Y1205" s="300"/>
      <c r="Z1205" s="300"/>
      <c r="AA1205" s="300"/>
      <c r="AB1205" s="300"/>
      <c r="AC1205" s="300"/>
      <c r="AD1205" s="297"/>
    </row>
    <row r="1206" spans="18:30" x14ac:dyDescent="0.25">
      <c r="R1206" s="300"/>
      <c r="S1206" s="300"/>
      <c r="T1206" s="300"/>
      <c r="U1206" s="300"/>
      <c r="V1206" s="300"/>
      <c r="W1206" s="300"/>
      <c r="X1206" s="300"/>
      <c r="Y1206" s="300"/>
      <c r="Z1206" s="300"/>
      <c r="AA1206" s="300"/>
      <c r="AB1206" s="300"/>
      <c r="AC1206" s="300"/>
      <c r="AD1206" s="297"/>
    </row>
    <row r="1207" spans="18:30" x14ac:dyDescent="0.25">
      <c r="R1207" s="300"/>
      <c r="S1207" s="300"/>
      <c r="T1207" s="300"/>
      <c r="U1207" s="300"/>
      <c r="V1207" s="300"/>
      <c r="W1207" s="300"/>
      <c r="X1207" s="300"/>
      <c r="Y1207" s="300"/>
      <c r="Z1207" s="300"/>
      <c r="AA1207" s="300"/>
      <c r="AB1207" s="300"/>
      <c r="AC1207" s="300"/>
      <c r="AD1207" s="297"/>
    </row>
    <row r="1208" spans="18:30" x14ac:dyDescent="0.25">
      <c r="R1208" s="300"/>
      <c r="S1208" s="300"/>
      <c r="T1208" s="300"/>
      <c r="U1208" s="300"/>
      <c r="V1208" s="300"/>
      <c r="W1208" s="300"/>
      <c r="X1208" s="300"/>
      <c r="Y1208" s="300"/>
      <c r="Z1208" s="300"/>
      <c r="AA1208" s="300"/>
      <c r="AB1208" s="300"/>
      <c r="AC1208" s="300"/>
      <c r="AD1208" s="297"/>
    </row>
    <row r="1209" spans="18:30" x14ac:dyDescent="0.25">
      <c r="R1209" s="300"/>
      <c r="S1209" s="300"/>
      <c r="T1209" s="300"/>
      <c r="U1209" s="300"/>
      <c r="V1209" s="300"/>
      <c r="W1209" s="300"/>
      <c r="X1209" s="300"/>
      <c r="Y1209" s="300"/>
      <c r="Z1209" s="300"/>
      <c r="AA1209" s="300"/>
      <c r="AB1209" s="300"/>
      <c r="AC1209" s="300"/>
      <c r="AD1209" s="297"/>
    </row>
    <row r="1210" spans="18:30" x14ac:dyDescent="0.25">
      <c r="R1210" s="300"/>
      <c r="S1210" s="300"/>
      <c r="T1210" s="300"/>
      <c r="U1210" s="300"/>
      <c r="V1210" s="300"/>
      <c r="W1210" s="300"/>
      <c r="X1210" s="300"/>
      <c r="Y1210" s="300"/>
      <c r="Z1210" s="300"/>
      <c r="AA1210" s="300"/>
      <c r="AB1210" s="300"/>
      <c r="AC1210" s="300"/>
      <c r="AD1210" s="297"/>
    </row>
    <row r="1211" spans="18:30" x14ac:dyDescent="0.25">
      <c r="R1211" s="300"/>
      <c r="S1211" s="300"/>
      <c r="T1211" s="300"/>
      <c r="U1211" s="300"/>
      <c r="V1211" s="300"/>
      <c r="W1211" s="300"/>
      <c r="X1211" s="300"/>
      <c r="Y1211" s="300"/>
      <c r="Z1211" s="300"/>
      <c r="AA1211" s="300"/>
      <c r="AB1211" s="300"/>
      <c r="AC1211" s="300"/>
      <c r="AD1211" s="297"/>
    </row>
    <row r="1212" spans="18:30" x14ac:dyDescent="0.25">
      <c r="R1212" s="300"/>
      <c r="S1212" s="300"/>
      <c r="T1212" s="300"/>
      <c r="U1212" s="300"/>
      <c r="V1212" s="300"/>
      <c r="W1212" s="300"/>
      <c r="X1212" s="300"/>
      <c r="Y1212" s="300"/>
      <c r="Z1212" s="300"/>
      <c r="AA1212" s="300"/>
      <c r="AB1212" s="300"/>
      <c r="AC1212" s="300"/>
      <c r="AD1212" s="297"/>
    </row>
    <row r="1213" spans="18:30" x14ac:dyDescent="0.25">
      <c r="R1213" s="300"/>
      <c r="S1213" s="300"/>
      <c r="T1213" s="300"/>
      <c r="U1213" s="300"/>
      <c r="V1213" s="300"/>
      <c r="W1213" s="300"/>
      <c r="X1213" s="300"/>
      <c r="Y1213" s="300"/>
      <c r="Z1213" s="300"/>
      <c r="AA1213" s="300"/>
      <c r="AB1213" s="300"/>
      <c r="AC1213" s="300"/>
      <c r="AD1213" s="297"/>
    </row>
    <row r="1214" spans="18:30" x14ac:dyDescent="0.25">
      <c r="R1214" s="300"/>
      <c r="S1214" s="300"/>
      <c r="T1214" s="300"/>
      <c r="U1214" s="300"/>
      <c r="V1214" s="300"/>
      <c r="W1214" s="300"/>
      <c r="X1214" s="300"/>
      <c r="Y1214" s="300"/>
      <c r="Z1214" s="300"/>
      <c r="AA1214" s="300"/>
      <c r="AB1214" s="300"/>
      <c r="AC1214" s="300"/>
      <c r="AD1214" s="297"/>
    </row>
    <row r="1215" spans="18:30" x14ac:dyDescent="0.25">
      <c r="R1215" s="300"/>
      <c r="S1215" s="300"/>
      <c r="T1215" s="300"/>
      <c r="U1215" s="300"/>
      <c r="V1215" s="300"/>
      <c r="W1215" s="300"/>
      <c r="X1215" s="300"/>
      <c r="Y1215" s="300"/>
      <c r="Z1215" s="300"/>
      <c r="AA1215" s="300"/>
      <c r="AB1215" s="300"/>
      <c r="AC1215" s="300"/>
      <c r="AD1215" s="297"/>
    </row>
    <row r="1216" spans="18:30" x14ac:dyDescent="0.25">
      <c r="R1216" s="300"/>
      <c r="S1216" s="300"/>
      <c r="T1216" s="300"/>
      <c r="U1216" s="300"/>
      <c r="V1216" s="300"/>
      <c r="W1216" s="300"/>
      <c r="X1216" s="300"/>
      <c r="Y1216" s="300"/>
      <c r="Z1216" s="300"/>
      <c r="AA1216" s="300"/>
      <c r="AB1216" s="300"/>
      <c r="AC1216" s="300"/>
      <c r="AD1216" s="297"/>
    </row>
    <row r="1217" spans="18:30" x14ac:dyDescent="0.25">
      <c r="R1217" s="300"/>
      <c r="S1217" s="300"/>
      <c r="T1217" s="300"/>
      <c r="U1217" s="300"/>
      <c r="V1217" s="300"/>
      <c r="W1217" s="300"/>
      <c r="X1217" s="300"/>
      <c r="Y1217" s="300"/>
      <c r="Z1217" s="300"/>
      <c r="AA1217" s="300"/>
      <c r="AB1217" s="300"/>
      <c r="AC1217" s="300"/>
      <c r="AD1217" s="297"/>
    </row>
    <row r="1218" spans="18:30" x14ac:dyDescent="0.25">
      <c r="R1218" s="300"/>
      <c r="S1218" s="300"/>
      <c r="T1218" s="300"/>
      <c r="U1218" s="300"/>
      <c r="V1218" s="300"/>
      <c r="W1218" s="300"/>
      <c r="X1218" s="300"/>
      <c r="Y1218" s="300"/>
      <c r="Z1218" s="300"/>
      <c r="AA1218" s="300"/>
      <c r="AB1218" s="300"/>
      <c r="AC1218" s="300"/>
      <c r="AD1218" s="297"/>
    </row>
    <row r="1219" spans="18:30" x14ac:dyDescent="0.25">
      <c r="R1219" s="300"/>
      <c r="S1219" s="300"/>
      <c r="T1219" s="300"/>
      <c r="U1219" s="300"/>
      <c r="V1219" s="300"/>
      <c r="W1219" s="300"/>
      <c r="X1219" s="300"/>
      <c r="Y1219" s="300"/>
      <c r="Z1219" s="300"/>
      <c r="AA1219" s="300"/>
      <c r="AB1219" s="300"/>
      <c r="AC1219" s="300"/>
      <c r="AD1219" s="297"/>
    </row>
    <row r="1220" spans="18:30" x14ac:dyDescent="0.25">
      <c r="R1220" s="300"/>
      <c r="S1220" s="300"/>
      <c r="T1220" s="300"/>
      <c r="U1220" s="300"/>
      <c r="V1220" s="300"/>
      <c r="W1220" s="300"/>
      <c r="X1220" s="300"/>
      <c r="Y1220" s="300"/>
      <c r="Z1220" s="300"/>
      <c r="AA1220" s="300"/>
      <c r="AB1220" s="300"/>
      <c r="AC1220" s="300"/>
      <c r="AD1220" s="297"/>
    </row>
    <row r="1221" spans="18:30" x14ac:dyDescent="0.25">
      <c r="R1221" s="300"/>
      <c r="S1221" s="300"/>
      <c r="T1221" s="300"/>
      <c r="U1221" s="300"/>
      <c r="V1221" s="300"/>
      <c r="W1221" s="300"/>
      <c r="X1221" s="300"/>
      <c r="Y1221" s="300"/>
      <c r="Z1221" s="300"/>
      <c r="AA1221" s="300"/>
      <c r="AB1221" s="300"/>
      <c r="AC1221" s="300"/>
      <c r="AD1221" s="297"/>
    </row>
    <row r="1222" spans="18:30" x14ac:dyDescent="0.25">
      <c r="R1222" s="300"/>
      <c r="S1222" s="300"/>
      <c r="T1222" s="300"/>
      <c r="U1222" s="300"/>
      <c r="V1222" s="300"/>
      <c r="W1222" s="300"/>
      <c r="X1222" s="300"/>
      <c r="Y1222" s="300"/>
      <c r="Z1222" s="300"/>
      <c r="AA1222" s="300"/>
      <c r="AB1222" s="300"/>
      <c r="AC1222" s="300"/>
      <c r="AD1222" s="297"/>
    </row>
    <row r="1223" spans="18:30" x14ac:dyDescent="0.25">
      <c r="R1223" s="300"/>
      <c r="S1223" s="300"/>
      <c r="T1223" s="300"/>
      <c r="U1223" s="300"/>
      <c r="V1223" s="300"/>
      <c r="W1223" s="300"/>
      <c r="X1223" s="300"/>
      <c r="Y1223" s="300"/>
      <c r="Z1223" s="300"/>
      <c r="AA1223" s="300"/>
      <c r="AB1223" s="300"/>
      <c r="AC1223" s="300"/>
      <c r="AD1223" s="297"/>
    </row>
    <row r="1224" spans="18:30" x14ac:dyDescent="0.25">
      <c r="R1224" s="300"/>
      <c r="S1224" s="300"/>
      <c r="T1224" s="300"/>
      <c r="U1224" s="300"/>
      <c r="V1224" s="300"/>
      <c r="W1224" s="300"/>
      <c r="X1224" s="300"/>
      <c r="Y1224" s="300"/>
      <c r="Z1224" s="300"/>
      <c r="AA1224" s="300"/>
      <c r="AB1224" s="300"/>
      <c r="AC1224" s="300"/>
      <c r="AD1224" s="297"/>
    </row>
    <row r="1225" spans="18:30" x14ac:dyDescent="0.25">
      <c r="R1225" s="300"/>
      <c r="S1225" s="300"/>
      <c r="T1225" s="300"/>
      <c r="U1225" s="300"/>
      <c r="V1225" s="300"/>
      <c r="W1225" s="300"/>
      <c r="X1225" s="300"/>
      <c r="Y1225" s="300"/>
      <c r="Z1225" s="300"/>
      <c r="AA1225" s="300"/>
      <c r="AB1225" s="300"/>
      <c r="AC1225" s="300"/>
      <c r="AD1225" s="297"/>
    </row>
    <row r="1226" spans="18:30" x14ac:dyDescent="0.25">
      <c r="R1226" s="300"/>
      <c r="S1226" s="300"/>
      <c r="T1226" s="300"/>
      <c r="U1226" s="300"/>
      <c r="V1226" s="300"/>
      <c r="W1226" s="300"/>
      <c r="X1226" s="300"/>
      <c r="Y1226" s="300"/>
      <c r="Z1226" s="300"/>
      <c r="AA1226" s="300"/>
      <c r="AB1226" s="300"/>
      <c r="AC1226" s="300"/>
      <c r="AD1226" s="297"/>
    </row>
    <row r="1227" spans="18:30" x14ac:dyDescent="0.25">
      <c r="R1227" s="300"/>
      <c r="S1227" s="300"/>
      <c r="T1227" s="300"/>
      <c r="U1227" s="300"/>
      <c r="V1227" s="300"/>
      <c r="W1227" s="300"/>
      <c r="X1227" s="300"/>
      <c r="Y1227" s="300"/>
      <c r="Z1227" s="300"/>
      <c r="AA1227" s="300"/>
      <c r="AB1227" s="300"/>
      <c r="AC1227" s="300"/>
      <c r="AD1227" s="297"/>
    </row>
    <row r="1228" spans="18:30" x14ac:dyDescent="0.25">
      <c r="R1228" s="300"/>
      <c r="S1228" s="300"/>
      <c r="T1228" s="300"/>
      <c r="U1228" s="300"/>
      <c r="V1228" s="300"/>
      <c r="W1228" s="300"/>
      <c r="X1228" s="300"/>
      <c r="Y1228" s="300"/>
      <c r="Z1228" s="300"/>
      <c r="AA1228" s="300"/>
      <c r="AB1228" s="300"/>
      <c r="AC1228" s="300"/>
      <c r="AD1228" s="297"/>
    </row>
    <row r="1229" spans="18:30" x14ac:dyDescent="0.25">
      <c r="R1229" s="300"/>
      <c r="S1229" s="300"/>
      <c r="T1229" s="300"/>
      <c r="U1229" s="300"/>
      <c r="V1229" s="300"/>
      <c r="W1229" s="300"/>
      <c r="X1229" s="300"/>
      <c r="Y1229" s="300"/>
      <c r="Z1229" s="300"/>
      <c r="AA1229" s="300"/>
      <c r="AB1229" s="300"/>
      <c r="AC1229" s="300"/>
      <c r="AD1229" s="297"/>
    </row>
    <row r="1230" spans="18:30" x14ac:dyDescent="0.25">
      <c r="R1230" s="300"/>
      <c r="S1230" s="300"/>
      <c r="T1230" s="300"/>
      <c r="U1230" s="300"/>
      <c r="V1230" s="300"/>
      <c r="W1230" s="300"/>
      <c r="X1230" s="300"/>
      <c r="Y1230" s="300"/>
      <c r="Z1230" s="300"/>
      <c r="AA1230" s="300"/>
      <c r="AB1230" s="300"/>
      <c r="AC1230" s="300"/>
      <c r="AD1230" s="297"/>
    </row>
    <row r="1231" spans="18:30" x14ac:dyDescent="0.25">
      <c r="R1231" s="300"/>
      <c r="S1231" s="300"/>
      <c r="T1231" s="300"/>
      <c r="U1231" s="300"/>
      <c r="V1231" s="300"/>
      <c r="W1231" s="300"/>
      <c r="X1231" s="300"/>
      <c r="Y1231" s="300"/>
      <c r="Z1231" s="300"/>
      <c r="AA1231" s="300"/>
      <c r="AB1231" s="300"/>
      <c r="AC1231" s="300"/>
      <c r="AD1231" s="297"/>
    </row>
    <row r="1232" spans="18:30" x14ac:dyDescent="0.25">
      <c r="R1232" s="300"/>
      <c r="S1232" s="300"/>
      <c r="T1232" s="300"/>
      <c r="U1232" s="300"/>
      <c r="V1232" s="300"/>
      <c r="W1232" s="300"/>
      <c r="X1232" s="300"/>
      <c r="Y1232" s="300"/>
      <c r="Z1232" s="300"/>
      <c r="AA1232" s="300"/>
      <c r="AB1232" s="300"/>
      <c r="AC1232" s="300"/>
      <c r="AD1232" s="297"/>
    </row>
    <row r="1233" spans="18:30" x14ac:dyDescent="0.25">
      <c r="R1233" s="300"/>
      <c r="S1233" s="300"/>
      <c r="T1233" s="300"/>
      <c r="U1233" s="300"/>
      <c r="V1233" s="300"/>
      <c r="W1233" s="300"/>
      <c r="X1233" s="300"/>
      <c r="Y1233" s="300"/>
      <c r="Z1233" s="300"/>
      <c r="AA1233" s="300"/>
      <c r="AB1233" s="300"/>
      <c r="AC1233" s="300"/>
      <c r="AD1233" s="297"/>
    </row>
    <row r="1234" spans="18:30" x14ac:dyDescent="0.25">
      <c r="R1234" s="300"/>
      <c r="S1234" s="300"/>
      <c r="T1234" s="300"/>
      <c r="U1234" s="300"/>
      <c r="V1234" s="300"/>
      <c r="W1234" s="300"/>
      <c r="X1234" s="300"/>
      <c r="Y1234" s="300"/>
      <c r="Z1234" s="300"/>
      <c r="AA1234" s="300"/>
      <c r="AB1234" s="300"/>
      <c r="AC1234" s="300"/>
      <c r="AD1234" s="297"/>
    </row>
    <row r="1235" spans="18:30" x14ac:dyDescent="0.25">
      <c r="R1235" s="300"/>
      <c r="S1235" s="300"/>
      <c r="T1235" s="300"/>
      <c r="U1235" s="300"/>
      <c r="V1235" s="300"/>
      <c r="W1235" s="300"/>
      <c r="X1235" s="300"/>
      <c r="Y1235" s="300"/>
      <c r="Z1235" s="300"/>
      <c r="AA1235" s="300"/>
      <c r="AB1235" s="300"/>
      <c r="AC1235" s="300"/>
      <c r="AD1235" s="297"/>
    </row>
    <row r="1236" spans="18:30" x14ac:dyDescent="0.25">
      <c r="R1236" s="300"/>
      <c r="S1236" s="300"/>
      <c r="T1236" s="300"/>
      <c r="U1236" s="300"/>
      <c r="V1236" s="300"/>
      <c r="W1236" s="300"/>
      <c r="X1236" s="300"/>
      <c r="Y1236" s="300"/>
      <c r="Z1236" s="300"/>
      <c r="AA1236" s="300"/>
      <c r="AB1236" s="300"/>
      <c r="AC1236" s="300"/>
      <c r="AD1236" s="297"/>
    </row>
    <row r="1237" spans="18:30" x14ac:dyDescent="0.25">
      <c r="R1237" s="300"/>
      <c r="S1237" s="300"/>
      <c r="T1237" s="300"/>
      <c r="U1237" s="300"/>
      <c r="V1237" s="300"/>
      <c r="W1237" s="300"/>
      <c r="X1237" s="300"/>
      <c r="Y1237" s="300"/>
      <c r="Z1237" s="300"/>
      <c r="AA1237" s="300"/>
      <c r="AB1237" s="300"/>
      <c r="AC1237" s="300"/>
      <c r="AD1237" s="297"/>
    </row>
    <row r="1238" spans="18:30" x14ac:dyDescent="0.25">
      <c r="R1238" s="300"/>
      <c r="S1238" s="300"/>
      <c r="T1238" s="300"/>
      <c r="U1238" s="300"/>
      <c r="V1238" s="300"/>
      <c r="W1238" s="300"/>
      <c r="X1238" s="300"/>
      <c r="Y1238" s="300"/>
      <c r="Z1238" s="300"/>
      <c r="AA1238" s="300"/>
      <c r="AB1238" s="300"/>
      <c r="AC1238" s="300"/>
      <c r="AD1238" s="297"/>
    </row>
    <row r="1239" spans="18:30" x14ac:dyDescent="0.25">
      <c r="R1239" s="300"/>
      <c r="S1239" s="300"/>
      <c r="T1239" s="300"/>
      <c r="U1239" s="300"/>
      <c r="V1239" s="300"/>
      <c r="W1239" s="300"/>
      <c r="X1239" s="300"/>
      <c r="Y1239" s="300"/>
      <c r="Z1239" s="300"/>
      <c r="AA1239" s="300"/>
      <c r="AB1239" s="300"/>
      <c r="AC1239" s="300"/>
      <c r="AD1239" s="297"/>
    </row>
    <row r="1240" spans="18:30" x14ac:dyDescent="0.25">
      <c r="R1240" s="300"/>
      <c r="S1240" s="300"/>
      <c r="T1240" s="300"/>
      <c r="U1240" s="300"/>
      <c r="V1240" s="300"/>
      <c r="W1240" s="300"/>
      <c r="X1240" s="300"/>
      <c r="Y1240" s="300"/>
      <c r="Z1240" s="300"/>
      <c r="AA1240" s="300"/>
      <c r="AB1240" s="300"/>
      <c r="AC1240" s="300"/>
      <c r="AD1240" s="297"/>
    </row>
    <row r="1241" spans="18:30" x14ac:dyDescent="0.25">
      <c r="R1241" s="300"/>
      <c r="S1241" s="300"/>
      <c r="T1241" s="300"/>
      <c r="U1241" s="300"/>
      <c r="V1241" s="300"/>
      <c r="W1241" s="300"/>
      <c r="X1241" s="300"/>
      <c r="Y1241" s="300"/>
      <c r="Z1241" s="300"/>
      <c r="AA1241" s="300"/>
      <c r="AB1241" s="300"/>
      <c r="AC1241" s="300"/>
      <c r="AD1241" s="297"/>
    </row>
    <row r="1242" spans="18:30" x14ac:dyDescent="0.25">
      <c r="R1242" s="300"/>
      <c r="S1242" s="300"/>
      <c r="T1242" s="300"/>
      <c r="U1242" s="300"/>
      <c r="V1242" s="300"/>
      <c r="W1242" s="300"/>
      <c r="X1242" s="300"/>
      <c r="Y1242" s="300"/>
      <c r="Z1242" s="300"/>
      <c r="AA1242" s="300"/>
      <c r="AB1242" s="300"/>
      <c r="AC1242" s="300"/>
      <c r="AD1242" s="297"/>
    </row>
    <row r="1243" spans="18:30" x14ac:dyDescent="0.25">
      <c r="R1243" s="300"/>
      <c r="S1243" s="300"/>
      <c r="T1243" s="300"/>
      <c r="U1243" s="300"/>
      <c r="V1243" s="300"/>
      <c r="W1243" s="300"/>
      <c r="X1243" s="300"/>
      <c r="Y1243" s="300"/>
      <c r="Z1243" s="300"/>
      <c r="AA1243" s="300"/>
      <c r="AB1243" s="300"/>
      <c r="AC1243" s="300"/>
      <c r="AD1243" s="297"/>
    </row>
    <row r="1244" spans="18:30" x14ac:dyDescent="0.25">
      <c r="R1244" s="300"/>
      <c r="S1244" s="300"/>
      <c r="T1244" s="300"/>
      <c r="U1244" s="300"/>
      <c r="V1244" s="300"/>
      <c r="W1244" s="300"/>
      <c r="X1244" s="300"/>
      <c r="Y1244" s="300"/>
      <c r="Z1244" s="300"/>
      <c r="AA1244" s="300"/>
      <c r="AB1244" s="300"/>
      <c r="AC1244" s="300"/>
      <c r="AD1244" s="297"/>
    </row>
    <row r="1245" spans="18:30" x14ac:dyDescent="0.25">
      <c r="R1245" s="300"/>
      <c r="S1245" s="300"/>
      <c r="T1245" s="300"/>
      <c r="U1245" s="300"/>
      <c r="V1245" s="300"/>
      <c r="W1245" s="300"/>
      <c r="X1245" s="300"/>
      <c r="Y1245" s="300"/>
      <c r="Z1245" s="300"/>
      <c r="AA1245" s="300"/>
      <c r="AB1245" s="300"/>
      <c r="AC1245" s="300"/>
      <c r="AD1245" s="297"/>
    </row>
    <row r="1246" spans="18:30" x14ac:dyDescent="0.25">
      <c r="R1246" s="300"/>
      <c r="S1246" s="300"/>
      <c r="T1246" s="300"/>
      <c r="U1246" s="300"/>
      <c r="V1246" s="300"/>
      <c r="W1246" s="300"/>
      <c r="X1246" s="300"/>
      <c r="Y1246" s="300"/>
      <c r="Z1246" s="300"/>
      <c r="AA1246" s="300"/>
      <c r="AB1246" s="300"/>
      <c r="AC1246" s="300"/>
      <c r="AD1246" s="297"/>
    </row>
    <row r="1247" spans="18:30" x14ac:dyDescent="0.25">
      <c r="R1247" s="300"/>
      <c r="S1247" s="300"/>
      <c r="T1247" s="300"/>
      <c r="U1247" s="300"/>
      <c r="V1247" s="300"/>
      <c r="W1247" s="300"/>
      <c r="X1247" s="300"/>
      <c r="Y1247" s="300"/>
      <c r="Z1247" s="300"/>
      <c r="AA1247" s="300"/>
      <c r="AB1247" s="300"/>
      <c r="AC1247" s="300"/>
      <c r="AD1247" s="297"/>
    </row>
    <row r="1248" spans="18:30" x14ac:dyDescent="0.25">
      <c r="R1248" s="300"/>
      <c r="S1248" s="300"/>
      <c r="T1248" s="300"/>
      <c r="U1248" s="300"/>
      <c r="V1248" s="300"/>
      <c r="W1248" s="300"/>
      <c r="X1248" s="300"/>
      <c r="Y1248" s="300"/>
      <c r="Z1248" s="300"/>
      <c r="AA1248" s="300"/>
      <c r="AB1248" s="300"/>
      <c r="AC1248" s="300"/>
      <c r="AD1248" s="297"/>
    </row>
    <row r="1249" spans="18:30" x14ac:dyDescent="0.25">
      <c r="R1249" s="300"/>
      <c r="S1249" s="300"/>
      <c r="T1249" s="300"/>
      <c r="U1249" s="300"/>
      <c r="V1249" s="300"/>
      <c r="W1249" s="300"/>
      <c r="X1249" s="300"/>
      <c r="Y1249" s="300"/>
      <c r="Z1249" s="300"/>
      <c r="AA1249" s="300"/>
      <c r="AB1249" s="300"/>
      <c r="AC1249" s="300"/>
      <c r="AD1249" s="297"/>
    </row>
    <row r="1250" spans="18:30" x14ac:dyDescent="0.25">
      <c r="R1250" s="300"/>
      <c r="S1250" s="300"/>
      <c r="T1250" s="300"/>
      <c r="U1250" s="300"/>
      <c r="V1250" s="300"/>
      <c r="W1250" s="300"/>
      <c r="X1250" s="300"/>
      <c r="Y1250" s="300"/>
      <c r="Z1250" s="300"/>
      <c r="AA1250" s="300"/>
      <c r="AB1250" s="300"/>
      <c r="AC1250" s="300"/>
      <c r="AD1250" s="297"/>
    </row>
    <row r="1251" spans="18:30" x14ac:dyDescent="0.25">
      <c r="R1251" s="300"/>
      <c r="S1251" s="300"/>
      <c r="T1251" s="300"/>
      <c r="U1251" s="300"/>
      <c r="V1251" s="300"/>
      <c r="W1251" s="300"/>
      <c r="X1251" s="300"/>
      <c r="Y1251" s="300"/>
      <c r="Z1251" s="300"/>
      <c r="AA1251" s="300"/>
      <c r="AB1251" s="300"/>
      <c r="AC1251" s="300"/>
      <c r="AD1251" s="297"/>
    </row>
    <row r="1252" spans="18:30" x14ac:dyDescent="0.25">
      <c r="R1252" s="300"/>
      <c r="S1252" s="300"/>
      <c r="T1252" s="300"/>
      <c r="U1252" s="300"/>
      <c r="V1252" s="300"/>
      <c r="W1252" s="300"/>
      <c r="X1252" s="300"/>
      <c r="Y1252" s="300"/>
      <c r="Z1252" s="300"/>
      <c r="AA1252" s="300"/>
      <c r="AB1252" s="300"/>
      <c r="AC1252" s="300"/>
      <c r="AD1252" s="297"/>
    </row>
    <row r="1253" spans="18:30" x14ac:dyDescent="0.25">
      <c r="R1253" s="300"/>
      <c r="S1253" s="300"/>
      <c r="T1253" s="300"/>
      <c r="U1253" s="300"/>
      <c r="V1253" s="300"/>
      <c r="W1253" s="300"/>
      <c r="X1253" s="300"/>
      <c r="Y1253" s="300"/>
      <c r="Z1253" s="300"/>
      <c r="AA1253" s="300"/>
      <c r="AB1253" s="300"/>
      <c r="AC1253" s="300"/>
      <c r="AD1253" s="297"/>
    </row>
    <row r="1254" spans="18:30" x14ac:dyDescent="0.25">
      <c r="R1254" s="300"/>
      <c r="S1254" s="300"/>
      <c r="T1254" s="300"/>
      <c r="U1254" s="300"/>
      <c r="V1254" s="300"/>
      <c r="W1254" s="300"/>
      <c r="X1254" s="300"/>
      <c r="Y1254" s="300"/>
      <c r="Z1254" s="300"/>
      <c r="AA1254" s="300"/>
      <c r="AB1254" s="300"/>
      <c r="AC1254" s="300"/>
      <c r="AD1254" s="297"/>
    </row>
    <row r="1255" spans="18:30" x14ac:dyDescent="0.25">
      <c r="R1255" s="300"/>
      <c r="S1255" s="300"/>
      <c r="T1255" s="300"/>
      <c r="U1255" s="300"/>
      <c r="V1255" s="300"/>
      <c r="W1255" s="300"/>
      <c r="X1255" s="300"/>
      <c r="Y1255" s="300"/>
      <c r="Z1255" s="300"/>
      <c r="AA1255" s="300"/>
      <c r="AB1255" s="300"/>
      <c r="AC1255" s="300"/>
      <c r="AD1255" s="297"/>
    </row>
    <row r="1256" spans="18:30" x14ac:dyDescent="0.25">
      <c r="R1256" s="300"/>
      <c r="S1256" s="300"/>
      <c r="T1256" s="300"/>
      <c r="U1256" s="300"/>
      <c r="V1256" s="300"/>
      <c r="W1256" s="300"/>
      <c r="X1256" s="300"/>
      <c r="Y1256" s="300"/>
      <c r="Z1256" s="300"/>
      <c r="AA1256" s="300"/>
      <c r="AB1256" s="300"/>
      <c r="AC1256" s="300"/>
      <c r="AD1256" s="297"/>
    </row>
    <row r="1257" spans="18:30" x14ac:dyDescent="0.25">
      <c r="R1257" s="300"/>
      <c r="S1257" s="300"/>
      <c r="T1257" s="300"/>
      <c r="U1257" s="300"/>
      <c r="V1257" s="300"/>
      <c r="W1257" s="300"/>
      <c r="X1257" s="300"/>
      <c r="Y1257" s="300"/>
      <c r="Z1257" s="300"/>
      <c r="AA1257" s="300"/>
      <c r="AB1257" s="300"/>
      <c r="AC1257" s="300"/>
      <c r="AD1257" s="297"/>
    </row>
    <row r="1258" spans="18:30" x14ac:dyDescent="0.25">
      <c r="R1258" s="300"/>
      <c r="S1258" s="300"/>
      <c r="T1258" s="300"/>
      <c r="U1258" s="300"/>
      <c r="V1258" s="300"/>
      <c r="W1258" s="300"/>
      <c r="X1258" s="300"/>
      <c r="Y1258" s="300"/>
      <c r="Z1258" s="300"/>
      <c r="AA1258" s="300"/>
      <c r="AB1258" s="300"/>
      <c r="AC1258" s="300"/>
      <c r="AD1258" s="297"/>
    </row>
    <row r="1259" spans="18:30" x14ac:dyDescent="0.25">
      <c r="R1259" s="300"/>
      <c r="S1259" s="300"/>
      <c r="T1259" s="300"/>
      <c r="U1259" s="300"/>
      <c r="V1259" s="300"/>
      <c r="W1259" s="300"/>
      <c r="X1259" s="300"/>
      <c r="Y1259" s="300"/>
      <c r="Z1259" s="300"/>
      <c r="AA1259" s="300"/>
      <c r="AB1259" s="300"/>
      <c r="AC1259" s="300"/>
      <c r="AD1259" s="297"/>
    </row>
    <row r="1260" spans="18:30" x14ac:dyDescent="0.25">
      <c r="R1260" s="300"/>
      <c r="S1260" s="300"/>
      <c r="T1260" s="300"/>
      <c r="U1260" s="300"/>
      <c r="V1260" s="300"/>
      <c r="W1260" s="300"/>
      <c r="X1260" s="300"/>
      <c r="Y1260" s="300"/>
      <c r="Z1260" s="300"/>
      <c r="AA1260" s="300"/>
      <c r="AB1260" s="300"/>
      <c r="AC1260" s="300"/>
      <c r="AD1260" s="297"/>
    </row>
    <row r="1261" spans="18:30" x14ac:dyDescent="0.25">
      <c r="R1261" s="300"/>
      <c r="S1261" s="300"/>
      <c r="T1261" s="300"/>
      <c r="U1261" s="300"/>
      <c r="V1261" s="300"/>
      <c r="W1261" s="300"/>
      <c r="X1261" s="300"/>
      <c r="Y1261" s="300"/>
      <c r="Z1261" s="300"/>
      <c r="AA1261" s="300"/>
      <c r="AB1261" s="300"/>
      <c r="AC1261" s="300"/>
      <c r="AD1261" s="297"/>
    </row>
    <row r="1262" spans="18:30" x14ac:dyDescent="0.25">
      <c r="R1262" s="300"/>
      <c r="S1262" s="300"/>
      <c r="T1262" s="300"/>
      <c r="U1262" s="300"/>
      <c r="V1262" s="300"/>
      <c r="W1262" s="300"/>
      <c r="X1262" s="300"/>
      <c r="Y1262" s="300"/>
      <c r="Z1262" s="300"/>
      <c r="AA1262" s="300"/>
      <c r="AB1262" s="300"/>
      <c r="AC1262" s="300"/>
      <c r="AD1262" s="297"/>
    </row>
    <row r="1263" spans="18:30" x14ac:dyDescent="0.25">
      <c r="R1263" s="300"/>
      <c r="S1263" s="300"/>
      <c r="T1263" s="300"/>
      <c r="U1263" s="300"/>
      <c r="V1263" s="300"/>
      <c r="W1263" s="300"/>
      <c r="X1263" s="300"/>
      <c r="Y1263" s="300"/>
      <c r="Z1263" s="300"/>
      <c r="AA1263" s="300"/>
      <c r="AB1263" s="300"/>
      <c r="AC1263" s="300"/>
      <c r="AD1263" s="297"/>
    </row>
    <row r="1264" spans="18:30" x14ac:dyDescent="0.25">
      <c r="R1264" s="300"/>
      <c r="S1264" s="300"/>
      <c r="T1264" s="300"/>
      <c r="U1264" s="300"/>
      <c r="V1264" s="300"/>
      <c r="W1264" s="300"/>
      <c r="X1264" s="300"/>
      <c r="Y1264" s="300"/>
      <c r="Z1264" s="300"/>
      <c r="AA1264" s="300"/>
      <c r="AB1264" s="300"/>
      <c r="AC1264" s="300"/>
      <c r="AD1264" s="297"/>
    </row>
    <row r="1265" spans="18:30" x14ac:dyDescent="0.25">
      <c r="R1265" s="300"/>
      <c r="S1265" s="300"/>
      <c r="T1265" s="300"/>
      <c r="U1265" s="300"/>
      <c r="V1265" s="300"/>
      <c r="W1265" s="300"/>
      <c r="X1265" s="300"/>
      <c r="Y1265" s="300"/>
      <c r="Z1265" s="300"/>
      <c r="AA1265" s="300"/>
      <c r="AB1265" s="300"/>
      <c r="AC1265" s="300"/>
      <c r="AD1265" s="297"/>
    </row>
    <row r="1266" spans="18:30" x14ac:dyDescent="0.25">
      <c r="R1266" s="300"/>
      <c r="S1266" s="300"/>
      <c r="T1266" s="300"/>
      <c r="U1266" s="300"/>
      <c r="V1266" s="300"/>
      <c r="W1266" s="300"/>
      <c r="X1266" s="300"/>
      <c r="Y1266" s="300"/>
      <c r="Z1266" s="300"/>
      <c r="AA1266" s="300"/>
      <c r="AB1266" s="300"/>
      <c r="AC1266" s="300"/>
      <c r="AD1266" s="297"/>
    </row>
    <row r="1267" spans="18:30" x14ac:dyDescent="0.25">
      <c r="R1267" s="300"/>
      <c r="S1267" s="300"/>
      <c r="T1267" s="300"/>
      <c r="U1267" s="300"/>
      <c r="V1267" s="300"/>
      <c r="W1267" s="300"/>
      <c r="X1267" s="300"/>
      <c r="Y1267" s="300"/>
      <c r="Z1267" s="300"/>
      <c r="AA1267" s="300"/>
      <c r="AB1267" s="300"/>
      <c r="AC1267" s="300"/>
      <c r="AD1267" s="297"/>
    </row>
    <row r="1268" spans="18:30" x14ac:dyDescent="0.25">
      <c r="R1268" s="300"/>
      <c r="S1268" s="300"/>
      <c r="T1268" s="300"/>
      <c r="U1268" s="300"/>
      <c r="V1268" s="300"/>
      <c r="W1268" s="300"/>
      <c r="X1268" s="300"/>
      <c r="Y1268" s="300"/>
      <c r="Z1268" s="300"/>
      <c r="AA1268" s="300"/>
      <c r="AB1268" s="300"/>
      <c r="AC1268" s="300"/>
      <c r="AD1268" s="297"/>
    </row>
    <row r="1269" spans="18:30" x14ac:dyDescent="0.25">
      <c r="R1269" s="300"/>
      <c r="S1269" s="300"/>
      <c r="T1269" s="300"/>
      <c r="U1269" s="300"/>
      <c r="V1269" s="300"/>
      <c r="W1269" s="300"/>
      <c r="X1269" s="300"/>
      <c r="Y1269" s="300"/>
      <c r="Z1269" s="300"/>
      <c r="AA1269" s="300"/>
      <c r="AB1269" s="300"/>
      <c r="AC1269" s="300"/>
      <c r="AD1269" s="297"/>
    </row>
    <row r="1270" spans="18:30" x14ac:dyDescent="0.25">
      <c r="R1270" s="300"/>
      <c r="S1270" s="300"/>
      <c r="T1270" s="300"/>
      <c r="U1270" s="300"/>
      <c r="V1270" s="300"/>
      <c r="W1270" s="300"/>
      <c r="X1270" s="300"/>
      <c r="Y1270" s="300"/>
      <c r="Z1270" s="300"/>
      <c r="AA1270" s="300"/>
      <c r="AB1270" s="300"/>
      <c r="AC1270" s="300"/>
      <c r="AD1270" s="297"/>
    </row>
    <row r="1271" spans="18:30" x14ac:dyDescent="0.25">
      <c r="R1271" s="300"/>
      <c r="S1271" s="300"/>
      <c r="T1271" s="300"/>
      <c r="U1271" s="300"/>
      <c r="V1271" s="300"/>
      <c r="W1271" s="300"/>
      <c r="X1271" s="300"/>
      <c r="Y1271" s="300"/>
      <c r="Z1271" s="300"/>
      <c r="AA1271" s="300"/>
      <c r="AB1271" s="300"/>
      <c r="AC1271" s="300"/>
      <c r="AD1271" s="297"/>
    </row>
    <row r="1272" spans="18:30" x14ac:dyDescent="0.25">
      <c r="R1272" s="300"/>
      <c r="S1272" s="300"/>
      <c r="T1272" s="300"/>
      <c r="U1272" s="300"/>
      <c r="V1272" s="300"/>
      <c r="W1272" s="300"/>
      <c r="X1272" s="300"/>
      <c r="Y1272" s="300"/>
      <c r="Z1272" s="300"/>
      <c r="AA1272" s="300"/>
      <c r="AB1272" s="300"/>
      <c r="AC1272" s="300"/>
      <c r="AD1272" s="297"/>
    </row>
    <row r="1273" spans="18:30" x14ac:dyDescent="0.25">
      <c r="R1273" s="300"/>
      <c r="S1273" s="300"/>
      <c r="T1273" s="300"/>
      <c r="U1273" s="300"/>
      <c r="V1273" s="300"/>
      <c r="W1273" s="300"/>
      <c r="X1273" s="300"/>
      <c r="Y1273" s="300"/>
      <c r="Z1273" s="300"/>
      <c r="AA1273" s="300"/>
      <c r="AB1273" s="300"/>
      <c r="AC1273" s="300"/>
      <c r="AD1273" s="297"/>
    </row>
    <row r="1274" spans="18:30" x14ac:dyDescent="0.25">
      <c r="R1274" s="300"/>
      <c r="S1274" s="300"/>
      <c r="T1274" s="300"/>
      <c r="U1274" s="300"/>
      <c r="V1274" s="300"/>
      <c r="W1274" s="300"/>
      <c r="X1274" s="300"/>
      <c r="Y1274" s="300"/>
      <c r="Z1274" s="300"/>
      <c r="AA1274" s="300"/>
      <c r="AB1274" s="300"/>
      <c r="AC1274" s="300"/>
      <c r="AD1274" s="297"/>
    </row>
    <row r="1275" spans="18:30" x14ac:dyDescent="0.25">
      <c r="R1275" s="300"/>
      <c r="S1275" s="300"/>
      <c r="T1275" s="300"/>
      <c r="U1275" s="300"/>
      <c r="V1275" s="300"/>
      <c r="W1275" s="300"/>
      <c r="X1275" s="300"/>
      <c r="Y1275" s="300"/>
      <c r="Z1275" s="300"/>
      <c r="AA1275" s="300"/>
      <c r="AB1275" s="300"/>
      <c r="AC1275" s="300"/>
      <c r="AD1275" s="297"/>
    </row>
    <row r="1276" spans="18:30" x14ac:dyDescent="0.25">
      <c r="R1276" s="300"/>
      <c r="S1276" s="300"/>
      <c r="T1276" s="300"/>
      <c r="U1276" s="300"/>
      <c r="V1276" s="300"/>
      <c r="W1276" s="300"/>
      <c r="X1276" s="300"/>
      <c r="Y1276" s="300"/>
      <c r="Z1276" s="300"/>
      <c r="AA1276" s="300"/>
      <c r="AB1276" s="300"/>
      <c r="AC1276" s="300"/>
      <c r="AD1276" s="297"/>
    </row>
    <row r="1277" spans="18:30" x14ac:dyDescent="0.25">
      <c r="R1277" s="300"/>
      <c r="S1277" s="300"/>
      <c r="T1277" s="300"/>
      <c r="U1277" s="300"/>
      <c r="V1277" s="300"/>
      <c r="W1277" s="300"/>
      <c r="X1277" s="300"/>
      <c r="Y1277" s="300"/>
      <c r="Z1277" s="300"/>
      <c r="AA1277" s="300"/>
      <c r="AB1277" s="300"/>
      <c r="AC1277" s="300"/>
      <c r="AD1277" s="297"/>
    </row>
    <row r="1278" spans="18:30" x14ac:dyDescent="0.25">
      <c r="R1278" s="300"/>
      <c r="S1278" s="300"/>
      <c r="T1278" s="300"/>
      <c r="U1278" s="300"/>
      <c r="V1278" s="300"/>
      <c r="W1278" s="300"/>
      <c r="X1278" s="300"/>
      <c r="Y1278" s="300"/>
      <c r="Z1278" s="300"/>
      <c r="AA1278" s="300"/>
      <c r="AB1278" s="300"/>
      <c r="AC1278" s="300"/>
      <c r="AD1278" s="297"/>
    </row>
    <row r="1279" spans="18:30" x14ac:dyDescent="0.25">
      <c r="R1279" s="300"/>
      <c r="S1279" s="300"/>
      <c r="T1279" s="300"/>
      <c r="U1279" s="300"/>
      <c r="V1279" s="300"/>
      <c r="W1279" s="300"/>
      <c r="X1279" s="300"/>
      <c r="Y1279" s="300"/>
      <c r="Z1279" s="300"/>
      <c r="AA1279" s="300"/>
      <c r="AB1279" s="300"/>
      <c r="AC1279" s="300"/>
      <c r="AD1279" s="297"/>
    </row>
    <row r="1280" spans="18:30" x14ac:dyDescent="0.25">
      <c r="R1280" s="300"/>
      <c r="S1280" s="300"/>
      <c r="T1280" s="300"/>
      <c r="U1280" s="300"/>
      <c r="V1280" s="300"/>
      <c r="W1280" s="300"/>
      <c r="X1280" s="300"/>
      <c r="Y1280" s="300"/>
      <c r="Z1280" s="300"/>
      <c r="AA1280" s="300"/>
      <c r="AB1280" s="300"/>
      <c r="AC1280" s="300"/>
      <c r="AD1280" s="297"/>
    </row>
    <row r="1281" spans="18:30" x14ac:dyDescent="0.25">
      <c r="R1281" s="300"/>
      <c r="S1281" s="300"/>
      <c r="T1281" s="300"/>
      <c r="U1281" s="300"/>
      <c r="V1281" s="300"/>
      <c r="W1281" s="300"/>
      <c r="X1281" s="300"/>
      <c r="Y1281" s="300"/>
      <c r="Z1281" s="300"/>
      <c r="AA1281" s="300"/>
      <c r="AB1281" s="300"/>
      <c r="AC1281" s="300"/>
      <c r="AD1281" s="297"/>
    </row>
    <row r="1282" spans="18:30" x14ac:dyDescent="0.25">
      <c r="R1282" s="300"/>
      <c r="S1282" s="300"/>
      <c r="T1282" s="300"/>
      <c r="U1282" s="300"/>
      <c r="V1282" s="300"/>
      <c r="W1282" s="300"/>
      <c r="X1282" s="300"/>
      <c r="Y1282" s="300"/>
      <c r="Z1282" s="300"/>
      <c r="AA1282" s="300"/>
      <c r="AB1282" s="300"/>
      <c r="AC1282" s="300"/>
      <c r="AD1282" s="297"/>
    </row>
    <row r="1283" spans="18:30" x14ac:dyDescent="0.25">
      <c r="R1283" s="300"/>
      <c r="S1283" s="300"/>
      <c r="T1283" s="300"/>
      <c r="U1283" s="300"/>
      <c r="V1283" s="300"/>
      <c r="W1283" s="300"/>
      <c r="X1283" s="300"/>
      <c r="Y1283" s="300"/>
      <c r="Z1283" s="300"/>
      <c r="AA1283" s="300"/>
      <c r="AB1283" s="300"/>
      <c r="AC1283" s="300"/>
      <c r="AD1283" s="297"/>
    </row>
    <row r="1284" spans="18:30" x14ac:dyDescent="0.25">
      <c r="R1284" s="300"/>
      <c r="S1284" s="300"/>
      <c r="T1284" s="300"/>
      <c r="U1284" s="300"/>
      <c r="V1284" s="300"/>
      <c r="W1284" s="300"/>
      <c r="X1284" s="300"/>
      <c r="Y1284" s="300"/>
      <c r="Z1284" s="300"/>
      <c r="AA1284" s="300"/>
      <c r="AB1284" s="300"/>
      <c r="AC1284" s="300"/>
      <c r="AD1284" s="297"/>
    </row>
    <row r="1285" spans="18:30" x14ac:dyDescent="0.25">
      <c r="R1285" s="300"/>
      <c r="S1285" s="300"/>
      <c r="T1285" s="300"/>
      <c r="U1285" s="300"/>
      <c r="V1285" s="300"/>
      <c r="W1285" s="300"/>
      <c r="X1285" s="300"/>
      <c r="Y1285" s="300"/>
      <c r="Z1285" s="300"/>
      <c r="AA1285" s="300"/>
      <c r="AB1285" s="300"/>
      <c r="AC1285" s="300"/>
      <c r="AD1285" s="297"/>
    </row>
    <row r="1286" spans="18:30" x14ac:dyDescent="0.25">
      <c r="R1286" s="300"/>
      <c r="S1286" s="300"/>
      <c r="T1286" s="300"/>
      <c r="U1286" s="300"/>
      <c r="V1286" s="300"/>
      <c r="W1286" s="300"/>
      <c r="X1286" s="300"/>
      <c r="Y1286" s="300"/>
      <c r="Z1286" s="300"/>
      <c r="AA1286" s="300"/>
      <c r="AB1286" s="300"/>
      <c r="AC1286" s="300"/>
      <c r="AD1286" s="297"/>
    </row>
    <row r="1287" spans="18:30" x14ac:dyDescent="0.25">
      <c r="R1287" s="300"/>
      <c r="S1287" s="300"/>
      <c r="T1287" s="300"/>
      <c r="U1287" s="300"/>
      <c r="V1287" s="300"/>
      <c r="W1287" s="300"/>
      <c r="X1287" s="300"/>
      <c r="Y1287" s="300"/>
      <c r="Z1287" s="300"/>
      <c r="AA1287" s="300"/>
      <c r="AB1287" s="300"/>
      <c r="AC1287" s="300"/>
      <c r="AD1287" s="297"/>
    </row>
    <row r="1288" spans="18:30" x14ac:dyDescent="0.25">
      <c r="R1288" s="300"/>
      <c r="S1288" s="300"/>
      <c r="T1288" s="300"/>
      <c r="U1288" s="300"/>
      <c r="V1288" s="300"/>
      <c r="W1288" s="300"/>
      <c r="X1288" s="300"/>
      <c r="Y1288" s="300"/>
      <c r="Z1288" s="300"/>
      <c r="AA1288" s="300"/>
      <c r="AB1288" s="300"/>
      <c r="AC1288" s="300"/>
      <c r="AD1288" s="297"/>
    </row>
    <row r="1289" spans="18:30" x14ac:dyDescent="0.25">
      <c r="R1289" s="300"/>
      <c r="S1289" s="300"/>
      <c r="T1289" s="300"/>
      <c r="U1289" s="300"/>
      <c r="V1289" s="300"/>
      <c r="W1289" s="300"/>
      <c r="X1289" s="300"/>
      <c r="Y1289" s="300"/>
      <c r="Z1289" s="300"/>
      <c r="AA1289" s="300"/>
      <c r="AB1289" s="300"/>
      <c r="AC1289" s="300"/>
      <c r="AD1289" s="297"/>
    </row>
    <row r="1290" spans="18:30" x14ac:dyDescent="0.25">
      <c r="R1290" s="300"/>
      <c r="S1290" s="300"/>
      <c r="T1290" s="300"/>
      <c r="U1290" s="300"/>
      <c r="V1290" s="300"/>
      <c r="W1290" s="300"/>
      <c r="X1290" s="300"/>
      <c r="Y1290" s="300"/>
      <c r="Z1290" s="300"/>
      <c r="AA1290" s="300"/>
      <c r="AB1290" s="300"/>
      <c r="AC1290" s="300"/>
      <c r="AD1290" s="297"/>
    </row>
    <row r="1291" spans="18:30" x14ac:dyDescent="0.25">
      <c r="R1291" s="300"/>
      <c r="S1291" s="300"/>
      <c r="T1291" s="300"/>
      <c r="U1291" s="300"/>
      <c r="V1291" s="300"/>
      <c r="W1291" s="300"/>
      <c r="X1291" s="300"/>
      <c r="Y1291" s="300"/>
      <c r="Z1291" s="300"/>
      <c r="AA1291" s="300"/>
      <c r="AB1291" s="300"/>
      <c r="AC1291" s="300"/>
      <c r="AD1291" s="297"/>
    </row>
    <row r="1292" spans="18:30" x14ac:dyDescent="0.25">
      <c r="R1292" s="300"/>
      <c r="S1292" s="300"/>
      <c r="T1292" s="300"/>
      <c r="U1292" s="300"/>
      <c r="V1292" s="300"/>
      <c r="W1292" s="300"/>
      <c r="X1292" s="300"/>
      <c r="Y1292" s="300"/>
      <c r="Z1292" s="300"/>
      <c r="AA1292" s="300"/>
      <c r="AB1292" s="300"/>
      <c r="AC1292" s="300"/>
      <c r="AD1292" s="297"/>
    </row>
    <row r="1293" spans="18:30" x14ac:dyDescent="0.25">
      <c r="R1293" s="300"/>
      <c r="S1293" s="300"/>
      <c r="T1293" s="300"/>
      <c r="U1293" s="300"/>
      <c r="V1293" s="300"/>
      <c r="W1293" s="300"/>
      <c r="X1293" s="300"/>
      <c r="Y1293" s="300"/>
      <c r="Z1293" s="300"/>
      <c r="AA1293" s="300"/>
      <c r="AB1293" s="300"/>
      <c r="AC1293" s="300"/>
      <c r="AD1293" s="297"/>
    </row>
    <row r="1294" spans="18:30" x14ac:dyDescent="0.25">
      <c r="R1294" s="300"/>
      <c r="S1294" s="300"/>
      <c r="T1294" s="300"/>
      <c r="U1294" s="300"/>
      <c r="V1294" s="300"/>
      <c r="W1294" s="300"/>
      <c r="X1294" s="300"/>
      <c r="Y1294" s="300"/>
      <c r="Z1294" s="300"/>
      <c r="AA1294" s="300"/>
      <c r="AB1294" s="300"/>
      <c r="AC1294" s="300"/>
      <c r="AD1294" s="297"/>
    </row>
    <row r="1295" spans="18:30" x14ac:dyDescent="0.25">
      <c r="R1295" s="300"/>
      <c r="S1295" s="300"/>
      <c r="T1295" s="300"/>
      <c r="U1295" s="300"/>
      <c r="V1295" s="300"/>
      <c r="W1295" s="300"/>
      <c r="X1295" s="300"/>
      <c r="Y1295" s="300"/>
      <c r="Z1295" s="300"/>
      <c r="AA1295" s="300"/>
      <c r="AB1295" s="300"/>
      <c r="AC1295" s="300"/>
      <c r="AD1295" s="297"/>
    </row>
    <row r="1296" spans="18:30" x14ac:dyDescent="0.25">
      <c r="R1296" s="300"/>
      <c r="S1296" s="300"/>
      <c r="T1296" s="300"/>
      <c r="U1296" s="300"/>
      <c r="V1296" s="300"/>
      <c r="W1296" s="300"/>
      <c r="X1296" s="300"/>
      <c r="Y1296" s="300"/>
      <c r="Z1296" s="300"/>
      <c r="AA1296" s="300"/>
      <c r="AB1296" s="300"/>
      <c r="AC1296" s="300"/>
      <c r="AD1296" s="297"/>
    </row>
    <row r="1297" spans="18:30" x14ac:dyDescent="0.25">
      <c r="R1297" s="300"/>
      <c r="S1297" s="300"/>
      <c r="T1297" s="300"/>
      <c r="U1297" s="300"/>
      <c r="V1297" s="300"/>
      <c r="W1297" s="300"/>
      <c r="X1297" s="300"/>
      <c r="Y1297" s="300"/>
      <c r="Z1297" s="300"/>
      <c r="AA1297" s="300"/>
      <c r="AB1297" s="300"/>
      <c r="AC1297" s="300"/>
      <c r="AD1297" s="297"/>
    </row>
    <row r="1298" spans="18:30" x14ac:dyDescent="0.25">
      <c r="R1298" s="300"/>
      <c r="S1298" s="300"/>
      <c r="T1298" s="300"/>
      <c r="U1298" s="300"/>
      <c r="V1298" s="300"/>
      <c r="W1298" s="300"/>
      <c r="X1298" s="300"/>
      <c r="Y1298" s="300"/>
      <c r="Z1298" s="300"/>
      <c r="AA1298" s="300"/>
      <c r="AB1298" s="300"/>
      <c r="AC1298" s="300"/>
      <c r="AD1298" s="297"/>
    </row>
    <row r="1299" spans="18:30" x14ac:dyDescent="0.25">
      <c r="R1299" s="300"/>
      <c r="S1299" s="300"/>
      <c r="T1299" s="300"/>
      <c r="U1299" s="300"/>
      <c r="V1299" s="300"/>
      <c r="W1299" s="300"/>
      <c r="X1299" s="300"/>
      <c r="Y1299" s="300"/>
      <c r="Z1299" s="300"/>
      <c r="AA1299" s="300"/>
      <c r="AB1299" s="300"/>
      <c r="AC1299" s="300"/>
      <c r="AD1299" s="297"/>
    </row>
    <row r="1300" spans="18:30" x14ac:dyDescent="0.25">
      <c r="R1300" s="300"/>
      <c r="S1300" s="300"/>
      <c r="T1300" s="300"/>
      <c r="U1300" s="300"/>
      <c r="V1300" s="300"/>
      <c r="W1300" s="300"/>
      <c r="X1300" s="300"/>
      <c r="Y1300" s="300"/>
      <c r="Z1300" s="300"/>
      <c r="AA1300" s="300"/>
      <c r="AB1300" s="300"/>
      <c r="AC1300" s="300"/>
      <c r="AD1300" s="297"/>
    </row>
    <row r="1301" spans="18:30" x14ac:dyDescent="0.25">
      <c r="R1301" s="300"/>
      <c r="S1301" s="300"/>
      <c r="T1301" s="300"/>
      <c r="U1301" s="300"/>
      <c r="V1301" s="300"/>
      <c r="W1301" s="300"/>
      <c r="X1301" s="300"/>
      <c r="Y1301" s="300"/>
      <c r="Z1301" s="300"/>
      <c r="AA1301" s="300"/>
      <c r="AB1301" s="300"/>
      <c r="AC1301" s="300"/>
      <c r="AD1301" s="297"/>
    </row>
    <row r="1302" spans="18:30" x14ac:dyDescent="0.25">
      <c r="R1302" s="300"/>
      <c r="S1302" s="300"/>
      <c r="T1302" s="300"/>
      <c r="U1302" s="300"/>
      <c r="V1302" s="300"/>
      <c r="W1302" s="300"/>
      <c r="X1302" s="300"/>
      <c r="Y1302" s="300"/>
      <c r="Z1302" s="300"/>
      <c r="AA1302" s="300"/>
      <c r="AB1302" s="300"/>
      <c r="AC1302" s="300"/>
      <c r="AD1302" s="297"/>
    </row>
    <row r="1303" spans="18:30" x14ac:dyDescent="0.25">
      <c r="R1303" s="300"/>
      <c r="S1303" s="300"/>
      <c r="T1303" s="300"/>
      <c r="U1303" s="300"/>
      <c r="V1303" s="300"/>
      <c r="W1303" s="300"/>
      <c r="X1303" s="300"/>
      <c r="Y1303" s="300"/>
      <c r="Z1303" s="300"/>
      <c r="AA1303" s="300"/>
      <c r="AB1303" s="300"/>
      <c r="AC1303" s="300"/>
      <c r="AD1303" s="297"/>
    </row>
    <row r="1304" spans="18:30" x14ac:dyDescent="0.25">
      <c r="R1304" s="300"/>
      <c r="S1304" s="300"/>
      <c r="T1304" s="300"/>
      <c r="U1304" s="300"/>
      <c r="V1304" s="300"/>
      <c r="W1304" s="300"/>
      <c r="X1304" s="300"/>
      <c r="Y1304" s="300"/>
      <c r="Z1304" s="300"/>
      <c r="AA1304" s="300"/>
      <c r="AB1304" s="300"/>
      <c r="AC1304" s="300"/>
      <c r="AD1304" s="297"/>
    </row>
    <row r="1305" spans="18:30" x14ac:dyDescent="0.25">
      <c r="R1305" s="300"/>
      <c r="S1305" s="300"/>
      <c r="T1305" s="300"/>
      <c r="U1305" s="300"/>
      <c r="V1305" s="300"/>
      <c r="W1305" s="300"/>
      <c r="X1305" s="300"/>
      <c r="Y1305" s="300"/>
      <c r="Z1305" s="300"/>
      <c r="AA1305" s="300"/>
      <c r="AB1305" s="300"/>
      <c r="AC1305" s="300"/>
      <c r="AD1305" s="297"/>
    </row>
    <row r="1306" spans="18:30" x14ac:dyDescent="0.25">
      <c r="R1306" s="300"/>
      <c r="S1306" s="300"/>
      <c r="T1306" s="300"/>
      <c r="U1306" s="300"/>
      <c r="V1306" s="300"/>
      <c r="W1306" s="300"/>
      <c r="X1306" s="300"/>
      <c r="Y1306" s="300"/>
      <c r="Z1306" s="300"/>
      <c r="AA1306" s="300"/>
      <c r="AB1306" s="300"/>
      <c r="AC1306" s="300"/>
      <c r="AD1306" s="297"/>
    </row>
    <row r="1307" spans="18:30" x14ac:dyDescent="0.25">
      <c r="R1307" s="300"/>
      <c r="S1307" s="300"/>
      <c r="T1307" s="300"/>
      <c r="U1307" s="300"/>
      <c r="V1307" s="300"/>
      <c r="W1307" s="300"/>
      <c r="X1307" s="300"/>
      <c r="Y1307" s="300"/>
      <c r="Z1307" s="300"/>
      <c r="AA1307" s="300"/>
      <c r="AB1307" s="300"/>
      <c r="AC1307" s="300"/>
      <c r="AD1307" s="297"/>
    </row>
    <row r="1308" spans="18:30" x14ac:dyDescent="0.25">
      <c r="R1308" s="300"/>
      <c r="S1308" s="300"/>
      <c r="T1308" s="300"/>
      <c r="U1308" s="300"/>
      <c r="V1308" s="300"/>
      <c r="W1308" s="300"/>
      <c r="X1308" s="300"/>
      <c r="Y1308" s="300"/>
      <c r="Z1308" s="300"/>
      <c r="AA1308" s="300"/>
      <c r="AB1308" s="300"/>
      <c r="AC1308" s="300"/>
      <c r="AD1308" s="297"/>
    </row>
    <row r="1309" spans="18:30" x14ac:dyDescent="0.25">
      <c r="R1309" s="300"/>
      <c r="S1309" s="300"/>
      <c r="T1309" s="300"/>
      <c r="U1309" s="300"/>
      <c r="V1309" s="300"/>
      <c r="W1309" s="300"/>
      <c r="X1309" s="300"/>
      <c r="Y1309" s="300"/>
      <c r="Z1309" s="300"/>
      <c r="AA1309" s="300"/>
      <c r="AB1309" s="300"/>
      <c r="AC1309" s="300"/>
      <c r="AD1309" s="297"/>
    </row>
    <row r="1310" spans="18:30" x14ac:dyDescent="0.25">
      <c r="R1310" s="300"/>
      <c r="S1310" s="300"/>
      <c r="T1310" s="300"/>
      <c r="U1310" s="300"/>
      <c r="V1310" s="300"/>
      <c r="W1310" s="300"/>
      <c r="X1310" s="300"/>
      <c r="Y1310" s="300"/>
      <c r="Z1310" s="300"/>
      <c r="AA1310" s="300"/>
      <c r="AB1310" s="300"/>
      <c r="AC1310" s="300"/>
      <c r="AD1310" s="297"/>
    </row>
    <row r="1311" spans="18:30" x14ac:dyDescent="0.25">
      <c r="R1311" s="300"/>
      <c r="S1311" s="300"/>
      <c r="T1311" s="300"/>
      <c r="U1311" s="300"/>
      <c r="V1311" s="300"/>
      <c r="W1311" s="300"/>
      <c r="X1311" s="300"/>
      <c r="Y1311" s="300"/>
      <c r="Z1311" s="300"/>
      <c r="AA1311" s="300"/>
      <c r="AB1311" s="300"/>
      <c r="AC1311" s="300"/>
      <c r="AD1311" s="297"/>
    </row>
    <row r="1312" spans="18:30" x14ac:dyDescent="0.25">
      <c r="R1312" s="300"/>
      <c r="S1312" s="300"/>
      <c r="T1312" s="300"/>
      <c r="U1312" s="300"/>
      <c r="V1312" s="300"/>
      <c r="W1312" s="300"/>
      <c r="X1312" s="300"/>
      <c r="Y1312" s="300"/>
      <c r="Z1312" s="300"/>
      <c r="AA1312" s="300"/>
      <c r="AB1312" s="300"/>
      <c r="AC1312" s="300"/>
      <c r="AD1312" s="297"/>
    </row>
    <row r="1313" spans="18:30" x14ac:dyDescent="0.25">
      <c r="R1313" s="300"/>
      <c r="S1313" s="300"/>
      <c r="T1313" s="300"/>
      <c r="U1313" s="300"/>
      <c r="V1313" s="300"/>
      <c r="W1313" s="300"/>
      <c r="X1313" s="300"/>
      <c r="Y1313" s="300"/>
      <c r="Z1313" s="300"/>
      <c r="AA1313" s="300"/>
      <c r="AB1313" s="300"/>
      <c r="AC1313" s="300"/>
      <c r="AD1313" s="297"/>
    </row>
    <row r="1314" spans="18:30" x14ac:dyDescent="0.25">
      <c r="R1314" s="300"/>
      <c r="S1314" s="300"/>
      <c r="T1314" s="300"/>
      <c r="U1314" s="300"/>
      <c r="V1314" s="300"/>
      <c r="W1314" s="300"/>
      <c r="X1314" s="300"/>
      <c r="Y1314" s="300"/>
      <c r="Z1314" s="300"/>
      <c r="AA1314" s="300"/>
      <c r="AB1314" s="300"/>
      <c r="AC1314" s="300"/>
      <c r="AD1314" s="297"/>
    </row>
    <row r="1315" spans="18:30" x14ac:dyDescent="0.25">
      <c r="R1315" s="300"/>
      <c r="S1315" s="300"/>
      <c r="T1315" s="300"/>
      <c r="U1315" s="300"/>
      <c r="V1315" s="300"/>
      <c r="W1315" s="300"/>
      <c r="X1315" s="300"/>
      <c r="Y1315" s="300"/>
      <c r="Z1315" s="300"/>
      <c r="AA1315" s="300"/>
      <c r="AB1315" s="300"/>
      <c r="AC1315" s="300"/>
      <c r="AD1315" s="297"/>
    </row>
    <row r="1316" spans="18:30" x14ac:dyDescent="0.25">
      <c r="R1316" s="300"/>
      <c r="S1316" s="300"/>
      <c r="T1316" s="300"/>
      <c r="U1316" s="300"/>
      <c r="V1316" s="300"/>
      <c r="W1316" s="300"/>
      <c r="X1316" s="300"/>
      <c r="Y1316" s="300"/>
      <c r="Z1316" s="300"/>
      <c r="AA1316" s="300"/>
      <c r="AB1316" s="300"/>
      <c r="AC1316" s="300"/>
      <c r="AD1316" s="297"/>
    </row>
    <row r="1317" spans="18:30" x14ac:dyDescent="0.25">
      <c r="R1317" s="300"/>
      <c r="S1317" s="300"/>
      <c r="T1317" s="300"/>
      <c r="U1317" s="300"/>
      <c r="V1317" s="300"/>
      <c r="W1317" s="300"/>
      <c r="X1317" s="300"/>
      <c r="Y1317" s="300"/>
      <c r="Z1317" s="300"/>
      <c r="AA1317" s="300"/>
      <c r="AB1317" s="300"/>
      <c r="AC1317" s="300"/>
      <c r="AD1317" s="297"/>
    </row>
    <row r="1318" spans="18:30" x14ac:dyDescent="0.25">
      <c r="R1318" s="300"/>
      <c r="S1318" s="300"/>
      <c r="T1318" s="300"/>
      <c r="U1318" s="300"/>
      <c r="V1318" s="300"/>
      <c r="W1318" s="300"/>
      <c r="X1318" s="300"/>
      <c r="Y1318" s="300"/>
      <c r="Z1318" s="300"/>
      <c r="AA1318" s="300"/>
      <c r="AB1318" s="300"/>
      <c r="AC1318" s="300"/>
      <c r="AD1318" s="297"/>
    </row>
    <row r="1319" spans="18:30" x14ac:dyDescent="0.25">
      <c r="R1319" s="300"/>
      <c r="S1319" s="300"/>
      <c r="T1319" s="300"/>
      <c r="U1319" s="300"/>
      <c r="V1319" s="300"/>
      <c r="W1319" s="300"/>
      <c r="X1319" s="300"/>
      <c r="Y1319" s="300"/>
      <c r="Z1319" s="300"/>
      <c r="AA1319" s="300"/>
      <c r="AB1319" s="300"/>
      <c r="AC1319" s="300"/>
      <c r="AD1319" s="297"/>
    </row>
    <row r="1320" spans="18:30" x14ac:dyDescent="0.25">
      <c r="R1320" s="300"/>
      <c r="S1320" s="300"/>
      <c r="T1320" s="300"/>
      <c r="U1320" s="300"/>
      <c r="V1320" s="300"/>
      <c r="W1320" s="300"/>
      <c r="X1320" s="300"/>
      <c r="Y1320" s="300"/>
      <c r="Z1320" s="300"/>
      <c r="AA1320" s="300"/>
      <c r="AB1320" s="300"/>
      <c r="AC1320" s="300"/>
      <c r="AD1320" s="297"/>
    </row>
    <row r="1321" spans="18:30" x14ac:dyDescent="0.25">
      <c r="R1321" s="300"/>
      <c r="S1321" s="300"/>
      <c r="T1321" s="300"/>
      <c r="U1321" s="300"/>
      <c r="V1321" s="300"/>
      <c r="W1321" s="300"/>
      <c r="X1321" s="300"/>
      <c r="Y1321" s="300"/>
      <c r="Z1321" s="300"/>
      <c r="AA1321" s="300"/>
      <c r="AB1321" s="300"/>
      <c r="AC1321" s="300"/>
      <c r="AD1321" s="297"/>
    </row>
    <row r="1322" spans="18:30" x14ac:dyDescent="0.25">
      <c r="R1322" s="300"/>
      <c r="S1322" s="300"/>
      <c r="T1322" s="300"/>
      <c r="U1322" s="300"/>
      <c r="V1322" s="300"/>
      <c r="W1322" s="300"/>
      <c r="X1322" s="300"/>
      <c r="Y1322" s="300"/>
      <c r="Z1322" s="300"/>
      <c r="AA1322" s="300"/>
      <c r="AB1322" s="300"/>
      <c r="AC1322" s="300"/>
      <c r="AD1322" s="297"/>
    </row>
    <row r="1323" spans="18:30" x14ac:dyDescent="0.25">
      <c r="R1323" s="300"/>
      <c r="S1323" s="300"/>
      <c r="T1323" s="300"/>
      <c r="U1323" s="300"/>
      <c r="V1323" s="300"/>
      <c r="W1323" s="300"/>
      <c r="X1323" s="300"/>
      <c r="Y1323" s="300"/>
      <c r="Z1323" s="300"/>
      <c r="AA1323" s="300"/>
      <c r="AB1323" s="300"/>
      <c r="AC1323" s="300"/>
      <c r="AD1323" s="297"/>
    </row>
    <row r="1324" spans="18:30" x14ac:dyDescent="0.25">
      <c r="R1324" s="300"/>
      <c r="S1324" s="300"/>
      <c r="T1324" s="300"/>
      <c r="U1324" s="300"/>
      <c r="V1324" s="300"/>
      <c r="W1324" s="300"/>
      <c r="X1324" s="300"/>
      <c r="Y1324" s="300"/>
      <c r="Z1324" s="300"/>
      <c r="AA1324" s="300"/>
      <c r="AB1324" s="300"/>
      <c r="AC1324" s="300"/>
      <c r="AD1324" s="297"/>
    </row>
    <row r="1325" spans="18:30" x14ac:dyDescent="0.25">
      <c r="R1325" s="300"/>
      <c r="S1325" s="300"/>
      <c r="T1325" s="300"/>
      <c r="U1325" s="300"/>
      <c r="V1325" s="300"/>
      <c r="W1325" s="300"/>
      <c r="X1325" s="300"/>
      <c r="Y1325" s="300"/>
      <c r="Z1325" s="300"/>
      <c r="AA1325" s="300"/>
      <c r="AB1325" s="300"/>
      <c r="AC1325" s="300"/>
      <c r="AD1325" s="297"/>
    </row>
    <row r="1326" spans="18:30" x14ac:dyDescent="0.25">
      <c r="R1326" s="300"/>
      <c r="S1326" s="300"/>
      <c r="T1326" s="300"/>
      <c r="U1326" s="300"/>
      <c r="V1326" s="300"/>
      <c r="W1326" s="300"/>
      <c r="X1326" s="300"/>
      <c r="Y1326" s="300"/>
      <c r="Z1326" s="300"/>
      <c r="AA1326" s="300"/>
      <c r="AB1326" s="300"/>
      <c r="AC1326" s="300"/>
      <c r="AD1326" s="297"/>
    </row>
    <row r="1327" spans="18:30" x14ac:dyDescent="0.25">
      <c r="R1327" s="300"/>
      <c r="S1327" s="300"/>
      <c r="T1327" s="300"/>
      <c r="U1327" s="300"/>
      <c r="V1327" s="300"/>
      <c r="W1327" s="300"/>
      <c r="X1327" s="300"/>
      <c r="Y1327" s="300"/>
      <c r="Z1327" s="300"/>
      <c r="AA1327" s="300"/>
      <c r="AB1327" s="300"/>
      <c r="AC1327" s="300"/>
      <c r="AD1327" s="297"/>
    </row>
    <row r="1328" spans="18:30" x14ac:dyDescent="0.25">
      <c r="R1328" s="300"/>
      <c r="S1328" s="300"/>
      <c r="T1328" s="300"/>
      <c r="U1328" s="300"/>
      <c r="V1328" s="300"/>
      <c r="W1328" s="300"/>
      <c r="X1328" s="300"/>
      <c r="Y1328" s="300"/>
      <c r="Z1328" s="300"/>
      <c r="AA1328" s="300"/>
      <c r="AB1328" s="300"/>
      <c r="AC1328" s="300"/>
      <c r="AD1328" s="297"/>
    </row>
    <row r="1329" spans="18:30" x14ac:dyDescent="0.25">
      <c r="R1329" s="300"/>
      <c r="S1329" s="300"/>
      <c r="T1329" s="300"/>
      <c r="U1329" s="300"/>
      <c r="V1329" s="300"/>
      <c r="W1329" s="300"/>
      <c r="X1329" s="300"/>
      <c r="Y1329" s="300"/>
      <c r="Z1329" s="300"/>
      <c r="AA1329" s="300"/>
      <c r="AB1329" s="300"/>
      <c r="AC1329" s="300"/>
      <c r="AD1329" s="297"/>
    </row>
    <row r="1330" spans="18:30" x14ac:dyDescent="0.25">
      <c r="R1330" s="300"/>
      <c r="S1330" s="300"/>
      <c r="T1330" s="300"/>
      <c r="U1330" s="300"/>
      <c r="V1330" s="300"/>
      <c r="W1330" s="300"/>
      <c r="X1330" s="300"/>
      <c r="Y1330" s="300"/>
      <c r="Z1330" s="300"/>
      <c r="AA1330" s="300"/>
      <c r="AB1330" s="300"/>
      <c r="AC1330" s="300"/>
      <c r="AD1330" s="297"/>
    </row>
    <row r="1331" spans="18:30" x14ac:dyDescent="0.25">
      <c r="R1331" s="300"/>
      <c r="S1331" s="300"/>
      <c r="T1331" s="300"/>
      <c r="U1331" s="300"/>
      <c r="V1331" s="300"/>
      <c r="W1331" s="300"/>
      <c r="X1331" s="300"/>
      <c r="Y1331" s="300"/>
      <c r="Z1331" s="300"/>
      <c r="AA1331" s="300"/>
      <c r="AB1331" s="300"/>
      <c r="AC1331" s="300"/>
      <c r="AD1331" s="297"/>
    </row>
    <row r="1332" spans="18:30" x14ac:dyDescent="0.25">
      <c r="R1332" s="300"/>
      <c r="S1332" s="300"/>
      <c r="T1332" s="300"/>
      <c r="U1332" s="300"/>
      <c r="V1332" s="300"/>
      <c r="W1332" s="300"/>
      <c r="X1332" s="300"/>
      <c r="Y1332" s="300"/>
      <c r="Z1332" s="300"/>
      <c r="AA1332" s="300"/>
      <c r="AB1332" s="300"/>
      <c r="AC1332" s="300"/>
      <c r="AD1332" s="297"/>
    </row>
    <row r="1333" spans="18:30" x14ac:dyDescent="0.25">
      <c r="R1333" s="300"/>
      <c r="S1333" s="300"/>
      <c r="T1333" s="300"/>
      <c r="U1333" s="300"/>
      <c r="V1333" s="300"/>
      <c r="W1333" s="300"/>
      <c r="X1333" s="300"/>
      <c r="Y1333" s="300"/>
      <c r="Z1333" s="300"/>
      <c r="AA1333" s="300"/>
      <c r="AB1333" s="300"/>
      <c r="AC1333" s="300"/>
      <c r="AD1333" s="297"/>
    </row>
    <row r="1334" spans="18:30" x14ac:dyDescent="0.25">
      <c r="R1334" s="300"/>
      <c r="S1334" s="300"/>
      <c r="T1334" s="300"/>
      <c r="U1334" s="300"/>
      <c r="V1334" s="300"/>
      <c r="W1334" s="300"/>
      <c r="X1334" s="300"/>
      <c r="Y1334" s="300"/>
      <c r="Z1334" s="300"/>
      <c r="AA1334" s="300"/>
      <c r="AB1334" s="300"/>
      <c r="AC1334" s="300"/>
      <c r="AD1334" s="297"/>
    </row>
    <row r="1335" spans="18:30" x14ac:dyDescent="0.25">
      <c r="R1335" s="300"/>
      <c r="S1335" s="300"/>
      <c r="T1335" s="300"/>
      <c r="U1335" s="300"/>
      <c r="V1335" s="300"/>
      <c r="W1335" s="300"/>
      <c r="X1335" s="300"/>
      <c r="Y1335" s="300"/>
      <c r="Z1335" s="300"/>
      <c r="AA1335" s="300"/>
      <c r="AB1335" s="300"/>
      <c r="AC1335" s="300"/>
      <c r="AD1335" s="297"/>
    </row>
    <row r="1336" spans="18:30" x14ac:dyDescent="0.25">
      <c r="R1336" s="300"/>
      <c r="S1336" s="300"/>
      <c r="T1336" s="300"/>
      <c r="U1336" s="300"/>
      <c r="V1336" s="300"/>
      <c r="W1336" s="300"/>
      <c r="X1336" s="300"/>
      <c r="Y1336" s="300"/>
      <c r="Z1336" s="300"/>
      <c r="AA1336" s="300"/>
      <c r="AB1336" s="300"/>
      <c r="AC1336" s="300"/>
      <c r="AD1336" s="297"/>
    </row>
    <row r="1337" spans="18:30" x14ac:dyDescent="0.25">
      <c r="R1337" s="300"/>
      <c r="S1337" s="300"/>
      <c r="T1337" s="300"/>
      <c r="U1337" s="300"/>
      <c r="V1337" s="300"/>
      <c r="W1337" s="300"/>
      <c r="X1337" s="300"/>
      <c r="Y1337" s="300"/>
      <c r="Z1337" s="300"/>
      <c r="AA1337" s="300"/>
      <c r="AB1337" s="300"/>
      <c r="AC1337" s="300"/>
      <c r="AD1337" s="297"/>
    </row>
    <row r="1338" spans="18:30" x14ac:dyDescent="0.25">
      <c r="R1338" s="300"/>
      <c r="S1338" s="300"/>
      <c r="T1338" s="300"/>
      <c r="U1338" s="300"/>
      <c r="V1338" s="300"/>
      <c r="W1338" s="300"/>
      <c r="X1338" s="300"/>
      <c r="Y1338" s="300"/>
      <c r="Z1338" s="300"/>
      <c r="AA1338" s="300"/>
      <c r="AB1338" s="300"/>
      <c r="AC1338" s="300"/>
      <c r="AD1338" s="297"/>
    </row>
    <row r="1339" spans="18:30" x14ac:dyDescent="0.25">
      <c r="R1339" s="300"/>
      <c r="S1339" s="300"/>
      <c r="T1339" s="300"/>
      <c r="U1339" s="300"/>
      <c r="V1339" s="300"/>
      <c r="W1339" s="300"/>
      <c r="X1339" s="300"/>
      <c r="Y1339" s="300"/>
      <c r="Z1339" s="300"/>
      <c r="AA1339" s="300"/>
      <c r="AB1339" s="300"/>
      <c r="AC1339" s="300"/>
      <c r="AD1339" s="297"/>
    </row>
    <row r="1340" spans="18:30" x14ac:dyDescent="0.25">
      <c r="R1340" s="300"/>
      <c r="S1340" s="300"/>
      <c r="T1340" s="300"/>
      <c r="U1340" s="300"/>
      <c r="V1340" s="300"/>
      <c r="W1340" s="300"/>
      <c r="X1340" s="300"/>
      <c r="Y1340" s="300"/>
      <c r="Z1340" s="300"/>
      <c r="AA1340" s="300"/>
      <c r="AB1340" s="300"/>
      <c r="AC1340" s="300"/>
      <c r="AD1340" s="297"/>
    </row>
    <row r="1341" spans="18:30" x14ac:dyDescent="0.25">
      <c r="R1341" s="300"/>
      <c r="S1341" s="300"/>
      <c r="T1341" s="300"/>
      <c r="U1341" s="300"/>
      <c r="V1341" s="300"/>
      <c r="W1341" s="300"/>
      <c r="X1341" s="300"/>
      <c r="Y1341" s="300"/>
      <c r="Z1341" s="300"/>
      <c r="AA1341" s="300"/>
      <c r="AB1341" s="300"/>
      <c r="AC1341" s="300"/>
      <c r="AD1341" s="297"/>
    </row>
    <row r="1342" spans="18:30" x14ac:dyDescent="0.25">
      <c r="R1342" s="300"/>
      <c r="S1342" s="300"/>
      <c r="T1342" s="300"/>
      <c r="U1342" s="300"/>
      <c r="V1342" s="300"/>
      <c r="W1342" s="300"/>
      <c r="X1342" s="300"/>
      <c r="Y1342" s="300"/>
      <c r="Z1342" s="300"/>
      <c r="AA1342" s="300"/>
      <c r="AB1342" s="300"/>
      <c r="AC1342" s="300"/>
      <c r="AD1342" s="297"/>
    </row>
    <row r="1343" spans="18:30" x14ac:dyDescent="0.25">
      <c r="R1343" s="300"/>
      <c r="S1343" s="300"/>
      <c r="T1343" s="300"/>
      <c r="U1343" s="300"/>
      <c r="V1343" s="300"/>
      <c r="W1343" s="300"/>
      <c r="X1343" s="300"/>
      <c r="Y1343" s="300"/>
      <c r="Z1343" s="300"/>
      <c r="AA1343" s="300"/>
      <c r="AB1343" s="300"/>
      <c r="AC1343" s="300"/>
      <c r="AD1343" s="297"/>
    </row>
    <row r="1344" spans="18:30" x14ac:dyDescent="0.25">
      <c r="R1344" s="300"/>
      <c r="S1344" s="300"/>
      <c r="T1344" s="300"/>
      <c r="U1344" s="300"/>
      <c r="V1344" s="300"/>
      <c r="W1344" s="300"/>
      <c r="X1344" s="300"/>
      <c r="Y1344" s="300"/>
      <c r="Z1344" s="300"/>
      <c r="AA1344" s="300"/>
      <c r="AB1344" s="300"/>
      <c r="AC1344" s="300"/>
      <c r="AD1344" s="297"/>
    </row>
    <row r="1345" spans="18:30" x14ac:dyDescent="0.25">
      <c r="R1345" s="300"/>
      <c r="S1345" s="300"/>
      <c r="T1345" s="300"/>
      <c r="U1345" s="300"/>
      <c r="V1345" s="300"/>
      <c r="W1345" s="300"/>
      <c r="X1345" s="300"/>
      <c r="Y1345" s="300"/>
      <c r="Z1345" s="300"/>
      <c r="AA1345" s="300"/>
      <c r="AB1345" s="300"/>
      <c r="AC1345" s="300"/>
      <c r="AD1345" s="297"/>
    </row>
    <row r="1346" spans="18:30" x14ac:dyDescent="0.25">
      <c r="R1346" s="300"/>
      <c r="S1346" s="300"/>
      <c r="T1346" s="300"/>
      <c r="U1346" s="300"/>
      <c r="V1346" s="300"/>
      <c r="W1346" s="300"/>
      <c r="X1346" s="300"/>
      <c r="Y1346" s="300"/>
      <c r="Z1346" s="300"/>
      <c r="AA1346" s="300"/>
      <c r="AB1346" s="300"/>
      <c r="AC1346" s="300"/>
      <c r="AD1346" s="297"/>
    </row>
    <row r="1347" spans="18:30" x14ac:dyDescent="0.25">
      <c r="R1347" s="300"/>
      <c r="S1347" s="300"/>
      <c r="T1347" s="300"/>
      <c r="U1347" s="300"/>
      <c r="V1347" s="300"/>
      <c r="W1347" s="300"/>
      <c r="X1347" s="300"/>
      <c r="Y1347" s="300"/>
      <c r="Z1347" s="300"/>
      <c r="AA1347" s="300"/>
      <c r="AB1347" s="300"/>
      <c r="AC1347" s="300"/>
      <c r="AD1347" s="297"/>
    </row>
    <row r="1348" spans="18:30" x14ac:dyDescent="0.25">
      <c r="R1348" s="300"/>
      <c r="S1348" s="300"/>
      <c r="T1348" s="300"/>
      <c r="U1348" s="300"/>
      <c r="V1348" s="300"/>
      <c r="W1348" s="300"/>
      <c r="X1348" s="300"/>
      <c r="Y1348" s="300"/>
      <c r="Z1348" s="300"/>
      <c r="AA1348" s="300"/>
      <c r="AB1348" s="300"/>
      <c r="AC1348" s="300"/>
      <c r="AD1348" s="297"/>
    </row>
    <row r="1349" spans="18:30" x14ac:dyDescent="0.25">
      <c r="R1349" s="300"/>
      <c r="S1349" s="300"/>
      <c r="T1349" s="300"/>
      <c r="U1349" s="300"/>
      <c r="V1349" s="300"/>
      <c r="W1349" s="300"/>
      <c r="X1349" s="300"/>
      <c r="Y1349" s="300"/>
      <c r="Z1349" s="300"/>
      <c r="AA1349" s="300"/>
      <c r="AB1349" s="300"/>
      <c r="AC1349" s="300"/>
      <c r="AD1349" s="297"/>
    </row>
    <row r="1350" spans="18:30" x14ac:dyDescent="0.25">
      <c r="R1350" s="300"/>
      <c r="S1350" s="300"/>
      <c r="T1350" s="300"/>
      <c r="U1350" s="300"/>
      <c r="V1350" s="300"/>
      <c r="W1350" s="300"/>
      <c r="X1350" s="300"/>
      <c r="Y1350" s="300"/>
      <c r="Z1350" s="300"/>
      <c r="AA1350" s="300"/>
      <c r="AB1350" s="300"/>
      <c r="AC1350" s="300"/>
      <c r="AD1350" s="297"/>
    </row>
    <row r="1351" spans="18:30" x14ac:dyDescent="0.25">
      <c r="R1351" s="300"/>
      <c r="S1351" s="300"/>
      <c r="T1351" s="300"/>
      <c r="U1351" s="300"/>
      <c r="V1351" s="300"/>
      <c r="W1351" s="300"/>
      <c r="X1351" s="300"/>
      <c r="Y1351" s="300"/>
      <c r="Z1351" s="300"/>
      <c r="AA1351" s="300"/>
      <c r="AB1351" s="300"/>
      <c r="AC1351" s="300"/>
      <c r="AD1351" s="297"/>
    </row>
    <row r="1352" spans="18:30" x14ac:dyDescent="0.25">
      <c r="R1352" s="300"/>
      <c r="S1352" s="300"/>
      <c r="T1352" s="300"/>
      <c r="U1352" s="300"/>
      <c r="V1352" s="300"/>
      <c r="W1352" s="300"/>
      <c r="X1352" s="300"/>
      <c r="Y1352" s="300"/>
      <c r="Z1352" s="300"/>
      <c r="AA1352" s="300"/>
      <c r="AB1352" s="300"/>
      <c r="AC1352" s="300"/>
      <c r="AD1352" s="297"/>
    </row>
    <row r="1353" spans="18:30" x14ac:dyDescent="0.25">
      <c r="R1353" s="300"/>
      <c r="S1353" s="300"/>
      <c r="T1353" s="300"/>
      <c r="U1353" s="300"/>
      <c r="V1353" s="300"/>
      <c r="W1353" s="300"/>
      <c r="X1353" s="300"/>
      <c r="Y1353" s="300"/>
      <c r="Z1353" s="300"/>
      <c r="AA1353" s="300"/>
      <c r="AB1353" s="300"/>
      <c r="AC1353" s="300"/>
      <c r="AD1353" s="297"/>
    </row>
    <row r="1354" spans="18:30" x14ac:dyDescent="0.25">
      <c r="R1354" s="300"/>
      <c r="S1354" s="300"/>
      <c r="T1354" s="300"/>
      <c r="U1354" s="300"/>
      <c r="V1354" s="300"/>
      <c r="W1354" s="300"/>
      <c r="X1354" s="300"/>
      <c r="Y1354" s="300"/>
      <c r="Z1354" s="300"/>
      <c r="AA1354" s="300"/>
      <c r="AB1354" s="300"/>
      <c r="AC1354" s="300"/>
      <c r="AD1354" s="297"/>
    </row>
    <row r="1355" spans="18:30" x14ac:dyDescent="0.25">
      <c r="R1355" s="300"/>
      <c r="S1355" s="300"/>
      <c r="T1355" s="300"/>
      <c r="U1355" s="300"/>
      <c r="V1355" s="300"/>
      <c r="W1355" s="300"/>
      <c r="X1355" s="300"/>
      <c r="Y1355" s="300"/>
      <c r="Z1355" s="300"/>
      <c r="AA1355" s="300"/>
      <c r="AB1355" s="300"/>
      <c r="AC1355" s="300"/>
      <c r="AD1355" s="297"/>
    </row>
    <row r="1356" spans="18:30" x14ac:dyDescent="0.25">
      <c r="R1356" s="300"/>
      <c r="S1356" s="300"/>
      <c r="T1356" s="300"/>
      <c r="U1356" s="300"/>
      <c r="V1356" s="300"/>
      <c r="W1356" s="300"/>
      <c r="X1356" s="300"/>
      <c r="Y1356" s="300"/>
      <c r="Z1356" s="300"/>
      <c r="AA1356" s="300"/>
      <c r="AB1356" s="300"/>
      <c r="AC1356" s="300"/>
      <c r="AD1356" s="297"/>
    </row>
    <row r="1357" spans="18:30" x14ac:dyDescent="0.25">
      <c r="R1357" s="300"/>
      <c r="S1357" s="300"/>
      <c r="T1357" s="300"/>
      <c r="U1357" s="300"/>
      <c r="V1357" s="300"/>
      <c r="W1357" s="300"/>
      <c r="X1357" s="300"/>
      <c r="Y1357" s="300"/>
      <c r="Z1357" s="300"/>
      <c r="AA1357" s="300"/>
      <c r="AB1357" s="300"/>
      <c r="AC1357" s="300"/>
      <c r="AD1357" s="297"/>
    </row>
    <row r="1358" spans="18:30" x14ac:dyDescent="0.25">
      <c r="R1358" s="300"/>
      <c r="S1358" s="300"/>
      <c r="T1358" s="300"/>
      <c r="U1358" s="300"/>
      <c r="V1358" s="300"/>
      <c r="W1358" s="300"/>
      <c r="X1358" s="300"/>
      <c r="Y1358" s="300"/>
      <c r="Z1358" s="300"/>
      <c r="AA1358" s="300"/>
      <c r="AB1358" s="300"/>
      <c r="AC1358" s="300"/>
      <c r="AD1358" s="297"/>
    </row>
    <row r="1359" spans="18:30" x14ac:dyDescent="0.25">
      <c r="R1359" s="300"/>
      <c r="S1359" s="300"/>
      <c r="T1359" s="300"/>
      <c r="U1359" s="300"/>
      <c r="V1359" s="300"/>
      <c r="W1359" s="300"/>
      <c r="X1359" s="300"/>
      <c r="Y1359" s="300"/>
      <c r="Z1359" s="300"/>
      <c r="AA1359" s="300"/>
      <c r="AB1359" s="300"/>
      <c r="AC1359" s="300"/>
      <c r="AD1359" s="297"/>
    </row>
    <row r="1360" spans="18:30" x14ac:dyDescent="0.25">
      <c r="R1360" s="300"/>
      <c r="S1360" s="300"/>
      <c r="T1360" s="300"/>
      <c r="U1360" s="300"/>
      <c r="V1360" s="300"/>
      <c r="W1360" s="300"/>
      <c r="X1360" s="300"/>
      <c r="Y1360" s="300"/>
      <c r="Z1360" s="300"/>
      <c r="AA1360" s="300"/>
      <c r="AB1360" s="300"/>
      <c r="AC1360" s="300"/>
      <c r="AD1360" s="297"/>
    </row>
    <row r="1361" spans="18:30" x14ac:dyDescent="0.25">
      <c r="R1361" s="300"/>
      <c r="S1361" s="300"/>
      <c r="T1361" s="300"/>
      <c r="U1361" s="300"/>
      <c r="V1361" s="300"/>
      <c r="W1361" s="300"/>
      <c r="X1361" s="300"/>
      <c r="Y1361" s="300"/>
      <c r="Z1361" s="300"/>
      <c r="AA1361" s="300"/>
      <c r="AB1361" s="300"/>
      <c r="AC1361" s="300"/>
      <c r="AD1361" s="297"/>
    </row>
    <row r="1362" spans="18:30" x14ac:dyDescent="0.25">
      <c r="R1362" s="300"/>
      <c r="S1362" s="300"/>
      <c r="T1362" s="300"/>
      <c r="U1362" s="300"/>
      <c r="V1362" s="300"/>
      <c r="W1362" s="300"/>
      <c r="X1362" s="300"/>
      <c r="Y1362" s="300"/>
      <c r="Z1362" s="300"/>
      <c r="AA1362" s="300"/>
      <c r="AB1362" s="300"/>
      <c r="AC1362" s="300"/>
      <c r="AD1362" s="297"/>
    </row>
    <row r="1363" spans="18:30" x14ac:dyDescent="0.25">
      <c r="R1363" s="300"/>
      <c r="S1363" s="300"/>
      <c r="T1363" s="300"/>
      <c r="U1363" s="300"/>
      <c r="V1363" s="300"/>
      <c r="W1363" s="300"/>
      <c r="X1363" s="300"/>
      <c r="Y1363" s="300"/>
      <c r="Z1363" s="300"/>
      <c r="AA1363" s="300"/>
      <c r="AB1363" s="300"/>
      <c r="AC1363" s="300"/>
      <c r="AD1363" s="297"/>
    </row>
    <row r="1364" spans="18:30" x14ac:dyDescent="0.25">
      <c r="R1364" s="300"/>
      <c r="S1364" s="300"/>
      <c r="T1364" s="300"/>
      <c r="U1364" s="300"/>
      <c r="V1364" s="300"/>
      <c r="W1364" s="300"/>
      <c r="X1364" s="300"/>
      <c r="Y1364" s="300"/>
      <c r="Z1364" s="300"/>
      <c r="AA1364" s="300"/>
      <c r="AB1364" s="300"/>
      <c r="AC1364" s="300"/>
      <c r="AD1364" s="297"/>
    </row>
    <row r="1365" spans="18:30" x14ac:dyDescent="0.25">
      <c r="R1365" s="300"/>
      <c r="S1365" s="300"/>
      <c r="T1365" s="300"/>
      <c r="U1365" s="300"/>
      <c r="V1365" s="300"/>
      <c r="W1365" s="300"/>
      <c r="X1365" s="300"/>
      <c r="Y1365" s="300"/>
      <c r="Z1365" s="300"/>
      <c r="AA1365" s="300"/>
      <c r="AB1365" s="300"/>
      <c r="AC1365" s="300"/>
      <c r="AD1365" s="297"/>
    </row>
    <row r="1366" spans="18:30" x14ac:dyDescent="0.25">
      <c r="R1366" s="300"/>
      <c r="S1366" s="300"/>
      <c r="T1366" s="300"/>
      <c r="U1366" s="300"/>
      <c r="V1366" s="300"/>
      <c r="W1366" s="300"/>
      <c r="X1366" s="300"/>
      <c r="Y1366" s="300"/>
      <c r="Z1366" s="300"/>
      <c r="AA1366" s="300"/>
      <c r="AB1366" s="300"/>
      <c r="AC1366" s="300"/>
      <c r="AD1366" s="297"/>
    </row>
    <row r="1367" spans="18:30" x14ac:dyDescent="0.25">
      <c r="R1367" s="300"/>
      <c r="S1367" s="300"/>
      <c r="T1367" s="300"/>
      <c r="U1367" s="300"/>
      <c r="V1367" s="300"/>
      <c r="W1367" s="300"/>
      <c r="X1367" s="300"/>
      <c r="Y1367" s="300"/>
      <c r="Z1367" s="300"/>
      <c r="AA1367" s="300"/>
      <c r="AB1367" s="300"/>
      <c r="AC1367" s="300"/>
      <c r="AD1367" s="297"/>
    </row>
    <row r="1368" spans="18:30" x14ac:dyDescent="0.25">
      <c r="R1368" s="300"/>
      <c r="S1368" s="300"/>
      <c r="T1368" s="300"/>
      <c r="U1368" s="300"/>
      <c r="V1368" s="300"/>
      <c r="W1368" s="300"/>
      <c r="X1368" s="300"/>
      <c r="Y1368" s="300"/>
      <c r="Z1368" s="300"/>
      <c r="AA1368" s="300"/>
      <c r="AB1368" s="300"/>
      <c r="AC1368" s="300"/>
      <c r="AD1368" s="297"/>
    </row>
    <row r="1369" spans="18:30" x14ac:dyDescent="0.25">
      <c r="R1369" s="300"/>
      <c r="S1369" s="300"/>
      <c r="T1369" s="300"/>
      <c r="U1369" s="300"/>
      <c r="V1369" s="300"/>
      <c r="W1369" s="300"/>
      <c r="X1369" s="300"/>
      <c r="Y1369" s="300"/>
      <c r="Z1369" s="300"/>
      <c r="AA1369" s="300"/>
      <c r="AB1369" s="300"/>
      <c r="AC1369" s="300"/>
      <c r="AD1369" s="297"/>
    </row>
    <row r="1370" spans="18:30" x14ac:dyDescent="0.25">
      <c r="R1370" s="300"/>
      <c r="S1370" s="300"/>
      <c r="T1370" s="300"/>
      <c r="U1370" s="300"/>
      <c r="V1370" s="300"/>
      <c r="W1370" s="300"/>
      <c r="X1370" s="300"/>
      <c r="Y1370" s="300"/>
      <c r="Z1370" s="300"/>
      <c r="AA1370" s="300"/>
      <c r="AB1370" s="300"/>
      <c r="AC1370" s="300"/>
      <c r="AD1370" s="297"/>
    </row>
    <row r="1371" spans="18:30" x14ac:dyDescent="0.25">
      <c r="R1371" s="300"/>
      <c r="S1371" s="300"/>
      <c r="T1371" s="300"/>
      <c r="U1371" s="300"/>
      <c r="V1371" s="300"/>
      <c r="W1371" s="300"/>
      <c r="X1371" s="300"/>
      <c r="Y1371" s="300"/>
      <c r="Z1371" s="300"/>
      <c r="AA1371" s="300"/>
      <c r="AB1371" s="300"/>
      <c r="AC1371" s="300"/>
      <c r="AD1371" s="297"/>
    </row>
    <row r="1372" spans="18:30" x14ac:dyDescent="0.25">
      <c r="R1372" s="300"/>
      <c r="S1372" s="300"/>
      <c r="T1372" s="300"/>
      <c r="U1372" s="300"/>
      <c r="V1372" s="300"/>
      <c r="W1372" s="300"/>
      <c r="X1372" s="300"/>
      <c r="Y1372" s="300"/>
      <c r="Z1372" s="300"/>
      <c r="AA1372" s="300"/>
      <c r="AB1372" s="300"/>
      <c r="AC1372" s="300"/>
      <c r="AD1372" s="297"/>
    </row>
    <row r="1373" spans="18:30" x14ac:dyDescent="0.25">
      <c r="R1373" s="300"/>
      <c r="S1373" s="300"/>
      <c r="T1373" s="300"/>
      <c r="U1373" s="300"/>
      <c r="V1373" s="300"/>
      <c r="W1373" s="300"/>
      <c r="X1373" s="300"/>
      <c r="Y1373" s="300"/>
      <c r="Z1373" s="300"/>
      <c r="AA1373" s="300"/>
      <c r="AB1373" s="300"/>
      <c r="AC1373" s="300"/>
      <c r="AD1373" s="297"/>
    </row>
    <row r="1374" spans="18:30" x14ac:dyDescent="0.25">
      <c r="R1374" s="300"/>
      <c r="S1374" s="300"/>
      <c r="T1374" s="300"/>
      <c r="U1374" s="300"/>
      <c r="V1374" s="300"/>
      <c r="W1374" s="300"/>
      <c r="X1374" s="300"/>
      <c r="Y1374" s="300"/>
      <c r="Z1374" s="300"/>
      <c r="AA1374" s="300"/>
      <c r="AB1374" s="300"/>
      <c r="AC1374" s="300"/>
      <c r="AD1374" s="297"/>
    </row>
    <row r="1375" spans="18:30" x14ac:dyDescent="0.25">
      <c r="R1375" s="300"/>
      <c r="S1375" s="300"/>
      <c r="T1375" s="300"/>
      <c r="U1375" s="300"/>
      <c r="V1375" s="300"/>
      <c r="W1375" s="300"/>
      <c r="X1375" s="300"/>
      <c r="Y1375" s="300"/>
      <c r="Z1375" s="300"/>
      <c r="AA1375" s="300"/>
      <c r="AB1375" s="300"/>
      <c r="AC1375" s="300"/>
      <c r="AD1375" s="297"/>
    </row>
    <row r="1376" spans="18:30" x14ac:dyDescent="0.25">
      <c r="R1376" s="300"/>
      <c r="S1376" s="300"/>
      <c r="T1376" s="300"/>
      <c r="U1376" s="300"/>
      <c r="V1376" s="300"/>
      <c r="W1376" s="300"/>
      <c r="X1376" s="300"/>
      <c r="Y1376" s="300"/>
      <c r="Z1376" s="300"/>
      <c r="AA1376" s="300"/>
      <c r="AB1376" s="300"/>
      <c r="AC1376" s="300"/>
      <c r="AD1376" s="297"/>
    </row>
    <row r="1377" spans="18:30" x14ac:dyDescent="0.25">
      <c r="R1377" s="300"/>
      <c r="S1377" s="300"/>
      <c r="T1377" s="300"/>
      <c r="U1377" s="300"/>
      <c r="V1377" s="300"/>
      <c r="W1377" s="300"/>
      <c r="X1377" s="300"/>
      <c r="Y1377" s="300"/>
      <c r="Z1377" s="300"/>
      <c r="AA1377" s="300"/>
      <c r="AB1377" s="300"/>
      <c r="AC1377" s="300"/>
      <c r="AD1377" s="297"/>
    </row>
    <row r="1378" spans="18:30" x14ac:dyDescent="0.25">
      <c r="R1378" s="300"/>
      <c r="S1378" s="300"/>
      <c r="T1378" s="300"/>
      <c r="U1378" s="300"/>
      <c r="V1378" s="300"/>
      <c r="W1378" s="300"/>
      <c r="X1378" s="300"/>
      <c r="Y1378" s="300"/>
      <c r="Z1378" s="300"/>
      <c r="AA1378" s="300"/>
      <c r="AB1378" s="300"/>
      <c r="AC1378" s="300"/>
      <c r="AD1378" s="297"/>
    </row>
    <row r="1379" spans="18:30" x14ac:dyDescent="0.25">
      <c r="R1379" s="300"/>
      <c r="S1379" s="300"/>
      <c r="T1379" s="300"/>
      <c r="U1379" s="300"/>
      <c r="V1379" s="300"/>
      <c r="W1379" s="300"/>
      <c r="X1379" s="300"/>
      <c r="Y1379" s="300"/>
      <c r="Z1379" s="300"/>
      <c r="AA1379" s="300"/>
      <c r="AB1379" s="300"/>
      <c r="AC1379" s="300"/>
      <c r="AD1379" s="297"/>
    </row>
    <row r="1380" spans="18:30" x14ac:dyDescent="0.25">
      <c r="R1380" s="300"/>
      <c r="S1380" s="300"/>
      <c r="T1380" s="300"/>
      <c r="U1380" s="300"/>
      <c r="V1380" s="300"/>
      <c r="W1380" s="300"/>
      <c r="X1380" s="300"/>
      <c r="Y1380" s="300"/>
      <c r="Z1380" s="300"/>
      <c r="AA1380" s="300"/>
      <c r="AB1380" s="300"/>
      <c r="AC1380" s="300"/>
      <c r="AD1380" s="297"/>
    </row>
    <row r="1381" spans="18:30" x14ac:dyDescent="0.25">
      <c r="R1381" s="300"/>
      <c r="S1381" s="300"/>
      <c r="T1381" s="300"/>
      <c r="U1381" s="300"/>
      <c r="V1381" s="300"/>
      <c r="W1381" s="300"/>
      <c r="X1381" s="300"/>
      <c r="Y1381" s="300"/>
      <c r="Z1381" s="300"/>
      <c r="AA1381" s="300"/>
      <c r="AB1381" s="300"/>
      <c r="AC1381" s="300"/>
      <c r="AD1381" s="297"/>
    </row>
    <row r="1382" spans="18:30" x14ac:dyDescent="0.25">
      <c r="R1382" s="300"/>
      <c r="S1382" s="300"/>
      <c r="T1382" s="300"/>
      <c r="U1382" s="300"/>
      <c r="V1382" s="300"/>
      <c r="W1382" s="300"/>
      <c r="X1382" s="300"/>
      <c r="Y1382" s="300"/>
      <c r="Z1382" s="300"/>
      <c r="AA1382" s="300"/>
      <c r="AB1382" s="300"/>
      <c r="AC1382" s="300"/>
      <c r="AD1382" s="297"/>
    </row>
    <row r="1383" spans="18:30" x14ac:dyDescent="0.25">
      <c r="R1383" s="300"/>
      <c r="S1383" s="300"/>
      <c r="T1383" s="300"/>
      <c r="U1383" s="300"/>
      <c r="V1383" s="300"/>
      <c r="W1383" s="300"/>
      <c r="X1383" s="300"/>
      <c r="Y1383" s="300"/>
      <c r="Z1383" s="300"/>
      <c r="AA1383" s="300"/>
      <c r="AB1383" s="300"/>
      <c r="AC1383" s="300"/>
      <c r="AD1383" s="297"/>
    </row>
    <row r="1384" spans="18:30" x14ac:dyDescent="0.25">
      <c r="R1384" s="300"/>
      <c r="S1384" s="300"/>
      <c r="T1384" s="300"/>
      <c r="U1384" s="300"/>
      <c r="V1384" s="300"/>
      <c r="W1384" s="300"/>
      <c r="X1384" s="300"/>
      <c r="Y1384" s="300"/>
      <c r="Z1384" s="300"/>
      <c r="AA1384" s="300"/>
      <c r="AB1384" s="300"/>
      <c r="AC1384" s="300"/>
      <c r="AD1384" s="297"/>
    </row>
    <row r="1385" spans="18:30" x14ac:dyDescent="0.25">
      <c r="R1385" s="300"/>
      <c r="S1385" s="300"/>
      <c r="T1385" s="300"/>
      <c r="U1385" s="300"/>
      <c r="V1385" s="300"/>
      <c r="W1385" s="300"/>
      <c r="X1385" s="300"/>
      <c r="Y1385" s="300"/>
      <c r="Z1385" s="300"/>
      <c r="AA1385" s="300"/>
      <c r="AB1385" s="300"/>
      <c r="AC1385" s="300"/>
      <c r="AD1385" s="297"/>
    </row>
    <row r="1386" spans="18:30" x14ac:dyDescent="0.25">
      <c r="R1386" s="300"/>
      <c r="S1386" s="300"/>
      <c r="T1386" s="300"/>
      <c r="U1386" s="300"/>
      <c r="V1386" s="300"/>
      <c r="W1386" s="300"/>
      <c r="X1386" s="300"/>
      <c r="Y1386" s="300"/>
      <c r="Z1386" s="300"/>
      <c r="AA1386" s="300"/>
      <c r="AB1386" s="300"/>
      <c r="AC1386" s="300"/>
      <c r="AD1386" s="297"/>
    </row>
    <row r="1387" spans="18:30" x14ac:dyDescent="0.25">
      <c r="R1387" s="300"/>
      <c r="S1387" s="300"/>
      <c r="T1387" s="300"/>
      <c r="U1387" s="300"/>
      <c r="V1387" s="300"/>
      <c r="W1387" s="300"/>
      <c r="X1387" s="300"/>
      <c r="Y1387" s="300"/>
      <c r="Z1387" s="300"/>
      <c r="AA1387" s="300"/>
      <c r="AB1387" s="300"/>
      <c r="AC1387" s="300"/>
      <c r="AD1387" s="297"/>
    </row>
    <row r="1388" spans="18:30" x14ac:dyDescent="0.25">
      <c r="R1388" s="300"/>
      <c r="S1388" s="300"/>
      <c r="T1388" s="300"/>
      <c r="U1388" s="300"/>
      <c r="V1388" s="300"/>
      <c r="W1388" s="300"/>
      <c r="X1388" s="300"/>
      <c r="Y1388" s="300"/>
      <c r="Z1388" s="300"/>
      <c r="AA1388" s="300"/>
      <c r="AB1388" s="300"/>
      <c r="AC1388" s="300"/>
      <c r="AD1388" s="297"/>
    </row>
    <row r="1389" spans="18:30" x14ac:dyDescent="0.25">
      <c r="R1389" s="300"/>
      <c r="S1389" s="300"/>
      <c r="T1389" s="300"/>
      <c r="U1389" s="300"/>
      <c r="V1389" s="300"/>
      <c r="W1389" s="300"/>
      <c r="X1389" s="300"/>
      <c r="Y1389" s="300"/>
      <c r="Z1389" s="300"/>
      <c r="AA1389" s="300"/>
      <c r="AB1389" s="300"/>
      <c r="AC1389" s="300"/>
      <c r="AD1389" s="297"/>
    </row>
    <row r="1390" spans="18:30" x14ac:dyDescent="0.25">
      <c r="R1390" s="300"/>
      <c r="S1390" s="300"/>
      <c r="T1390" s="300"/>
      <c r="U1390" s="300"/>
      <c r="V1390" s="300"/>
      <c r="W1390" s="300"/>
      <c r="X1390" s="300"/>
      <c r="Y1390" s="300"/>
      <c r="Z1390" s="300"/>
      <c r="AA1390" s="300"/>
      <c r="AB1390" s="300"/>
      <c r="AC1390" s="300"/>
      <c r="AD1390" s="297"/>
    </row>
    <row r="1391" spans="18:30" x14ac:dyDescent="0.25">
      <c r="R1391" s="300"/>
      <c r="S1391" s="300"/>
      <c r="T1391" s="300"/>
      <c r="U1391" s="300"/>
      <c r="V1391" s="300"/>
      <c r="W1391" s="300"/>
      <c r="X1391" s="300"/>
      <c r="Y1391" s="300"/>
      <c r="Z1391" s="300"/>
      <c r="AA1391" s="300"/>
      <c r="AB1391" s="300"/>
      <c r="AC1391" s="300"/>
      <c r="AD1391" s="297"/>
    </row>
    <row r="1392" spans="18:30" x14ac:dyDescent="0.25">
      <c r="R1392" s="300"/>
      <c r="S1392" s="300"/>
      <c r="T1392" s="300"/>
      <c r="U1392" s="300"/>
      <c r="V1392" s="300"/>
      <c r="W1392" s="300"/>
      <c r="X1392" s="300"/>
      <c r="Y1392" s="300"/>
      <c r="Z1392" s="300"/>
      <c r="AA1392" s="300"/>
      <c r="AB1392" s="300"/>
      <c r="AC1392" s="300"/>
      <c r="AD1392" s="297"/>
    </row>
    <row r="1393" spans="18:30" x14ac:dyDescent="0.25">
      <c r="R1393" s="300"/>
      <c r="S1393" s="300"/>
      <c r="T1393" s="300"/>
      <c r="U1393" s="300"/>
      <c r="V1393" s="300"/>
      <c r="W1393" s="300"/>
      <c r="X1393" s="300"/>
      <c r="Y1393" s="300"/>
      <c r="Z1393" s="300"/>
      <c r="AA1393" s="300"/>
      <c r="AB1393" s="300"/>
      <c r="AC1393" s="300"/>
      <c r="AD1393" s="297"/>
    </row>
    <row r="1394" spans="18:30" x14ac:dyDescent="0.25">
      <c r="R1394" s="300"/>
      <c r="S1394" s="300"/>
      <c r="T1394" s="300"/>
      <c r="U1394" s="300"/>
      <c r="V1394" s="300"/>
      <c r="W1394" s="300"/>
      <c r="X1394" s="300"/>
      <c r="Y1394" s="300"/>
      <c r="Z1394" s="300"/>
      <c r="AA1394" s="300"/>
      <c r="AB1394" s="300"/>
      <c r="AC1394" s="300"/>
      <c r="AD1394" s="297"/>
    </row>
    <row r="1395" spans="18:30" x14ac:dyDescent="0.25">
      <c r="R1395" s="300"/>
      <c r="S1395" s="300"/>
      <c r="T1395" s="300"/>
      <c r="U1395" s="300"/>
      <c r="V1395" s="300"/>
      <c r="W1395" s="300"/>
      <c r="X1395" s="300"/>
      <c r="Y1395" s="300"/>
      <c r="Z1395" s="300"/>
      <c r="AA1395" s="300"/>
      <c r="AB1395" s="300"/>
      <c r="AC1395" s="300"/>
      <c r="AD1395" s="297"/>
    </row>
    <row r="1396" spans="18:30" x14ac:dyDescent="0.25">
      <c r="R1396" s="300"/>
      <c r="S1396" s="300"/>
      <c r="T1396" s="300"/>
      <c r="U1396" s="300"/>
      <c r="V1396" s="300"/>
      <c r="W1396" s="300"/>
      <c r="X1396" s="300"/>
      <c r="Y1396" s="300"/>
      <c r="Z1396" s="300"/>
      <c r="AA1396" s="300"/>
      <c r="AB1396" s="300"/>
      <c r="AC1396" s="300"/>
      <c r="AD1396" s="297"/>
    </row>
    <row r="1397" spans="18:30" x14ac:dyDescent="0.25">
      <c r="R1397" s="300"/>
      <c r="S1397" s="300"/>
      <c r="T1397" s="300"/>
      <c r="U1397" s="300"/>
      <c r="V1397" s="300"/>
      <c r="W1397" s="300"/>
      <c r="X1397" s="300"/>
      <c r="Y1397" s="300"/>
      <c r="Z1397" s="300"/>
      <c r="AA1397" s="300"/>
      <c r="AB1397" s="300"/>
      <c r="AC1397" s="300"/>
      <c r="AD1397" s="297"/>
    </row>
    <row r="1398" spans="18:30" x14ac:dyDescent="0.25">
      <c r="R1398" s="300"/>
      <c r="S1398" s="300"/>
      <c r="T1398" s="300"/>
      <c r="U1398" s="300"/>
      <c r="V1398" s="300"/>
      <c r="W1398" s="300"/>
      <c r="X1398" s="300"/>
      <c r="Y1398" s="300"/>
      <c r="Z1398" s="300"/>
      <c r="AA1398" s="300"/>
      <c r="AB1398" s="300"/>
      <c r="AC1398" s="300"/>
      <c r="AD1398" s="297"/>
    </row>
    <row r="1399" spans="18:30" x14ac:dyDescent="0.25">
      <c r="R1399" s="300"/>
      <c r="S1399" s="300"/>
      <c r="T1399" s="300"/>
      <c r="U1399" s="300"/>
      <c r="V1399" s="300"/>
      <c r="W1399" s="300"/>
      <c r="X1399" s="300"/>
      <c r="Y1399" s="300"/>
      <c r="Z1399" s="300"/>
      <c r="AA1399" s="300"/>
      <c r="AB1399" s="300"/>
      <c r="AC1399" s="300"/>
      <c r="AD1399" s="297"/>
    </row>
    <row r="1400" spans="18:30" x14ac:dyDescent="0.25">
      <c r="R1400" s="300"/>
      <c r="S1400" s="300"/>
      <c r="T1400" s="300"/>
      <c r="U1400" s="300"/>
      <c r="V1400" s="300"/>
      <c r="W1400" s="300"/>
      <c r="X1400" s="300"/>
      <c r="Y1400" s="300"/>
      <c r="Z1400" s="300"/>
      <c r="AA1400" s="300"/>
      <c r="AB1400" s="300"/>
      <c r="AC1400" s="300"/>
      <c r="AD1400" s="297"/>
    </row>
    <row r="1401" spans="18:30" x14ac:dyDescent="0.25">
      <c r="R1401" s="300"/>
      <c r="S1401" s="300"/>
      <c r="T1401" s="300"/>
      <c r="U1401" s="300"/>
      <c r="V1401" s="300"/>
      <c r="W1401" s="300"/>
      <c r="X1401" s="300"/>
      <c r="Y1401" s="300"/>
      <c r="Z1401" s="300"/>
      <c r="AA1401" s="300"/>
      <c r="AB1401" s="300"/>
      <c r="AC1401" s="300"/>
      <c r="AD1401" s="297"/>
    </row>
    <row r="1402" spans="18:30" x14ac:dyDescent="0.25">
      <c r="R1402" s="300"/>
      <c r="S1402" s="300"/>
      <c r="T1402" s="300"/>
      <c r="U1402" s="300"/>
      <c r="V1402" s="300"/>
      <c r="W1402" s="300"/>
      <c r="X1402" s="300"/>
      <c r="Y1402" s="300"/>
      <c r="Z1402" s="300"/>
      <c r="AA1402" s="300"/>
      <c r="AB1402" s="300"/>
      <c r="AC1402" s="300"/>
      <c r="AD1402" s="297"/>
    </row>
    <row r="1403" spans="18:30" x14ac:dyDescent="0.25">
      <c r="R1403" s="300"/>
      <c r="S1403" s="300"/>
      <c r="T1403" s="300"/>
      <c r="U1403" s="300"/>
      <c r="V1403" s="300"/>
      <c r="W1403" s="300"/>
      <c r="X1403" s="300"/>
      <c r="Y1403" s="300"/>
      <c r="Z1403" s="300"/>
      <c r="AA1403" s="300"/>
      <c r="AB1403" s="300"/>
      <c r="AC1403" s="300"/>
      <c r="AD1403" s="297"/>
    </row>
    <row r="1404" spans="18:30" x14ac:dyDescent="0.25">
      <c r="R1404" s="300"/>
      <c r="S1404" s="300"/>
      <c r="T1404" s="300"/>
      <c r="U1404" s="300"/>
      <c r="V1404" s="300"/>
      <c r="W1404" s="300"/>
      <c r="X1404" s="300"/>
      <c r="Y1404" s="300"/>
      <c r="Z1404" s="300"/>
      <c r="AA1404" s="300"/>
      <c r="AB1404" s="300"/>
      <c r="AC1404" s="300"/>
      <c r="AD1404" s="297"/>
    </row>
    <row r="1405" spans="18:30" x14ac:dyDescent="0.25">
      <c r="R1405" s="300"/>
      <c r="S1405" s="300"/>
      <c r="T1405" s="300"/>
      <c r="U1405" s="300"/>
      <c r="V1405" s="300"/>
      <c r="W1405" s="300"/>
      <c r="X1405" s="300"/>
      <c r="Y1405" s="300"/>
      <c r="Z1405" s="300"/>
      <c r="AA1405" s="300"/>
      <c r="AB1405" s="300"/>
      <c r="AC1405" s="300"/>
      <c r="AD1405" s="297"/>
    </row>
    <row r="1406" spans="18:30" x14ac:dyDescent="0.25">
      <c r="R1406" s="300"/>
      <c r="S1406" s="300"/>
      <c r="T1406" s="300"/>
      <c r="U1406" s="300"/>
      <c r="V1406" s="300"/>
      <c r="W1406" s="300"/>
      <c r="X1406" s="300"/>
      <c r="Y1406" s="300"/>
      <c r="Z1406" s="300"/>
      <c r="AA1406" s="300"/>
      <c r="AB1406" s="300"/>
      <c r="AC1406" s="300"/>
      <c r="AD1406" s="297"/>
    </row>
    <row r="1407" spans="18:30" x14ac:dyDescent="0.25">
      <c r="R1407" s="300"/>
      <c r="S1407" s="300"/>
      <c r="T1407" s="300"/>
      <c r="U1407" s="300"/>
      <c r="V1407" s="300"/>
      <c r="W1407" s="300"/>
      <c r="X1407" s="300"/>
      <c r="Y1407" s="300"/>
      <c r="Z1407" s="300"/>
      <c r="AA1407" s="300"/>
      <c r="AB1407" s="300"/>
      <c r="AC1407" s="300"/>
      <c r="AD1407" s="297"/>
    </row>
    <row r="1408" spans="18:30" x14ac:dyDescent="0.25">
      <c r="R1408" s="300"/>
      <c r="S1408" s="300"/>
      <c r="T1408" s="300"/>
      <c r="U1408" s="300"/>
      <c r="V1408" s="300"/>
      <c r="W1408" s="300"/>
      <c r="X1408" s="300"/>
      <c r="Y1408" s="300"/>
      <c r="Z1408" s="300"/>
      <c r="AA1408" s="300"/>
      <c r="AB1408" s="300"/>
      <c r="AC1408" s="300"/>
      <c r="AD1408" s="297"/>
    </row>
    <row r="1409" spans="18:30" x14ac:dyDescent="0.25">
      <c r="R1409" s="300"/>
      <c r="S1409" s="300"/>
      <c r="T1409" s="300"/>
      <c r="U1409" s="300"/>
      <c r="V1409" s="300"/>
      <c r="W1409" s="300"/>
      <c r="X1409" s="300"/>
      <c r="Y1409" s="300"/>
      <c r="Z1409" s="300"/>
      <c r="AA1409" s="300"/>
      <c r="AB1409" s="300"/>
      <c r="AC1409" s="300"/>
      <c r="AD1409" s="297"/>
    </row>
    <row r="1410" spans="18:30" x14ac:dyDescent="0.25">
      <c r="R1410" s="300"/>
      <c r="S1410" s="300"/>
      <c r="T1410" s="300"/>
      <c r="U1410" s="300"/>
      <c r="V1410" s="300"/>
      <c r="W1410" s="300"/>
      <c r="X1410" s="300"/>
      <c r="Y1410" s="300"/>
      <c r="Z1410" s="300"/>
      <c r="AA1410" s="300"/>
      <c r="AB1410" s="300"/>
      <c r="AC1410" s="300"/>
      <c r="AD1410" s="297"/>
    </row>
    <row r="1411" spans="18:30" x14ac:dyDescent="0.25">
      <c r="R1411" s="300"/>
      <c r="S1411" s="300"/>
      <c r="T1411" s="300"/>
      <c r="U1411" s="300"/>
      <c r="V1411" s="300"/>
      <c r="W1411" s="300"/>
      <c r="X1411" s="300"/>
      <c r="Y1411" s="300"/>
      <c r="Z1411" s="300"/>
      <c r="AA1411" s="300"/>
      <c r="AB1411" s="300"/>
      <c r="AC1411" s="300"/>
      <c r="AD1411" s="297"/>
    </row>
    <row r="1412" spans="18:30" x14ac:dyDescent="0.25">
      <c r="R1412" s="300"/>
      <c r="S1412" s="300"/>
      <c r="T1412" s="300"/>
      <c r="U1412" s="300"/>
      <c r="V1412" s="300"/>
      <c r="W1412" s="300"/>
      <c r="X1412" s="300"/>
      <c r="Y1412" s="300"/>
      <c r="Z1412" s="300"/>
      <c r="AA1412" s="300"/>
      <c r="AB1412" s="300"/>
      <c r="AC1412" s="300"/>
      <c r="AD1412" s="297"/>
    </row>
    <row r="1413" spans="18:30" x14ac:dyDescent="0.25">
      <c r="R1413" s="300"/>
      <c r="S1413" s="300"/>
      <c r="T1413" s="300"/>
      <c r="U1413" s="300"/>
      <c r="V1413" s="300"/>
      <c r="W1413" s="300"/>
      <c r="X1413" s="300"/>
      <c r="Y1413" s="300"/>
      <c r="Z1413" s="300"/>
      <c r="AA1413" s="300"/>
      <c r="AB1413" s="300"/>
      <c r="AC1413" s="300"/>
      <c r="AD1413" s="297"/>
    </row>
    <row r="1414" spans="18:30" x14ac:dyDescent="0.25">
      <c r="R1414" s="300"/>
      <c r="S1414" s="300"/>
      <c r="T1414" s="300"/>
      <c r="U1414" s="300"/>
      <c r="V1414" s="300"/>
      <c r="W1414" s="300"/>
      <c r="X1414" s="300"/>
      <c r="Y1414" s="300"/>
      <c r="Z1414" s="300"/>
      <c r="AA1414" s="300"/>
      <c r="AB1414" s="300"/>
      <c r="AC1414" s="300"/>
      <c r="AD1414" s="297"/>
    </row>
    <row r="1415" spans="18:30" x14ac:dyDescent="0.25">
      <c r="R1415" s="300"/>
      <c r="S1415" s="300"/>
      <c r="T1415" s="300"/>
      <c r="U1415" s="300"/>
      <c r="V1415" s="300"/>
      <c r="W1415" s="300"/>
      <c r="X1415" s="300"/>
      <c r="Y1415" s="300"/>
      <c r="Z1415" s="300"/>
      <c r="AA1415" s="300"/>
      <c r="AB1415" s="300"/>
      <c r="AC1415" s="300"/>
      <c r="AD1415" s="297"/>
    </row>
    <row r="1416" spans="18:30" x14ac:dyDescent="0.25">
      <c r="R1416" s="300"/>
      <c r="S1416" s="300"/>
      <c r="T1416" s="300"/>
      <c r="U1416" s="300"/>
      <c r="V1416" s="300"/>
      <c r="W1416" s="300"/>
      <c r="X1416" s="300"/>
      <c r="Y1416" s="300"/>
      <c r="Z1416" s="300"/>
      <c r="AA1416" s="300"/>
      <c r="AB1416" s="300"/>
      <c r="AC1416" s="300"/>
      <c r="AD1416" s="297"/>
    </row>
    <row r="1417" spans="18:30" x14ac:dyDescent="0.25">
      <c r="R1417" s="300"/>
      <c r="S1417" s="300"/>
      <c r="T1417" s="300"/>
      <c r="U1417" s="300"/>
      <c r="V1417" s="300"/>
      <c r="W1417" s="300"/>
      <c r="X1417" s="300"/>
      <c r="Y1417" s="300"/>
      <c r="Z1417" s="300"/>
      <c r="AA1417" s="300"/>
      <c r="AB1417" s="300"/>
      <c r="AC1417" s="300"/>
      <c r="AD1417" s="297"/>
    </row>
    <row r="1418" spans="18:30" x14ac:dyDescent="0.25">
      <c r="R1418" s="300"/>
      <c r="S1418" s="300"/>
      <c r="T1418" s="300"/>
      <c r="U1418" s="300"/>
      <c r="V1418" s="300"/>
      <c r="W1418" s="300"/>
      <c r="X1418" s="300"/>
      <c r="Y1418" s="300"/>
      <c r="Z1418" s="300"/>
      <c r="AA1418" s="300"/>
      <c r="AB1418" s="300"/>
      <c r="AC1418" s="300"/>
      <c r="AD1418" s="297"/>
    </row>
    <row r="1419" spans="18:30" x14ac:dyDescent="0.25">
      <c r="R1419" s="300"/>
      <c r="S1419" s="300"/>
      <c r="T1419" s="300"/>
      <c r="U1419" s="300"/>
      <c r="V1419" s="300"/>
      <c r="W1419" s="300"/>
      <c r="X1419" s="300"/>
      <c r="Y1419" s="300"/>
      <c r="Z1419" s="300"/>
      <c r="AA1419" s="300"/>
      <c r="AB1419" s="300"/>
      <c r="AC1419" s="300"/>
      <c r="AD1419" s="297"/>
    </row>
    <row r="1420" spans="18:30" x14ac:dyDescent="0.25">
      <c r="R1420" s="300"/>
      <c r="S1420" s="300"/>
      <c r="T1420" s="300"/>
      <c r="U1420" s="300"/>
      <c r="V1420" s="300"/>
      <c r="W1420" s="300"/>
      <c r="X1420" s="300"/>
      <c r="Y1420" s="300"/>
      <c r="Z1420" s="300"/>
      <c r="AA1420" s="300"/>
      <c r="AB1420" s="300"/>
      <c r="AC1420" s="300"/>
      <c r="AD1420" s="297"/>
    </row>
    <row r="1421" spans="18:30" x14ac:dyDescent="0.25">
      <c r="R1421" s="300"/>
      <c r="S1421" s="300"/>
      <c r="T1421" s="300"/>
      <c r="U1421" s="300"/>
      <c r="V1421" s="300"/>
      <c r="W1421" s="300"/>
      <c r="X1421" s="300"/>
      <c r="Y1421" s="300"/>
      <c r="Z1421" s="300"/>
      <c r="AA1421" s="300"/>
      <c r="AB1421" s="300"/>
      <c r="AC1421" s="300"/>
      <c r="AD1421" s="297"/>
    </row>
    <row r="1422" spans="18:30" x14ac:dyDescent="0.25">
      <c r="R1422" s="300"/>
      <c r="S1422" s="300"/>
      <c r="T1422" s="300"/>
      <c r="U1422" s="300"/>
      <c r="V1422" s="300"/>
      <c r="W1422" s="300"/>
      <c r="X1422" s="300"/>
      <c r="Y1422" s="300"/>
      <c r="Z1422" s="300"/>
      <c r="AA1422" s="300"/>
      <c r="AB1422" s="300"/>
      <c r="AC1422" s="300"/>
      <c r="AD1422" s="297"/>
    </row>
    <row r="1423" spans="18:30" x14ac:dyDescent="0.25">
      <c r="R1423" s="300"/>
      <c r="S1423" s="300"/>
      <c r="T1423" s="300"/>
      <c r="U1423" s="300"/>
      <c r="V1423" s="300"/>
      <c r="W1423" s="300"/>
      <c r="X1423" s="300"/>
      <c r="Y1423" s="300"/>
      <c r="Z1423" s="300"/>
      <c r="AA1423" s="300"/>
      <c r="AB1423" s="300"/>
      <c r="AC1423" s="300"/>
      <c r="AD1423" s="297"/>
    </row>
    <row r="1424" spans="18:30" x14ac:dyDescent="0.25">
      <c r="R1424" s="300"/>
      <c r="S1424" s="300"/>
      <c r="T1424" s="300"/>
      <c r="U1424" s="300"/>
      <c r="V1424" s="300"/>
      <c r="W1424" s="300"/>
      <c r="X1424" s="300"/>
      <c r="Y1424" s="300"/>
      <c r="Z1424" s="300"/>
      <c r="AA1424" s="300"/>
      <c r="AB1424" s="300"/>
      <c r="AC1424" s="300"/>
      <c r="AD1424" s="297"/>
    </row>
    <row r="1425" spans="18:30" x14ac:dyDescent="0.25">
      <c r="R1425" s="300"/>
      <c r="S1425" s="300"/>
      <c r="T1425" s="300"/>
      <c r="U1425" s="300"/>
      <c r="V1425" s="300"/>
      <c r="W1425" s="300"/>
      <c r="X1425" s="300"/>
      <c r="Y1425" s="300"/>
      <c r="Z1425" s="300"/>
      <c r="AA1425" s="300"/>
      <c r="AB1425" s="300"/>
      <c r="AC1425" s="300"/>
      <c r="AD1425" s="297"/>
    </row>
    <row r="1426" spans="18:30" x14ac:dyDescent="0.25">
      <c r="R1426" s="300"/>
      <c r="S1426" s="300"/>
      <c r="T1426" s="300"/>
      <c r="U1426" s="300"/>
      <c r="V1426" s="300"/>
      <c r="W1426" s="300"/>
      <c r="X1426" s="300"/>
      <c r="Y1426" s="300"/>
      <c r="Z1426" s="300"/>
      <c r="AA1426" s="300"/>
      <c r="AB1426" s="300"/>
      <c r="AC1426" s="300"/>
      <c r="AD1426" s="297"/>
    </row>
    <row r="1427" spans="18:30" x14ac:dyDescent="0.25">
      <c r="R1427" s="300"/>
      <c r="S1427" s="300"/>
      <c r="T1427" s="300"/>
      <c r="U1427" s="300"/>
      <c r="V1427" s="300"/>
      <c r="W1427" s="300"/>
      <c r="X1427" s="300"/>
      <c r="Y1427" s="300"/>
      <c r="Z1427" s="300"/>
      <c r="AA1427" s="300"/>
      <c r="AB1427" s="300"/>
      <c r="AC1427" s="300"/>
      <c r="AD1427" s="297"/>
    </row>
    <row r="1428" spans="18:30" x14ac:dyDescent="0.25">
      <c r="R1428" s="300"/>
      <c r="S1428" s="300"/>
      <c r="T1428" s="300"/>
      <c r="U1428" s="300"/>
      <c r="V1428" s="300"/>
      <c r="W1428" s="300"/>
      <c r="X1428" s="300"/>
      <c r="Y1428" s="300"/>
      <c r="Z1428" s="300"/>
      <c r="AA1428" s="300"/>
      <c r="AB1428" s="300"/>
      <c r="AC1428" s="300"/>
      <c r="AD1428" s="297"/>
    </row>
    <row r="1429" spans="18:30" x14ac:dyDescent="0.25">
      <c r="R1429" s="300"/>
      <c r="S1429" s="300"/>
      <c r="T1429" s="300"/>
      <c r="U1429" s="300"/>
      <c r="V1429" s="300"/>
      <c r="W1429" s="300"/>
      <c r="X1429" s="300"/>
      <c r="Y1429" s="300"/>
      <c r="Z1429" s="300"/>
      <c r="AA1429" s="300"/>
      <c r="AB1429" s="300"/>
      <c r="AC1429" s="300"/>
      <c r="AD1429" s="297"/>
    </row>
    <row r="1430" spans="18:30" x14ac:dyDescent="0.25">
      <c r="R1430" s="300"/>
      <c r="S1430" s="300"/>
      <c r="T1430" s="300"/>
      <c r="U1430" s="300"/>
      <c r="V1430" s="300"/>
      <c r="W1430" s="300"/>
      <c r="X1430" s="300"/>
      <c r="Y1430" s="300"/>
      <c r="Z1430" s="300"/>
      <c r="AA1430" s="300"/>
      <c r="AB1430" s="300"/>
      <c r="AC1430" s="300"/>
      <c r="AD1430" s="297"/>
    </row>
    <row r="1431" spans="18:30" x14ac:dyDescent="0.25">
      <c r="R1431" s="300"/>
      <c r="S1431" s="300"/>
      <c r="T1431" s="300"/>
      <c r="U1431" s="300"/>
      <c r="V1431" s="300"/>
      <c r="W1431" s="300"/>
      <c r="X1431" s="300"/>
      <c r="Y1431" s="300"/>
      <c r="Z1431" s="300"/>
      <c r="AA1431" s="300"/>
      <c r="AB1431" s="300"/>
      <c r="AC1431" s="300"/>
      <c r="AD1431" s="297"/>
    </row>
    <row r="1432" spans="18:30" x14ac:dyDescent="0.25">
      <c r="R1432" s="300"/>
      <c r="S1432" s="300"/>
      <c r="T1432" s="300"/>
      <c r="U1432" s="300"/>
      <c r="V1432" s="300"/>
      <c r="W1432" s="300"/>
      <c r="X1432" s="300"/>
      <c r="Y1432" s="300"/>
      <c r="Z1432" s="300"/>
      <c r="AA1432" s="300"/>
      <c r="AB1432" s="300"/>
      <c r="AC1432" s="300"/>
      <c r="AD1432" s="297"/>
    </row>
    <row r="1433" spans="18:30" x14ac:dyDescent="0.25">
      <c r="R1433" s="300"/>
      <c r="S1433" s="300"/>
      <c r="T1433" s="300"/>
      <c r="U1433" s="300"/>
      <c r="V1433" s="300"/>
      <c r="W1433" s="300"/>
      <c r="X1433" s="300"/>
      <c r="Y1433" s="300"/>
      <c r="Z1433" s="300"/>
      <c r="AA1433" s="300"/>
      <c r="AB1433" s="300"/>
      <c r="AC1433" s="300"/>
      <c r="AD1433" s="297"/>
    </row>
    <row r="1434" spans="18:30" x14ac:dyDescent="0.25">
      <c r="R1434" s="300"/>
      <c r="S1434" s="300"/>
      <c r="T1434" s="300"/>
      <c r="U1434" s="300"/>
      <c r="V1434" s="300"/>
      <c r="W1434" s="300"/>
      <c r="X1434" s="300"/>
      <c r="Y1434" s="300"/>
      <c r="Z1434" s="300"/>
      <c r="AA1434" s="300"/>
      <c r="AB1434" s="300"/>
      <c r="AC1434" s="300"/>
      <c r="AD1434" s="297"/>
    </row>
    <row r="1435" spans="18:30" x14ac:dyDescent="0.25">
      <c r="R1435" s="300"/>
      <c r="S1435" s="300"/>
      <c r="T1435" s="300"/>
      <c r="U1435" s="300"/>
      <c r="V1435" s="300"/>
      <c r="W1435" s="300"/>
      <c r="X1435" s="300"/>
      <c r="Y1435" s="300"/>
      <c r="Z1435" s="300"/>
      <c r="AA1435" s="300"/>
      <c r="AB1435" s="300"/>
      <c r="AC1435" s="300"/>
      <c r="AD1435" s="297"/>
    </row>
    <row r="1436" spans="18:30" x14ac:dyDescent="0.25">
      <c r="R1436" s="300"/>
      <c r="S1436" s="300"/>
      <c r="T1436" s="300"/>
      <c r="U1436" s="300"/>
      <c r="V1436" s="300"/>
      <c r="W1436" s="300"/>
      <c r="X1436" s="300"/>
      <c r="Y1436" s="300"/>
      <c r="Z1436" s="300"/>
      <c r="AA1436" s="300"/>
      <c r="AB1436" s="300"/>
      <c r="AC1436" s="300"/>
      <c r="AD1436" s="297"/>
    </row>
    <row r="1437" spans="18:30" x14ac:dyDescent="0.25">
      <c r="R1437" s="300"/>
      <c r="S1437" s="300"/>
      <c r="T1437" s="300"/>
      <c r="U1437" s="300"/>
      <c r="V1437" s="300"/>
      <c r="W1437" s="300"/>
      <c r="X1437" s="300"/>
      <c r="Y1437" s="300"/>
      <c r="Z1437" s="300"/>
      <c r="AA1437" s="300"/>
      <c r="AB1437" s="300"/>
      <c r="AC1437" s="300"/>
      <c r="AD1437" s="297"/>
    </row>
    <row r="1438" spans="18:30" x14ac:dyDescent="0.25">
      <c r="R1438" s="300"/>
      <c r="S1438" s="300"/>
      <c r="T1438" s="300"/>
      <c r="U1438" s="300"/>
      <c r="V1438" s="300"/>
      <c r="W1438" s="300"/>
      <c r="X1438" s="300"/>
      <c r="Y1438" s="300"/>
      <c r="Z1438" s="300"/>
      <c r="AA1438" s="300"/>
      <c r="AB1438" s="300"/>
      <c r="AC1438" s="300"/>
      <c r="AD1438" s="297"/>
    </row>
    <row r="1439" spans="18:30" x14ac:dyDescent="0.25">
      <c r="R1439" s="300"/>
      <c r="S1439" s="300"/>
      <c r="T1439" s="300"/>
      <c r="U1439" s="300"/>
      <c r="V1439" s="300"/>
      <c r="W1439" s="300"/>
      <c r="X1439" s="300"/>
      <c r="Y1439" s="300"/>
      <c r="Z1439" s="300"/>
      <c r="AA1439" s="300"/>
      <c r="AB1439" s="300"/>
      <c r="AC1439" s="300"/>
      <c r="AD1439" s="297"/>
    </row>
    <row r="1440" spans="18:30" x14ac:dyDescent="0.25">
      <c r="R1440" s="300"/>
      <c r="S1440" s="300"/>
      <c r="T1440" s="300"/>
      <c r="U1440" s="300"/>
      <c r="V1440" s="300"/>
      <c r="W1440" s="300"/>
      <c r="X1440" s="300"/>
      <c r="Y1440" s="300"/>
      <c r="Z1440" s="300"/>
      <c r="AA1440" s="300"/>
      <c r="AB1440" s="300"/>
      <c r="AC1440" s="300"/>
      <c r="AD1440" s="297"/>
    </row>
    <row r="1441" spans="18:30" x14ac:dyDescent="0.25">
      <c r="R1441" s="300"/>
      <c r="S1441" s="300"/>
      <c r="T1441" s="300"/>
      <c r="U1441" s="300"/>
      <c r="V1441" s="300"/>
      <c r="W1441" s="300"/>
      <c r="X1441" s="300"/>
      <c r="Y1441" s="300"/>
      <c r="Z1441" s="300"/>
      <c r="AA1441" s="300"/>
      <c r="AB1441" s="300"/>
      <c r="AC1441" s="300"/>
      <c r="AD1441" s="297"/>
    </row>
    <row r="1442" spans="18:30" x14ac:dyDescent="0.25">
      <c r="R1442" s="300"/>
      <c r="S1442" s="300"/>
      <c r="T1442" s="300"/>
      <c r="U1442" s="300"/>
      <c r="V1442" s="300"/>
      <c r="W1442" s="300"/>
      <c r="X1442" s="300"/>
      <c r="Y1442" s="300"/>
      <c r="Z1442" s="300"/>
      <c r="AA1442" s="300"/>
      <c r="AB1442" s="300"/>
      <c r="AC1442" s="300"/>
      <c r="AD1442" s="297"/>
    </row>
    <row r="1443" spans="18:30" x14ac:dyDescent="0.25">
      <c r="R1443" s="300"/>
      <c r="S1443" s="300"/>
      <c r="T1443" s="300"/>
      <c r="U1443" s="300"/>
      <c r="V1443" s="300"/>
      <c r="W1443" s="300"/>
      <c r="X1443" s="300"/>
      <c r="Y1443" s="300"/>
      <c r="Z1443" s="300"/>
      <c r="AA1443" s="300"/>
      <c r="AB1443" s="300"/>
      <c r="AC1443" s="300"/>
      <c r="AD1443" s="297"/>
    </row>
    <row r="1444" spans="18:30" x14ac:dyDescent="0.25">
      <c r="R1444" s="300"/>
      <c r="S1444" s="300"/>
      <c r="T1444" s="300"/>
      <c r="U1444" s="300"/>
      <c r="V1444" s="300"/>
      <c r="W1444" s="300"/>
      <c r="X1444" s="300"/>
      <c r="Y1444" s="300"/>
      <c r="Z1444" s="300"/>
      <c r="AA1444" s="300"/>
      <c r="AB1444" s="300"/>
      <c r="AC1444" s="300"/>
      <c r="AD1444" s="297"/>
    </row>
    <row r="1445" spans="18:30" x14ac:dyDescent="0.25">
      <c r="R1445" s="300"/>
      <c r="S1445" s="300"/>
      <c r="T1445" s="300"/>
      <c r="U1445" s="300"/>
      <c r="V1445" s="300"/>
      <c r="W1445" s="300"/>
      <c r="X1445" s="300"/>
      <c r="Y1445" s="300"/>
      <c r="Z1445" s="300"/>
      <c r="AA1445" s="300"/>
      <c r="AB1445" s="300"/>
      <c r="AC1445" s="300"/>
      <c r="AD1445" s="297"/>
    </row>
    <row r="1446" spans="18:30" x14ac:dyDescent="0.25">
      <c r="R1446" s="300"/>
      <c r="S1446" s="300"/>
      <c r="T1446" s="300"/>
      <c r="U1446" s="300"/>
      <c r="V1446" s="300"/>
      <c r="W1446" s="300"/>
      <c r="X1446" s="300"/>
      <c r="Y1446" s="300"/>
      <c r="Z1446" s="300"/>
      <c r="AA1446" s="300"/>
      <c r="AB1446" s="300"/>
      <c r="AC1446" s="300"/>
      <c r="AD1446" s="297"/>
    </row>
    <row r="1447" spans="18:30" x14ac:dyDescent="0.25">
      <c r="R1447" s="300"/>
      <c r="S1447" s="300"/>
      <c r="T1447" s="300"/>
      <c r="U1447" s="300"/>
      <c r="V1447" s="300"/>
      <c r="W1447" s="300"/>
      <c r="X1447" s="300"/>
      <c r="Y1447" s="300"/>
      <c r="Z1447" s="300"/>
      <c r="AA1447" s="300"/>
      <c r="AB1447" s="300"/>
      <c r="AC1447" s="300"/>
      <c r="AD1447" s="297"/>
    </row>
    <row r="1448" spans="18:30" x14ac:dyDescent="0.25">
      <c r="R1448" s="300"/>
      <c r="S1448" s="300"/>
      <c r="T1448" s="300"/>
      <c r="U1448" s="300"/>
      <c r="V1448" s="300"/>
      <c r="W1448" s="300"/>
      <c r="X1448" s="300"/>
      <c r="Y1448" s="300"/>
      <c r="Z1448" s="300"/>
      <c r="AA1448" s="300"/>
      <c r="AB1448" s="300"/>
      <c r="AC1448" s="300"/>
      <c r="AD1448" s="297"/>
    </row>
    <row r="1449" spans="18:30" x14ac:dyDescent="0.25">
      <c r="R1449" s="300"/>
      <c r="S1449" s="300"/>
      <c r="T1449" s="300"/>
      <c r="U1449" s="300"/>
      <c r="V1449" s="300"/>
      <c r="W1449" s="300"/>
      <c r="X1449" s="300"/>
      <c r="Y1449" s="300"/>
      <c r="Z1449" s="300"/>
      <c r="AA1449" s="300"/>
      <c r="AB1449" s="300"/>
      <c r="AC1449" s="300"/>
      <c r="AD1449" s="297"/>
    </row>
    <row r="1450" spans="18:30" x14ac:dyDescent="0.25">
      <c r="R1450" s="300"/>
      <c r="S1450" s="300"/>
      <c r="T1450" s="300"/>
      <c r="U1450" s="300"/>
      <c r="V1450" s="300"/>
      <c r="W1450" s="300"/>
      <c r="X1450" s="300"/>
      <c r="Y1450" s="300"/>
      <c r="Z1450" s="300"/>
      <c r="AA1450" s="300"/>
      <c r="AB1450" s="300"/>
      <c r="AC1450" s="300"/>
      <c r="AD1450" s="297"/>
    </row>
    <row r="1451" spans="18:30" x14ac:dyDescent="0.25">
      <c r="R1451" s="300"/>
      <c r="S1451" s="300"/>
      <c r="T1451" s="300"/>
      <c r="U1451" s="300"/>
      <c r="V1451" s="300"/>
      <c r="W1451" s="300"/>
      <c r="X1451" s="300"/>
      <c r="Y1451" s="300"/>
      <c r="Z1451" s="300"/>
      <c r="AA1451" s="300"/>
      <c r="AB1451" s="300"/>
      <c r="AC1451" s="300"/>
      <c r="AD1451" s="297"/>
    </row>
    <row r="1452" spans="18:30" x14ac:dyDescent="0.25">
      <c r="R1452" s="300"/>
      <c r="S1452" s="300"/>
      <c r="T1452" s="300"/>
      <c r="U1452" s="300"/>
      <c r="V1452" s="300"/>
      <c r="W1452" s="300"/>
      <c r="X1452" s="300"/>
      <c r="Y1452" s="300"/>
      <c r="Z1452" s="300"/>
      <c r="AA1452" s="300"/>
      <c r="AB1452" s="300"/>
      <c r="AC1452" s="300"/>
      <c r="AD1452" s="297"/>
    </row>
    <row r="1453" spans="18:30" x14ac:dyDescent="0.25">
      <c r="R1453" s="300"/>
      <c r="S1453" s="300"/>
      <c r="T1453" s="300"/>
      <c r="U1453" s="300"/>
      <c r="V1453" s="300"/>
      <c r="W1453" s="300"/>
      <c r="X1453" s="300"/>
      <c r="Y1453" s="300"/>
      <c r="Z1453" s="300"/>
      <c r="AA1453" s="300"/>
      <c r="AB1453" s="300"/>
      <c r="AC1453" s="300"/>
      <c r="AD1453" s="297"/>
    </row>
    <row r="1454" spans="18:30" x14ac:dyDescent="0.25">
      <c r="R1454" s="300"/>
      <c r="S1454" s="300"/>
      <c r="T1454" s="300"/>
      <c r="U1454" s="300"/>
      <c r="V1454" s="300"/>
      <c r="W1454" s="300"/>
      <c r="X1454" s="300"/>
      <c r="Y1454" s="300"/>
      <c r="Z1454" s="300"/>
      <c r="AA1454" s="300"/>
      <c r="AB1454" s="300"/>
      <c r="AC1454" s="300"/>
      <c r="AD1454" s="297"/>
    </row>
    <row r="1455" spans="18:30" x14ac:dyDescent="0.25">
      <c r="R1455" s="300"/>
      <c r="S1455" s="300"/>
      <c r="T1455" s="300"/>
      <c r="U1455" s="300"/>
      <c r="V1455" s="300"/>
      <c r="W1455" s="300"/>
      <c r="X1455" s="300"/>
      <c r="Y1455" s="300"/>
      <c r="Z1455" s="300"/>
      <c r="AA1455" s="300"/>
      <c r="AB1455" s="300"/>
      <c r="AC1455" s="300"/>
      <c r="AD1455" s="297"/>
    </row>
    <row r="1456" spans="18:30" x14ac:dyDescent="0.25">
      <c r="R1456" s="300"/>
      <c r="S1456" s="300"/>
      <c r="T1456" s="300"/>
      <c r="U1456" s="300"/>
      <c r="V1456" s="300"/>
      <c r="W1456" s="300"/>
      <c r="X1456" s="300"/>
      <c r="Y1456" s="300"/>
      <c r="Z1456" s="300"/>
      <c r="AA1456" s="300"/>
      <c r="AB1456" s="300"/>
      <c r="AC1456" s="300"/>
      <c r="AD1456" s="297"/>
    </row>
    <row r="1457" spans="18:30" x14ac:dyDescent="0.25">
      <c r="R1457" s="300"/>
      <c r="S1457" s="300"/>
      <c r="T1457" s="300"/>
      <c r="U1457" s="300"/>
      <c r="V1457" s="300"/>
      <c r="W1457" s="300"/>
      <c r="X1457" s="300"/>
      <c r="Y1457" s="300"/>
      <c r="Z1457" s="300"/>
      <c r="AA1457" s="300"/>
      <c r="AB1457" s="300"/>
      <c r="AC1457" s="300"/>
      <c r="AD1457" s="297"/>
    </row>
    <row r="1458" spans="18:30" x14ac:dyDescent="0.25">
      <c r="R1458" s="300"/>
      <c r="S1458" s="300"/>
      <c r="T1458" s="300"/>
      <c r="U1458" s="300"/>
      <c r="V1458" s="300"/>
      <c r="W1458" s="300"/>
      <c r="X1458" s="300"/>
      <c r="Y1458" s="300"/>
      <c r="Z1458" s="300"/>
      <c r="AA1458" s="300"/>
      <c r="AB1458" s="300"/>
      <c r="AC1458" s="300"/>
      <c r="AD1458" s="297"/>
    </row>
    <row r="1459" spans="18:30" x14ac:dyDescent="0.25">
      <c r="R1459" s="300"/>
      <c r="S1459" s="300"/>
      <c r="T1459" s="300"/>
      <c r="U1459" s="300"/>
      <c r="V1459" s="300"/>
      <c r="W1459" s="300"/>
      <c r="X1459" s="300"/>
      <c r="Y1459" s="300"/>
      <c r="Z1459" s="300"/>
      <c r="AA1459" s="300"/>
      <c r="AB1459" s="300"/>
      <c r="AC1459" s="300"/>
      <c r="AD1459" s="297"/>
    </row>
    <row r="1460" spans="18:30" x14ac:dyDescent="0.25">
      <c r="R1460" s="300"/>
      <c r="S1460" s="300"/>
      <c r="T1460" s="300"/>
      <c r="U1460" s="300"/>
      <c r="V1460" s="300"/>
      <c r="W1460" s="300"/>
      <c r="X1460" s="300"/>
      <c r="Y1460" s="300"/>
      <c r="Z1460" s="300"/>
      <c r="AA1460" s="300"/>
      <c r="AB1460" s="300"/>
      <c r="AC1460" s="300"/>
      <c r="AD1460" s="297"/>
    </row>
    <row r="1461" spans="18:30" x14ac:dyDescent="0.25">
      <c r="R1461" s="300"/>
      <c r="S1461" s="300"/>
      <c r="T1461" s="300"/>
      <c r="U1461" s="300"/>
      <c r="V1461" s="300"/>
      <c r="W1461" s="300"/>
      <c r="X1461" s="300"/>
      <c r="Y1461" s="300"/>
      <c r="Z1461" s="300"/>
      <c r="AA1461" s="300"/>
      <c r="AB1461" s="300"/>
      <c r="AC1461" s="300"/>
      <c r="AD1461" s="297"/>
    </row>
    <row r="1462" spans="18:30" x14ac:dyDescent="0.25">
      <c r="R1462" s="300"/>
      <c r="S1462" s="300"/>
      <c r="T1462" s="300"/>
      <c r="U1462" s="300"/>
      <c r="V1462" s="300"/>
      <c r="W1462" s="300"/>
      <c r="X1462" s="300"/>
      <c r="Y1462" s="300"/>
      <c r="Z1462" s="300"/>
      <c r="AA1462" s="300"/>
      <c r="AB1462" s="300"/>
      <c r="AC1462" s="300"/>
      <c r="AD1462" s="297"/>
    </row>
    <row r="1463" spans="18:30" x14ac:dyDescent="0.25">
      <c r="R1463" s="300"/>
      <c r="S1463" s="300"/>
      <c r="T1463" s="300"/>
      <c r="U1463" s="300"/>
      <c r="V1463" s="300"/>
      <c r="W1463" s="300"/>
      <c r="X1463" s="300"/>
      <c r="Y1463" s="300"/>
      <c r="Z1463" s="300"/>
      <c r="AA1463" s="300"/>
      <c r="AB1463" s="300"/>
      <c r="AC1463" s="300"/>
      <c r="AD1463" s="297"/>
    </row>
    <row r="1464" spans="18:30" x14ac:dyDescent="0.25">
      <c r="R1464" s="300"/>
      <c r="S1464" s="300"/>
      <c r="T1464" s="300"/>
      <c r="U1464" s="300"/>
      <c r="V1464" s="300"/>
      <c r="W1464" s="300"/>
      <c r="X1464" s="300"/>
      <c r="Y1464" s="300"/>
      <c r="Z1464" s="300"/>
      <c r="AA1464" s="300"/>
      <c r="AB1464" s="300"/>
      <c r="AC1464" s="300"/>
      <c r="AD1464" s="297"/>
    </row>
    <row r="1465" spans="18:30" x14ac:dyDescent="0.25">
      <c r="R1465" s="300"/>
      <c r="S1465" s="300"/>
      <c r="T1465" s="300"/>
      <c r="U1465" s="300"/>
      <c r="V1465" s="300"/>
      <c r="W1465" s="300"/>
      <c r="X1465" s="300"/>
      <c r="Y1465" s="300"/>
      <c r="Z1465" s="300"/>
      <c r="AA1465" s="300"/>
      <c r="AB1465" s="300"/>
      <c r="AC1465" s="300"/>
      <c r="AD1465" s="297"/>
    </row>
    <row r="1466" spans="18:30" x14ac:dyDescent="0.25">
      <c r="R1466" s="300"/>
      <c r="S1466" s="300"/>
      <c r="T1466" s="300"/>
      <c r="U1466" s="300"/>
      <c r="V1466" s="300"/>
      <c r="W1466" s="300"/>
      <c r="X1466" s="300"/>
      <c r="Y1466" s="300"/>
      <c r="Z1466" s="300"/>
      <c r="AA1466" s="300"/>
      <c r="AB1466" s="300"/>
      <c r="AC1466" s="300"/>
      <c r="AD1466" s="297"/>
    </row>
    <row r="1467" spans="18:30" x14ac:dyDescent="0.25">
      <c r="R1467" s="300"/>
      <c r="S1467" s="300"/>
      <c r="T1467" s="300"/>
      <c r="U1467" s="300"/>
      <c r="V1467" s="300"/>
      <c r="W1467" s="300"/>
      <c r="X1467" s="300"/>
      <c r="Y1467" s="300"/>
      <c r="Z1467" s="300"/>
      <c r="AA1467" s="300"/>
      <c r="AB1467" s="300"/>
      <c r="AC1467" s="300"/>
      <c r="AD1467" s="297"/>
    </row>
    <row r="1468" spans="18:30" x14ac:dyDescent="0.25">
      <c r="R1468" s="300"/>
      <c r="S1468" s="300"/>
      <c r="T1468" s="300"/>
      <c r="U1468" s="300"/>
      <c r="V1468" s="300"/>
      <c r="W1468" s="300"/>
      <c r="X1468" s="300"/>
      <c r="Y1468" s="300"/>
      <c r="Z1468" s="300"/>
      <c r="AA1468" s="300"/>
      <c r="AB1468" s="300"/>
      <c r="AC1468" s="300"/>
      <c r="AD1468" s="297"/>
    </row>
    <row r="1469" spans="18:30" x14ac:dyDescent="0.25">
      <c r="R1469" s="300"/>
      <c r="S1469" s="300"/>
      <c r="T1469" s="300"/>
      <c r="U1469" s="300"/>
      <c r="V1469" s="300"/>
      <c r="W1469" s="300"/>
      <c r="X1469" s="300"/>
      <c r="Y1469" s="300"/>
      <c r="Z1469" s="300"/>
      <c r="AA1469" s="300"/>
      <c r="AB1469" s="300"/>
      <c r="AC1469" s="300"/>
      <c r="AD1469" s="297"/>
    </row>
    <row r="1470" spans="18:30" x14ac:dyDescent="0.25">
      <c r="R1470" s="300"/>
      <c r="S1470" s="300"/>
      <c r="T1470" s="300"/>
      <c r="U1470" s="300"/>
      <c r="V1470" s="300"/>
      <c r="W1470" s="300"/>
      <c r="X1470" s="300"/>
      <c r="Y1470" s="300"/>
      <c r="Z1470" s="300"/>
      <c r="AA1470" s="300"/>
      <c r="AB1470" s="300"/>
      <c r="AC1470" s="300"/>
      <c r="AD1470" s="297"/>
    </row>
    <row r="1471" spans="18:30" x14ac:dyDescent="0.25">
      <c r="R1471" s="300"/>
      <c r="S1471" s="300"/>
      <c r="T1471" s="300"/>
      <c r="U1471" s="300"/>
      <c r="V1471" s="300"/>
      <c r="W1471" s="300"/>
      <c r="X1471" s="300"/>
      <c r="Y1471" s="300"/>
      <c r="Z1471" s="300"/>
      <c r="AA1471" s="300"/>
      <c r="AB1471" s="300"/>
      <c r="AC1471" s="300"/>
      <c r="AD1471" s="297"/>
    </row>
    <row r="1472" spans="18:30" x14ac:dyDescent="0.25">
      <c r="R1472" s="300"/>
      <c r="S1472" s="300"/>
      <c r="T1472" s="300"/>
      <c r="U1472" s="300"/>
      <c r="V1472" s="300"/>
      <c r="W1472" s="300"/>
      <c r="X1472" s="300"/>
      <c r="Y1472" s="300"/>
      <c r="Z1472" s="300"/>
      <c r="AA1472" s="300"/>
      <c r="AB1472" s="300"/>
      <c r="AC1472" s="300"/>
      <c r="AD1472" s="297"/>
    </row>
    <row r="1473" spans="18:30" x14ac:dyDescent="0.25">
      <c r="R1473" s="300"/>
      <c r="S1473" s="300"/>
      <c r="T1473" s="300"/>
      <c r="U1473" s="300"/>
      <c r="V1473" s="300"/>
      <c r="W1473" s="300"/>
      <c r="X1473" s="300"/>
      <c r="Y1473" s="300"/>
      <c r="Z1473" s="300"/>
      <c r="AA1473" s="300"/>
      <c r="AB1473" s="300"/>
      <c r="AC1473" s="300"/>
      <c r="AD1473" s="297"/>
    </row>
    <row r="1474" spans="18:30" x14ac:dyDescent="0.25">
      <c r="R1474" s="300"/>
      <c r="S1474" s="300"/>
      <c r="T1474" s="300"/>
      <c r="U1474" s="300"/>
      <c r="V1474" s="300"/>
      <c r="W1474" s="300"/>
      <c r="X1474" s="300"/>
      <c r="Y1474" s="300"/>
      <c r="Z1474" s="300"/>
      <c r="AA1474" s="300"/>
      <c r="AB1474" s="300"/>
      <c r="AC1474" s="300"/>
      <c r="AD1474" s="297"/>
    </row>
    <row r="1475" spans="18:30" x14ac:dyDescent="0.25">
      <c r="R1475" s="300"/>
      <c r="S1475" s="300"/>
      <c r="T1475" s="300"/>
      <c r="U1475" s="300"/>
      <c r="V1475" s="300"/>
      <c r="W1475" s="300"/>
      <c r="X1475" s="300"/>
      <c r="Y1475" s="300"/>
      <c r="Z1475" s="300"/>
      <c r="AA1475" s="300"/>
      <c r="AB1475" s="300"/>
      <c r="AC1475" s="300"/>
      <c r="AD1475" s="297"/>
    </row>
    <row r="1476" spans="18:30" x14ac:dyDescent="0.25">
      <c r="R1476" s="300"/>
      <c r="S1476" s="300"/>
      <c r="T1476" s="300"/>
      <c r="U1476" s="300"/>
      <c r="V1476" s="300"/>
      <c r="W1476" s="300"/>
      <c r="X1476" s="300"/>
      <c r="Y1476" s="300"/>
      <c r="Z1476" s="300"/>
      <c r="AA1476" s="300"/>
      <c r="AB1476" s="300"/>
      <c r="AC1476" s="300"/>
      <c r="AD1476" s="297"/>
    </row>
    <row r="1477" spans="18:30" x14ac:dyDescent="0.25">
      <c r="R1477" s="300"/>
      <c r="S1477" s="300"/>
      <c r="T1477" s="300"/>
      <c r="U1477" s="300"/>
      <c r="V1477" s="300"/>
      <c r="W1477" s="300"/>
      <c r="X1477" s="300"/>
      <c r="Y1477" s="300"/>
      <c r="Z1477" s="300"/>
      <c r="AA1477" s="300"/>
      <c r="AB1477" s="300"/>
      <c r="AC1477" s="300"/>
      <c r="AD1477" s="297"/>
    </row>
    <row r="1478" spans="18:30" x14ac:dyDescent="0.25">
      <c r="R1478" s="300"/>
      <c r="S1478" s="300"/>
      <c r="T1478" s="300"/>
      <c r="U1478" s="300"/>
      <c r="V1478" s="300"/>
      <c r="W1478" s="300"/>
      <c r="X1478" s="300"/>
      <c r="Y1478" s="300"/>
      <c r="Z1478" s="300"/>
      <c r="AA1478" s="300"/>
      <c r="AB1478" s="300"/>
      <c r="AC1478" s="300"/>
      <c r="AD1478" s="297"/>
    </row>
    <row r="1479" spans="18:30" x14ac:dyDescent="0.25">
      <c r="R1479" s="300"/>
      <c r="S1479" s="300"/>
      <c r="T1479" s="300"/>
      <c r="U1479" s="300"/>
      <c r="V1479" s="300"/>
      <c r="W1479" s="300"/>
      <c r="X1479" s="300"/>
      <c r="Y1479" s="300"/>
      <c r="Z1479" s="300"/>
      <c r="AA1479" s="300"/>
      <c r="AB1479" s="300"/>
      <c r="AC1479" s="300"/>
      <c r="AD1479" s="297"/>
    </row>
    <row r="1480" spans="18:30" x14ac:dyDescent="0.25">
      <c r="R1480" s="300"/>
      <c r="S1480" s="300"/>
      <c r="T1480" s="300"/>
      <c r="U1480" s="300"/>
      <c r="V1480" s="300"/>
      <c r="W1480" s="300"/>
      <c r="X1480" s="300"/>
      <c r="Y1480" s="300"/>
      <c r="Z1480" s="300"/>
      <c r="AA1480" s="300"/>
      <c r="AB1480" s="300"/>
      <c r="AC1480" s="300"/>
      <c r="AD1480" s="297"/>
    </row>
    <row r="1481" spans="18:30" x14ac:dyDescent="0.25">
      <c r="R1481" s="300"/>
      <c r="S1481" s="300"/>
      <c r="T1481" s="300"/>
      <c r="U1481" s="300"/>
      <c r="V1481" s="300"/>
      <c r="W1481" s="300"/>
      <c r="X1481" s="300"/>
      <c r="Y1481" s="300"/>
      <c r="Z1481" s="300"/>
      <c r="AA1481" s="300"/>
      <c r="AB1481" s="300"/>
      <c r="AC1481" s="300"/>
      <c r="AD1481" s="297"/>
    </row>
    <row r="1482" spans="18:30" x14ac:dyDescent="0.25">
      <c r="R1482" s="300"/>
      <c r="S1482" s="300"/>
      <c r="T1482" s="300"/>
      <c r="U1482" s="300"/>
      <c r="V1482" s="300"/>
      <c r="W1482" s="300"/>
      <c r="X1482" s="300"/>
      <c r="Y1482" s="300"/>
      <c r="Z1482" s="300"/>
      <c r="AA1482" s="300"/>
      <c r="AB1482" s="300"/>
      <c r="AC1482" s="300"/>
      <c r="AD1482" s="297"/>
    </row>
    <row r="1483" spans="18:30" x14ac:dyDescent="0.25">
      <c r="R1483" s="300"/>
      <c r="S1483" s="300"/>
      <c r="T1483" s="300"/>
      <c r="U1483" s="300"/>
      <c r="V1483" s="300"/>
      <c r="W1483" s="300"/>
      <c r="X1483" s="300"/>
      <c r="Y1483" s="300"/>
      <c r="Z1483" s="300"/>
      <c r="AA1483" s="300"/>
      <c r="AB1483" s="300"/>
      <c r="AC1483" s="300"/>
      <c r="AD1483" s="297"/>
    </row>
    <row r="1484" spans="18:30" x14ac:dyDescent="0.25">
      <c r="R1484" s="300"/>
      <c r="S1484" s="300"/>
      <c r="T1484" s="300"/>
      <c r="U1484" s="300"/>
      <c r="V1484" s="300"/>
      <c r="W1484" s="300"/>
      <c r="X1484" s="300"/>
      <c r="Y1484" s="300"/>
      <c r="Z1484" s="300"/>
      <c r="AA1484" s="300"/>
      <c r="AB1484" s="300"/>
      <c r="AC1484" s="300"/>
      <c r="AD1484" s="297"/>
    </row>
    <row r="1485" spans="18:30" x14ac:dyDescent="0.25">
      <c r="R1485" s="300"/>
      <c r="S1485" s="300"/>
      <c r="T1485" s="300"/>
      <c r="U1485" s="300"/>
      <c r="V1485" s="300"/>
      <c r="W1485" s="300"/>
      <c r="X1485" s="300"/>
      <c r="Y1485" s="300"/>
      <c r="Z1485" s="300"/>
      <c r="AA1485" s="300"/>
      <c r="AB1485" s="300"/>
      <c r="AC1485" s="300"/>
      <c r="AD1485" s="297"/>
    </row>
    <row r="1486" spans="18:30" x14ac:dyDescent="0.25">
      <c r="R1486" s="300"/>
      <c r="S1486" s="300"/>
      <c r="T1486" s="300"/>
      <c r="U1486" s="300"/>
      <c r="V1486" s="300"/>
      <c r="W1486" s="300"/>
      <c r="X1486" s="300"/>
      <c r="Y1486" s="300"/>
      <c r="Z1486" s="300"/>
      <c r="AA1486" s="300"/>
      <c r="AB1486" s="300"/>
      <c r="AC1486" s="300"/>
      <c r="AD1486" s="297"/>
    </row>
    <row r="1487" spans="18:30" x14ac:dyDescent="0.25">
      <c r="R1487" s="300"/>
      <c r="S1487" s="300"/>
      <c r="T1487" s="300"/>
      <c r="U1487" s="300"/>
      <c r="V1487" s="300"/>
      <c r="W1487" s="300"/>
      <c r="X1487" s="300"/>
      <c r="Y1487" s="300"/>
      <c r="Z1487" s="300"/>
      <c r="AA1487" s="300"/>
      <c r="AB1487" s="300"/>
      <c r="AC1487" s="300"/>
      <c r="AD1487" s="297"/>
    </row>
    <row r="1488" spans="18:30" x14ac:dyDescent="0.25">
      <c r="R1488" s="300"/>
      <c r="S1488" s="300"/>
      <c r="T1488" s="300"/>
      <c r="U1488" s="300"/>
      <c r="V1488" s="300"/>
      <c r="W1488" s="300"/>
      <c r="X1488" s="300"/>
      <c r="Y1488" s="300"/>
      <c r="Z1488" s="300"/>
      <c r="AA1488" s="300"/>
      <c r="AB1488" s="300"/>
      <c r="AC1488" s="300"/>
      <c r="AD1488" s="297"/>
    </row>
    <row r="1489" spans="18:30" x14ac:dyDescent="0.25">
      <c r="R1489" s="300"/>
      <c r="S1489" s="300"/>
      <c r="T1489" s="300"/>
      <c r="U1489" s="300"/>
      <c r="V1489" s="300"/>
      <c r="W1489" s="300"/>
      <c r="X1489" s="300"/>
      <c r="Y1489" s="300"/>
      <c r="Z1489" s="300"/>
      <c r="AA1489" s="300"/>
      <c r="AB1489" s="300"/>
      <c r="AC1489" s="300"/>
      <c r="AD1489" s="297"/>
    </row>
    <row r="1490" spans="18:30" x14ac:dyDescent="0.25">
      <c r="R1490" s="300"/>
      <c r="S1490" s="300"/>
      <c r="T1490" s="300"/>
      <c r="U1490" s="300"/>
      <c r="V1490" s="300"/>
      <c r="W1490" s="300"/>
      <c r="X1490" s="300"/>
      <c r="Y1490" s="300"/>
      <c r="Z1490" s="300"/>
      <c r="AA1490" s="300"/>
      <c r="AB1490" s="300"/>
      <c r="AC1490" s="300"/>
      <c r="AD1490" s="297"/>
    </row>
    <row r="1491" spans="18:30" x14ac:dyDescent="0.25">
      <c r="R1491" s="300"/>
      <c r="S1491" s="300"/>
      <c r="T1491" s="300"/>
      <c r="U1491" s="300"/>
      <c r="V1491" s="300"/>
      <c r="W1491" s="300"/>
      <c r="X1491" s="300"/>
      <c r="Y1491" s="300"/>
      <c r="Z1491" s="300"/>
      <c r="AA1491" s="300"/>
      <c r="AB1491" s="300"/>
      <c r="AC1491" s="300"/>
      <c r="AD1491" s="297"/>
    </row>
    <row r="1492" spans="18:30" x14ac:dyDescent="0.25">
      <c r="R1492" s="300"/>
      <c r="S1492" s="300"/>
      <c r="T1492" s="300"/>
      <c r="U1492" s="300"/>
      <c r="V1492" s="300"/>
      <c r="W1492" s="300"/>
      <c r="X1492" s="300"/>
      <c r="Y1492" s="300"/>
      <c r="Z1492" s="300"/>
      <c r="AA1492" s="300"/>
      <c r="AB1492" s="300"/>
      <c r="AC1492" s="300"/>
      <c r="AD1492" s="297"/>
    </row>
    <row r="1493" spans="18:30" x14ac:dyDescent="0.25">
      <c r="R1493" s="300"/>
      <c r="S1493" s="300"/>
      <c r="T1493" s="300"/>
      <c r="U1493" s="300"/>
      <c r="V1493" s="300"/>
      <c r="W1493" s="300"/>
      <c r="X1493" s="300"/>
      <c r="Y1493" s="300"/>
      <c r="Z1493" s="300"/>
      <c r="AA1493" s="300"/>
      <c r="AB1493" s="300"/>
      <c r="AC1493" s="300"/>
      <c r="AD1493" s="297"/>
    </row>
    <row r="1494" spans="18:30" x14ac:dyDescent="0.25">
      <c r="R1494" s="300"/>
      <c r="S1494" s="300"/>
      <c r="T1494" s="300"/>
      <c r="U1494" s="300"/>
      <c r="V1494" s="300"/>
      <c r="W1494" s="300"/>
      <c r="X1494" s="300"/>
      <c r="Y1494" s="300"/>
      <c r="Z1494" s="300"/>
      <c r="AA1494" s="300"/>
      <c r="AB1494" s="300"/>
      <c r="AC1494" s="300"/>
      <c r="AD1494" s="297"/>
    </row>
    <row r="1495" spans="18:30" x14ac:dyDescent="0.25">
      <c r="R1495" s="300"/>
      <c r="S1495" s="300"/>
      <c r="T1495" s="300"/>
      <c r="U1495" s="300"/>
      <c r="V1495" s="300"/>
      <c r="W1495" s="300"/>
      <c r="X1495" s="300"/>
      <c r="Y1495" s="300"/>
      <c r="Z1495" s="300"/>
      <c r="AA1495" s="300"/>
      <c r="AB1495" s="300"/>
      <c r="AC1495" s="300"/>
      <c r="AD1495" s="297"/>
    </row>
    <row r="1496" spans="18:30" x14ac:dyDescent="0.25">
      <c r="R1496" s="300"/>
      <c r="S1496" s="300"/>
      <c r="T1496" s="300"/>
      <c r="U1496" s="300"/>
      <c r="V1496" s="300"/>
      <c r="W1496" s="300"/>
      <c r="X1496" s="300"/>
      <c r="Y1496" s="300"/>
      <c r="Z1496" s="300"/>
      <c r="AA1496" s="300"/>
      <c r="AB1496" s="300"/>
      <c r="AC1496" s="300"/>
      <c r="AD1496" s="297"/>
    </row>
    <row r="1497" spans="18:30" x14ac:dyDescent="0.25">
      <c r="R1497" s="300"/>
      <c r="S1497" s="300"/>
      <c r="T1497" s="300"/>
      <c r="U1497" s="300"/>
      <c r="V1497" s="300"/>
      <c r="W1497" s="300"/>
      <c r="X1497" s="300"/>
      <c r="Y1497" s="300"/>
      <c r="Z1497" s="300"/>
      <c r="AA1497" s="300"/>
      <c r="AB1497" s="300"/>
      <c r="AC1497" s="300"/>
      <c r="AD1497" s="297"/>
    </row>
    <row r="1498" spans="18:30" x14ac:dyDescent="0.25">
      <c r="R1498" s="300"/>
      <c r="S1498" s="300"/>
      <c r="T1498" s="300"/>
      <c r="U1498" s="300"/>
      <c r="V1498" s="300"/>
      <c r="W1498" s="300"/>
      <c r="X1498" s="300"/>
      <c r="Y1498" s="300"/>
      <c r="Z1498" s="300"/>
      <c r="AA1498" s="300"/>
      <c r="AB1498" s="300"/>
      <c r="AC1498" s="300"/>
      <c r="AD1498" s="297"/>
    </row>
    <row r="1499" spans="18:30" x14ac:dyDescent="0.25">
      <c r="R1499" s="300"/>
      <c r="S1499" s="300"/>
      <c r="T1499" s="300"/>
      <c r="U1499" s="300"/>
      <c r="V1499" s="300"/>
      <c r="W1499" s="300"/>
      <c r="X1499" s="300"/>
      <c r="Y1499" s="300"/>
      <c r="Z1499" s="300"/>
      <c r="AA1499" s="300"/>
      <c r="AB1499" s="300"/>
      <c r="AC1499" s="300"/>
      <c r="AD1499" s="297"/>
    </row>
    <row r="1500" spans="18:30" x14ac:dyDescent="0.25">
      <c r="R1500" s="300"/>
      <c r="S1500" s="300"/>
      <c r="T1500" s="300"/>
      <c r="U1500" s="300"/>
      <c r="V1500" s="300"/>
      <c r="W1500" s="300"/>
      <c r="X1500" s="300"/>
      <c r="Y1500" s="300"/>
      <c r="Z1500" s="300"/>
      <c r="AA1500" s="300"/>
      <c r="AB1500" s="300"/>
      <c r="AC1500" s="300"/>
      <c r="AD1500" s="297"/>
    </row>
    <row r="1501" spans="18:30" x14ac:dyDescent="0.25">
      <c r="R1501" s="300"/>
      <c r="S1501" s="300"/>
      <c r="T1501" s="300"/>
      <c r="U1501" s="300"/>
      <c r="V1501" s="300"/>
      <c r="W1501" s="300"/>
      <c r="X1501" s="300"/>
      <c r="Y1501" s="300"/>
      <c r="Z1501" s="300"/>
      <c r="AA1501" s="300"/>
      <c r="AB1501" s="300"/>
      <c r="AC1501" s="300"/>
      <c r="AD1501" s="297"/>
    </row>
    <row r="1502" spans="18:30" x14ac:dyDescent="0.25">
      <c r="R1502" s="300"/>
      <c r="S1502" s="300"/>
      <c r="T1502" s="300"/>
      <c r="U1502" s="300"/>
      <c r="V1502" s="300"/>
      <c r="W1502" s="300"/>
      <c r="X1502" s="300"/>
      <c r="Y1502" s="300"/>
      <c r="Z1502" s="300"/>
      <c r="AA1502" s="300"/>
      <c r="AB1502" s="300"/>
      <c r="AC1502" s="300"/>
      <c r="AD1502" s="297"/>
    </row>
    <row r="1503" spans="18:30" x14ac:dyDescent="0.25">
      <c r="R1503" s="300"/>
      <c r="S1503" s="300"/>
      <c r="T1503" s="300"/>
      <c r="U1503" s="300"/>
      <c r="V1503" s="300"/>
      <c r="W1503" s="300"/>
      <c r="X1503" s="300"/>
      <c r="Y1503" s="300"/>
      <c r="Z1503" s="300"/>
      <c r="AA1503" s="300"/>
      <c r="AB1503" s="300"/>
      <c r="AC1503" s="300"/>
      <c r="AD1503" s="297"/>
    </row>
    <row r="1504" spans="18:30" x14ac:dyDescent="0.25">
      <c r="R1504" s="300"/>
      <c r="S1504" s="300"/>
      <c r="T1504" s="300"/>
      <c r="U1504" s="300"/>
      <c r="V1504" s="300"/>
      <c r="W1504" s="300"/>
      <c r="X1504" s="300"/>
      <c r="Y1504" s="300"/>
      <c r="Z1504" s="300"/>
      <c r="AA1504" s="300"/>
      <c r="AB1504" s="300"/>
      <c r="AC1504" s="300"/>
      <c r="AD1504" s="297"/>
    </row>
    <row r="1505" spans="18:30" x14ac:dyDescent="0.25">
      <c r="R1505" s="300"/>
      <c r="S1505" s="300"/>
      <c r="T1505" s="300"/>
      <c r="U1505" s="300"/>
      <c r="V1505" s="300"/>
      <c r="W1505" s="300"/>
      <c r="X1505" s="300"/>
      <c r="Y1505" s="300"/>
      <c r="Z1505" s="300"/>
      <c r="AA1505" s="300"/>
      <c r="AB1505" s="300"/>
      <c r="AC1505" s="300"/>
      <c r="AD1505" s="297"/>
    </row>
    <row r="1506" spans="18:30" x14ac:dyDescent="0.25">
      <c r="R1506" s="300"/>
      <c r="S1506" s="300"/>
      <c r="T1506" s="300"/>
      <c r="U1506" s="300"/>
      <c r="V1506" s="300"/>
      <c r="W1506" s="300"/>
      <c r="X1506" s="300"/>
      <c r="Y1506" s="300"/>
      <c r="Z1506" s="300"/>
      <c r="AA1506" s="300"/>
      <c r="AB1506" s="300"/>
      <c r="AC1506" s="300"/>
      <c r="AD1506" s="297"/>
    </row>
    <row r="1507" spans="18:30" x14ac:dyDescent="0.25">
      <c r="R1507" s="300"/>
      <c r="S1507" s="300"/>
      <c r="T1507" s="300"/>
      <c r="U1507" s="300"/>
      <c r="V1507" s="300"/>
      <c r="W1507" s="300"/>
      <c r="X1507" s="300"/>
      <c r="Y1507" s="300"/>
      <c r="Z1507" s="300"/>
      <c r="AA1507" s="300"/>
      <c r="AB1507" s="300"/>
      <c r="AC1507" s="300"/>
      <c r="AD1507" s="297"/>
    </row>
    <row r="1508" spans="18:30" x14ac:dyDescent="0.25">
      <c r="R1508" s="300"/>
      <c r="S1508" s="300"/>
      <c r="T1508" s="300"/>
      <c r="U1508" s="300"/>
      <c r="V1508" s="300"/>
      <c r="W1508" s="300"/>
      <c r="X1508" s="300"/>
      <c r="Y1508" s="300"/>
      <c r="Z1508" s="300"/>
      <c r="AA1508" s="300"/>
      <c r="AB1508" s="300"/>
      <c r="AC1508" s="300"/>
      <c r="AD1508" s="297"/>
    </row>
    <row r="1509" spans="18:30" x14ac:dyDescent="0.25">
      <c r="R1509" s="300"/>
      <c r="S1509" s="300"/>
      <c r="T1509" s="300"/>
      <c r="U1509" s="300"/>
      <c r="V1509" s="300"/>
      <c r="W1509" s="300"/>
      <c r="X1509" s="300"/>
      <c r="Y1509" s="300"/>
      <c r="Z1509" s="300"/>
      <c r="AA1509" s="300"/>
      <c r="AB1509" s="300"/>
      <c r="AC1509" s="300"/>
      <c r="AD1509" s="297"/>
    </row>
    <row r="1510" spans="18:30" x14ac:dyDescent="0.25">
      <c r="R1510" s="300"/>
      <c r="S1510" s="300"/>
      <c r="T1510" s="300"/>
      <c r="U1510" s="300"/>
      <c r="V1510" s="300"/>
      <c r="W1510" s="300"/>
      <c r="X1510" s="300"/>
      <c r="Y1510" s="300"/>
      <c r="Z1510" s="300"/>
      <c r="AA1510" s="300"/>
      <c r="AB1510" s="300"/>
      <c r="AC1510" s="300"/>
      <c r="AD1510" s="297"/>
    </row>
    <row r="1511" spans="18:30" x14ac:dyDescent="0.25">
      <c r="R1511" s="300"/>
      <c r="S1511" s="300"/>
      <c r="T1511" s="300"/>
      <c r="U1511" s="300"/>
      <c r="V1511" s="300"/>
      <c r="W1511" s="300"/>
      <c r="X1511" s="300"/>
      <c r="Y1511" s="300"/>
      <c r="Z1511" s="300"/>
      <c r="AA1511" s="300"/>
      <c r="AB1511" s="300"/>
      <c r="AC1511" s="300"/>
      <c r="AD1511" s="297"/>
    </row>
    <row r="1512" spans="18:30" x14ac:dyDescent="0.25">
      <c r="R1512" s="300"/>
      <c r="S1512" s="300"/>
      <c r="T1512" s="300"/>
      <c r="U1512" s="300"/>
      <c r="V1512" s="300"/>
      <c r="W1512" s="300"/>
      <c r="X1512" s="300"/>
      <c r="Y1512" s="300"/>
      <c r="Z1512" s="300"/>
      <c r="AA1512" s="300"/>
      <c r="AB1512" s="300"/>
      <c r="AC1512" s="300"/>
      <c r="AD1512" s="297"/>
    </row>
    <row r="1513" spans="18:30" x14ac:dyDescent="0.25">
      <c r="R1513" s="300"/>
      <c r="S1513" s="300"/>
      <c r="T1513" s="300"/>
      <c r="U1513" s="300"/>
      <c r="V1513" s="300"/>
      <c r="W1513" s="300"/>
      <c r="X1513" s="300"/>
      <c r="Y1513" s="300"/>
      <c r="Z1513" s="300"/>
      <c r="AA1513" s="300"/>
      <c r="AB1513" s="300"/>
      <c r="AC1513" s="300"/>
      <c r="AD1513" s="297"/>
    </row>
    <row r="1514" spans="18:30" x14ac:dyDescent="0.25">
      <c r="R1514" s="300"/>
      <c r="S1514" s="300"/>
      <c r="T1514" s="300"/>
      <c r="U1514" s="300"/>
      <c r="V1514" s="300"/>
      <c r="W1514" s="300"/>
      <c r="X1514" s="300"/>
      <c r="Y1514" s="300"/>
      <c r="Z1514" s="300"/>
      <c r="AA1514" s="300"/>
      <c r="AB1514" s="300"/>
      <c r="AC1514" s="300"/>
      <c r="AD1514" s="297"/>
    </row>
    <row r="1515" spans="18:30" x14ac:dyDescent="0.25">
      <c r="R1515" s="300"/>
      <c r="S1515" s="300"/>
      <c r="T1515" s="300"/>
      <c r="U1515" s="300"/>
      <c r="V1515" s="300"/>
      <c r="W1515" s="300"/>
      <c r="X1515" s="300"/>
      <c r="Y1515" s="300"/>
      <c r="Z1515" s="300"/>
      <c r="AA1515" s="300"/>
      <c r="AB1515" s="300"/>
      <c r="AC1515" s="300"/>
      <c r="AD1515" s="297"/>
    </row>
    <row r="1516" spans="18:30" x14ac:dyDescent="0.25">
      <c r="R1516" s="300"/>
      <c r="S1516" s="300"/>
      <c r="T1516" s="300"/>
      <c r="U1516" s="300"/>
      <c r="V1516" s="300"/>
      <c r="W1516" s="300"/>
      <c r="X1516" s="300"/>
      <c r="Y1516" s="300"/>
      <c r="Z1516" s="300"/>
      <c r="AA1516" s="300"/>
      <c r="AB1516" s="300"/>
      <c r="AC1516" s="300"/>
      <c r="AD1516" s="297"/>
    </row>
    <row r="1517" spans="18:30" x14ac:dyDescent="0.25">
      <c r="R1517" s="300"/>
      <c r="S1517" s="300"/>
      <c r="T1517" s="300"/>
      <c r="U1517" s="300"/>
      <c r="V1517" s="300"/>
      <c r="W1517" s="300"/>
      <c r="X1517" s="300"/>
      <c r="Y1517" s="300"/>
      <c r="Z1517" s="300"/>
      <c r="AA1517" s="300"/>
      <c r="AB1517" s="300"/>
      <c r="AC1517" s="300"/>
      <c r="AD1517" s="297"/>
    </row>
    <row r="1518" spans="18:30" x14ac:dyDescent="0.25">
      <c r="R1518" s="300"/>
      <c r="S1518" s="300"/>
      <c r="T1518" s="300"/>
      <c r="U1518" s="300"/>
      <c r="V1518" s="300"/>
      <c r="W1518" s="300"/>
      <c r="X1518" s="300"/>
      <c r="Y1518" s="300"/>
      <c r="Z1518" s="300"/>
      <c r="AA1518" s="300"/>
      <c r="AB1518" s="300"/>
      <c r="AC1518" s="300"/>
      <c r="AD1518" s="297"/>
    </row>
    <row r="1519" spans="18:30" x14ac:dyDescent="0.25">
      <c r="R1519" s="300"/>
      <c r="S1519" s="300"/>
      <c r="T1519" s="300"/>
      <c r="U1519" s="300"/>
      <c r="V1519" s="300"/>
      <c r="W1519" s="300"/>
      <c r="X1519" s="300"/>
      <c r="Y1519" s="300"/>
      <c r="Z1519" s="300"/>
      <c r="AA1519" s="300"/>
      <c r="AB1519" s="300"/>
      <c r="AC1519" s="300"/>
      <c r="AD1519" s="297"/>
    </row>
    <row r="1520" spans="18:30" x14ac:dyDescent="0.25">
      <c r="R1520" s="300"/>
      <c r="S1520" s="300"/>
      <c r="T1520" s="300"/>
      <c r="U1520" s="300"/>
      <c r="V1520" s="300"/>
      <c r="W1520" s="300"/>
      <c r="X1520" s="300"/>
      <c r="Y1520" s="300"/>
      <c r="Z1520" s="300"/>
      <c r="AA1520" s="300"/>
      <c r="AB1520" s="300"/>
      <c r="AC1520" s="300"/>
      <c r="AD1520" s="297"/>
    </row>
    <row r="1521" spans="18:30" x14ac:dyDescent="0.25">
      <c r="R1521" s="300"/>
      <c r="S1521" s="300"/>
      <c r="T1521" s="300"/>
      <c r="U1521" s="300"/>
      <c r="V1521" s="300"/>
      <c r="W1521" s="300"/>
      <c r="X1521" s="300"/>
      <c r="Y1521" s="300"/>
      <c r="Z1521" s="300"/>
      <c r="AA1521" s="300"/>
      <c r="AB1521" s="300"/>
      <c r="AC1521" s="300"/>
      <c r="AD1521" s="297"/>
    </row>
    <row r="1522" spans="18:30" x14ac:dyDescent="0.25">
      <c r="R1522" s="300"/>
      <c r="S1522" s="300"/>
      <c r="T1522" s="300"/>
      <c r="U1522" s="300"/>
      <c r="V1522" s="300"/>
      <c r="W1522" s="300"/>
      <c r="X1522" s="300"/>
      <c r="Y1522" s="300"/>
      <c r="Z1522" s="300"/>
      <c r="AA1522" s="300"/>
      <c r="AB1522" s="300"/>
      <c r="AC1522" s="300"/>
      <c r="AD1522" s="297"/>
    </row>
    <row r="1523" spans="18:30" x14ac:dyDescent="0.25">
      <c r="R1523" s="300"/>
      <c r="S1523" s="300"/>
      <c r="T1523" s="300"/>
      <c r="U1523" s="300"/>
      <c r="V1523" s="300"/>
      <c r="W1523" s="300"/>
      <c r="X1523" s="300"/>
      <c r="Y1523" s="300"/>
      <c r="Z1523" s="300"/>
      <c r="AA1523" s="300"/>
      <c r="AB1523" s="300"/>
      <c r="AC1523" s="300"/>
      <c r="AD1523" s="297"/>
    </row>
    <row r="1524" spans="18:30" x14ac:dyDescent="0.25">
      <c r="R1524" s="300"/>
      <c r="S1524" s="300"/>
      <c r="T1524" s="300"/>
      <c r="U1524" s="300"/>
      <c r="V1524" s="300"/>
      <c r="W1524" s="300"/>
      <c r="X1524" s="300"/>
      <c r="Y1524" s="300"/>
      <c r="Z1524" s="300"/>
      <c r="AA1524" s="300"/>
      <c r="AB1524" s="300"/>
      <c r="AC1524" s="300"/>
      <c r="AD1524" s="297"/>
    </row>
    <row r="1525" spans="18:30" x14ac:dyDescent="0.25">
      <c r="R1525" s="300"/>
      <c r="S1525" s="300"/>
      <c r="T1525" s="300"/>
      <c r="U1525" s="300"/>
      <c r="V1525" s="300"/>
      <c r="W1525" s="300"/>
      <c r="X1525" s="300"/>
      <c r="Y1525" s="300"/>
      <c r="Z1525" s="300"/>
      <c r="AA1525" s="300"/>
      <c r="AB1525" s="300"/>
      <c r="AC1525" s="300"/>
      <c r="AD1525" s="297"/>
    </row>
    <row r="1526" spans="18:30" x14ac:dyDescent="0.25">
      <c r="R1526" s="300"/>
      <c r="S1526" s="300"/>
      <c r="T1526" s="300"/>
      <c r="U1526" s="300"/>
      <c r="V1526" s="300"/>
      <c r="W1526" s="300"/>
      <c r="X1526" s="300"/>
      <c r="Y1526" s="300"/>
      <c r="Z1526" s="300"/>
      <c r="AA1526" s="300"/>
      <c r="AB1526" s="300"/>
      <c r="AC1526" s="300"/>
      <c r="AD1526" s="297"/>
    </row>
    <row r="1527" spans="18:30" x14ac:dyDescent="0.25">
      <c r="R1527" s="300"/>
      <c r="S1527" s="300"/>
      <c r="T1527" s="300"/>
      <c r="U1527" s="300"/>
      <c r="V1527" s="300"/>
      <c r="W1527" s="300"/>
      <c r="X1527" s="300"/>
      <c r="Y1527" s="300"/>
      <c r="Z1527" s="300"/>
      <c r="AA1527" s="300"/>
      <c r="AB1527" s="300"/>
      <c r="AC1527" s="300"/>
      <c r="AD1527" s="297"/>
    </row>
    <row r="1528" spans="18:30" x14ac:dyDescent="0.25">
      <c r="R1528" s="300"/>
      <c r="S1528" s="300"/>
      <c r="T1528" s="300"/>
      <c r="U1528" s="300"/>
      <c r="V1528" s="300"/>
      <c r="W1528" s="300"/>
      <c r="X1528" s="300"/>
      <c r="Y1528" s="300"/>
      <c r="Z1528" s="300"/>
      <c r="AA1528" s="300"/>
      <c r="AB1528" s="300"/>
      <c r="AC1528" s="300"/>
      <c r="AD1528" s="297"/>
    </row>
    <row r="1529" spans="18:30" x14ac:dyDescent="0.25">
      <c r="R1529" s="300"/>
      <c r="S1529" s="300"/>
      <c r="T1529" s="300"/>
      <c r="U1529" s="300"/>
      <c r="V1529" s="300"/>
      <c r="W1529" s="300"/>
      <c r="X1529" s="300"/>
      <c r="Y1529" s="300"/>
      <c r="Z1529" s="300"/>
      <c r="AA1529" s="300"/>
      <c r="AB1529" s="300"/>
      <c r="AC1529" s="300"/>
      <c r="AD1529" s="297"/>
    </row>
    <row r="1530" spans="18:30" x14ac:dyDescent="0.25">
      <c r="R1530" s="300"/>
      <c r="S1530" s="300"/>
      <c r="T1530" s="300"/>
      <c r="U1530" s="300"/>
      <c r="V1530" s="300"/>
      <c r="W1530" s="300"/>
      <c r="X1530" s="300"/>
      <c r="Y1530" s="300"/>
      <c r="Z1530" s="300"/>
      <c r="AA1530" s="300"/>
      <c r="AB1530" s="300"/>
      <c r="AC1530" s="300"/>
      <c r="AD1530" s="297"/>
    </row>
    <row r="1531" spans="18:30" x14ac:dyDescent="0.25">
      <c r="R1531" s="300"/>
      <c r="S1531" s="300"/>
      <c r="T1531" s="300"/>
      <c r="U1531" s="300"/>
      <c r="V1531" s="300"/>
      <c r="W1531" s="300"/>
      <c r="X1531" s="300"/>
      <c r="Y1531" s="300"/>
      <c r="Z1531" s="300"/>
      <c r="AA1531" s="300"/>
      <c r="AB1531" s="300"/>
      <c r="AC1531" s="300"/>
      <c r="AD1531" s="297"/>
    </row>
    <row r="1532" spans="18:30" x14ac:dyDescent="0.25">
      <c r="R1532" s="300"/>
      <c r="S1532" s="300"/>
      <c r="T1532" s="300"/>
      <c r="U1532" s="300"/>
      <c r="V1532" s="300"/>
      <c r="W1532" s="300"/>
      <c r="X1532" s="300"/>
      <c r="Y1532" s="300"/>
      <c r="Z1532" s="300"/>
      <c r="AA1532" s="300"/>
      <c r="AB1532" s="300"/>
      <c r="AC1532" s="300"/>
      <c r="AD1532" s="297"/>
    </row>
    <row r="1533" spans="18:30" x14ac:dyDescent="0.25">
      <c r="R1533" s="300"/>
      <c r="S1533" s="300"/>
      <c r="T1533" s="300"/>
      <c r="U1533" s="300"/>
      <c r="V1533" s="300"/>
      <c r="W1533" s="300"/>
      <c r="X1533" s="300"/>
      <c r="Y1533" s="300"/>
      <c r="Z1533" s="300"/>
      <c r="AA1533" s="300"/>
      <c r="AB1533" s="300"/>
      <c r="AC1533" s="300"/>
      <c r="AD1533" s="297"/>
    </row>
    <row r="1534" spans="18:30" x14ac:dyDescent="0.25">
      <c r="R1534" s="300"/>
      <c r="S1534" s="300"/>
      <c r="T1534" s="300"/>
      <c r="U1534" s="300"/>
      <c r="V1534" s="300"/>
      <c r="W1534" s="300"/>
      <c r="X1534" s="300"/>
      <c r="Y1534" s="300"/>
      <c r="Z1534" s="300"/>
      <c r="AA1534" s="300"/>
      <c r="AB1534" s="300"/>
      <c r="AC1534" s="300"/>
      <c r="AD1534" s="297"/>
    </row>
    <row r="1535" spans="18:30" x14ac:dyDescent="0.25">
      <c r="R1535" s="300"/>
      <c r="S1535" s="300"/>
      <c r="T1535" s="300"/>
      <c r="U1535" s="300"/>
      <c r="V1535" s="300"/>
      <c r="W1535" s="300"/>
      <c r="X1535" s="300"/>
      <c r="Y1535" s="300"/>
      <c r="Z1535" s="300"/>
      <c r="AA1535" s="300"/>
      <c r="AB1535" s="300"/>
      <c r="AC1535" s="300"/>
      <c r="AD1535" s="297"/>
    </row>
    <row r="1536" spans="18:30" x14ac:dyDescent="0.25">
      <c r="R1536" s="300"/>
      <c r="S1536" s="300"/>
      <c r="T1536" s="300"/>
      <c r="U1536" s="300"/>
      <c r="V1536" s="300"/>
      <c r="W1536" s="300"/>
      <c r="X1536" s="300"/>
      <c r="Y1536" s="300"/>
      <c r="Z1536" s="300"/>
      <c r="AA1536" s="300"/>
      <c r="AB1536" s="300"/>
      <c r="AC1536" s="300"/>
      <c r="AD1536" s="297"/>
    </row>
    <row r="1537" spans="18:30" x14ac:dyDescent="0.25">
      <c r="R1537" s="300"/>
      <c r="S1537" s="300"/>
      <c r="T1537" s="300"/>
      <c r="U1537" s="300"/>
      <c r="V1537" s="300"/>
      <c r="W1537" s="300"/>
      <c r="X1537" s="300"/>
      <c r="Y1537" s="300"/>
      <c r="Z1537" s="300"/>
      <c r="AA1537" s="300"/>
      <c r="AB1537" s="300"/>
      <c r="AC1537" s="300"/>
      <c r="AD1537" s="297"/>
    </row>
    <row r="1538" spans="18:30" x14ac:dyDescent="0.25">
      <c r="R1538" s="300"/>
      <c r="S1538" s="300"/>
      <c r="T1538" s="300"/>
      <c r="U1538" s="300"/>
      <c r="V1538" s="300"/>
      <c r="W1538" s="300"/>
      <c r="X1538" s="300"/>
      <c r="Y1538" s="300"/>
      <c r="Z1538" s="300"/>
      <c r="AA1538" s="300"/>
      <c r="AB1538" s="300"/>
      <c r="AC1538" s="300"/>
      <c r="AD1538" s="297"/>
    </row>
    <row r="1539" spans="18:30" x14ac:dyDescent="0.25">
      <c r="R1539" s="300"/>
      <c r="S1539" s="300"/>
      <c r="T1539" s="300"/>
      <c r="U1539" s="300"/>
      <c r="V1539" s="300"/>
      <c r="W1539" s="300"/>
      <c r="X1539" s="300"/>
      <c r="Y1539" s="300"/>
      <c r="Z1539" s="300"/>
      <c r="AA1539" s="300"/>
      <c r="AB1539" s="300"/>
      <c r="AC1539" s="300"/>
      <c r="AD1539" s="297"/>
    </row>
    <row r="1540" spans="18:30" x14ac:dyDescent="0.25">
      <c r="R1540" s="300"/>
      <c r="S1540" s="300"/>
      <c r="T1540" s="300"/>
      <c r="U1540" s="300"/>
      <c r="V1540" s="300"/>
      <c r="W1540" s="300"/>
      <c r="X1540" s="300"/>
      <c r="Y1540" s="300"/>
      <c r="Z1540" s="300"/>
      <c r="AA1540" s="300"/>
      <c r="AB1540" s="300"/>
      <c r="AC1540" s="300"/>
      <c r="AD1540" s="297"/>
    </row>
    <row r="1541" spans="18:30" x14ac:dyDescent="0.25">
      <c r="R1541" s="300"/>
      <c r="S1541" s="300"/>
      <c r="T1541" s="300"/>
      <c r="U1541" s="300"/>
      <c r="V1541" s="300"/>
      <c r="W1541" s="300"/>
      <c r="X1541" s="300"/>
      <c r="Y1541" s="300"/>
      <c r="Z1541" s="300"/>
      <c r="AA1541" s="300"/>
      <c r="AB1541" s="300"/>
      <c r="AC1541" s="300"/>
      <c r="AD1541" s="297"/>
    </row>
    <row r="1542" spans="18:30" x14ac:dyDescent="0.25">
      <c r="R1542" s="300"/>
      <c r="S1542" s="300"/>
      <c r="T1542" s="300"/>
      <c r="U1542" s="300"/>
      <c r="V1542" s="300"/>
      <c r="W1542" s="300"/>
      <c r="X1542" s="300"/>
      <c r="Y1542" s="300"/>
      <c r="Z1542" s="300"/>
      <c r="AA1542" s="300"/>
      <c r="AB1542" s="300"/>
      <c r="AC1542" s="300"/>
      <c r="AD1542" s="297"/>
    </row>
    <row r="1543" spans="18:30" x14ac:dyDescent="0.25">
      <c r="R1543" s="300"/>
      <c r="S1543" s="300"/>
      <c r="T1543" s="300"/>
      <c r="U1543" s="300"/>
      <c r="V1543" s="300"/>
      <c r="W1543" s="300"/>
      <c r="X1543" s="300"/>
      <c r="Y1543" s="300"/>
      <c r="Z1543" s="300"/>
      <c r="AA1543" s="300"/>
      <c r="AB1543" s="300"/>
      <c r="AC1543" s="300"/>
      <c r="AD1543" s="297"/>
    </row>
    <row r="1544" spans="18:30" x14ac:dyDescent="0.25">
      <c r="R1544" s="300"/>
      <c r="S1544" s="300"/>
      <c r="T1544" s="300"/>
      <c r="U1544" s="300"/>
      <c r="V1544" s="300"/>
      <c r="W1544" s="300"/>
      <c r="X1544" s="300"/>
      <c r="Y1544" s="300"/>
      <c r="Z1544" s="300"/>
      <c r="AA1544" s="300"/>
      <c r="AB1544" s="300"/>
      <c r="AC1544" s="300"/>
      <c r="AD1544" s="297"/>
    </row>
    <row r="1545" spans="18:30" x14ac:dyDescent="0.25">
      <c r="R1545" s="300"/>
      <c r="S1545" s="300"/>
      <c r="T1545" s="300"/>
      <c r="U1545" s="300"/>
      <c r="V1545" s="300"/>
      <c r="W1545" s="300"/>
      <c r="X1545" s="300"/>
      <c r="Y1545" s="300"/>
      <c r="Z1545" s="300"/>
      <c r="AA1545" s="300"/>
      <c r="AB1545" s="300"/>
      <c r="AC1545" s="300"/>
      <c r="AD1545" s="297"/>
    </row>
    <row r="1546" spans="18:30" x14ac:dyDescent="0.25">
      <c r="R1546" s="300"/>
      <c r="S1546" s="300"/>
      <c r="T1546" s="300"/>
      <c r="U1546" s="300"/>
      <c r="V1546" s="300"/>
      <c r="W1546" s="300"/>
      <c r="X1546" s="300"/>
      <c r="Y1546" s="300"/>
      <c r="Z1546" s="300"/>
      <c r="AA1546" s="300"/>
      <c r="AB1546" s="300"/>
      <c r="AC1546" s="300"/>
      <c r="AD1546" s="297"/>
    </row>
    <row r="1547" spans="18:30" x14ac:dyDescent="0.25">
      <c r="R1547" s="300"/>
      <c r="S1547" s="300"/>
      <c r="T1547" s="300"/>
      <c r="U1547" s="300"/>
      <c r="V1547" s="300"/>
      <c r="W1547" s="300"/>
      <c r="X1547" s="300"/>
      <c r="Y1547" s="300"/>
      <c r="Z1547" s="300"/>
      <c r="AA1547" s="300"/>
      <c r="AB1547" s="300"/>
      <c r="AC1547" s="300"/>
      <c r="AD1547" s="297"/>
    </row>
    <row r="1548" spans="18:30" x14ac:dyDescent="0.25">
      <c r="R1548" s="300"/>
      <c r="S1548" s="300"/>
      <c r="T1548" s="300"/>
      <c r="U1548" s="300"/>
      <c r="V1548" s="300"/>
      <c r="W1548" s="300"/>
      <c r="X1548" s="300"/>
      <c r="Y1548" s="300"/>
      <c r="Z1548" s="300"/>
      <c r="AA1548" s="300"/>
      <c r="AB1548" s="300"/>
      <c r="AC1548" s="300"/>
      <c r="AD1548" s="297"/>
    </row>
    <row r="1549" spans="18:30" x14ac:dyDescent="0.25">
      <c r="R1549" s="300"/>
      <c r="S1549" s="300"/>
      <c r="T1549" s="300"/>
      <c r="U1549" s="300"/>
      <c r="V1549" s="300"/>
      <c r="W1549" s="300"/>
      <c r="X1549" s="300"/>
      <c r="Y1549" s="300"/>
      <c r="Z1549" s="300"/>
      <c r="AA1549" s="300"/>
      <c r="AB1549" s="300"/>
      <c r="AC1549" s="300"/>
      <c r="AD1549" s="297"/>
    </row>
    <row r="1550" spans="18:30" x14ac:dyDescent="0.25">
      <c r="R1550" s="300"/>
      <c r="S1550" s="300"/>
      <c r="T1550" s="300"/>
      <c r="U1550" s="300"/>
      <c r="V1550" s="300"/>
      <c r="W1550" s="300"/>
      <c r="X1550" s="300"/>
      <c r="Y1550" s="300"/>
      <c r="Z1550" s="300"/>
      <c r="AA1550" s="300"/>
      <c r="AB1550" s="300"/>
      <c r="AC1550" s="300"/>
      <c r="AD1550" s="297"/>
    </row>
    <row r="1551" spans="18:30" x14ac:dyDescent="0.25">
      <c r="R1551" s="300"/>
      <c r="S1551" s="300"/>
      <c r="T1551" s="300"/>
      <c r="U1551" s="300"/>
      <c r="V1551" s="300"/>
      <c r="W1551" s="300"/>
      <c r="X1551" s="300"/>
      <c r="Y1551" s="300"/>
      <c r="Z1551" s="300"/>
      <c r="AA1551" s="300"/>
      <c r="AB1551" s="300"/>
      <c r="AC1551" s="300"/>
      <c r="AD1551" s="297"/>
    </row>
    <row r="1552" spans="18:30" x14ac:dyDescent="0.25">
      <c r="R1552" s="300"/>
      <c r="S1552" s="300"/>
      <c r="T1552" s="300"/>
      <c r="U1552" s="300"/>
      <c r="V1552" s="300"/>
      <c r="W1552" s="300"/>
      <c r="X1552" s="300"/>
      <c r="Y1552" s="300"/>
      <c r="Z1552" s="300"/>
      <c r="AA1552" s="300"/>
      <c r="AB1552" s="300"/>
      <c r="AC1552" s="300"/>
      <c r="AD1552" s="297"/>
    </row>
    <row r="1553" spans="18:30" x14ac:dyDescent="0.25">
      <c r="R1553" s="300"/>
      <c r="S1553" s="300"/>
      <c r="T1553" s="300"/>
      <c r="U1553" s="300"/>
      <c r="V1553" s="300"/>
      <c r="W1553" s="300"/>
      <c r="X1553" s="300"/>
      <c r="Y1553" s="300"/>
      <c r="Z1553" s="300"/>
      <c r="AA1553" s="300"/>
      <c r="AB1553" s="300"/>
      <c r="AC1553" s="300"/>
      <c r="AD1553" s="297"/>
    </row>
    <row r="1554" spans="18:30" x14ac:dyDescent="0.25">
      <c r="R1554" s="300"/>
      <c r="S1554" s="300"/>
      <c r="T1554" s="300"/>
      <c r="U1554" s="300"/>
      <c r="V1554" s="300"/>
      <c r="W1554" s="300"/>
      <c r="X1554" s="300"/>
      <c r="Y1554" s="300"/>
      <c r="Z1554" s="300"/>
      <c r="AA1554" s="300"/>
      <c r="AB1554" s="300"/>
      <c r="AC1554" s="300"/>
      <c r="AD1554" s="297"/>
    </row>
    <row r="1555" spans="18:30" x14ac:dyDescent="0.25">
      <c r="R1555" s="300"/>
      <c r="S1555" s="300"/>
      <c r="T1555" s="300"/>
      <c r="U1555" s="300"/>
      <c r="V1555" s="300"/>
      <c r="W1555" s="300"/>
      <c r="X1555" s="300"/>
      <c r="Y1555" s="300"/>
      <c r="Z1555" s="300"/>
      <c r="AA1555" s="300"/>
      <c r="AB1555" s="300"/>
      <c r="AC1555" s="300"/>
      <c r="AD1555" s="297"/>
    </row>
    <row r="1556" spans="18:30" x14ac:dyDescent="0.25">
      <c r="R1556" s="300"/>
      <c r="S1556" s="300"/>
      <c r="T1556" s="300"/>
      <c r="U1556" s="300"/>
      <c r="V1556" s="300"/>
      <c r="W1556" s="300"/>
      <c r="X1556" s="300"/>
      <c r="Y1556" s="300"/>
      <c r="Z1556" s="300"/>
      <c r="AA1556" s="300"/>
      <c r="AB1556" s="300"/>
      <c r="AC1556" s="300"/>
      <c r="AD1556" s="297"/>
    </row>
    <row r="1557" spans="18:30" x14ac:dyDescent="0.25">
      <c r="R1557" s="300"/>
      <c r="S1557" s="300"/>
      <c r="T1557" s="300"/>
      <c r="U1557" s="300"/>
      <c r="V1557" s="300"/>
      <c r="W1557" s="300"/>
      <c r="X1557" s="300"/>
      <c r="Y1557" s="300"/>
      <c r="Z1557" s="300"/>
      <c r="AA1557" s="300"/>
      <c r="AB1557" s="300"/>
      <c r="AC1557" s="300"/>
      <c r="AD1557" s="297"/>
    </row>
    <row r="1558" spans="18:30" x14ac:dyDescent="0.25">
      <c r="R1558" s="300"/>
      <c r="S1558" s="300"/>
      <c r="T1558" s="300"/>
      <c r="U1558" s="300"/>
      <c r="V1558" s="300"/>
      <c r="W1558" s="300"/>
      <c r="X1558" s="300"/>
      <c r="Y1558" s="300"/>
      <c r="Z1558" s="300"/>
      <c r="AA1558" s="300"/>
      <c r="AB1558" s="300"/>
      <c r="AC1558" s="300"/>
      <c r="AD1558" s="297"/>
    </row>
    <row r="1559" spans="18:30" x14ac:dyDescent="0.25">
      <c r="R1559" s="300"/>
      <c r="S1559" s="300"/>
      <c r="T1559" s="300"/>
      <c r="U1559" s="300"/>
      <c r="V1559" s="300"/>
      <c r="W1559" s="300"/>
      <c r="X1559" s="300"/>
      <c r="Y1559" s="300"/>
      <c r="Z1559" s="300"/>
      <c r="AA1559" s="300"/>
      <c r="AB1559" s="300"/>
      <c r="AC1559" s="300"/>
      <c r="AD1559" s="297"/>
    </row>
    <row r="1560" spans="18:30" x14ac:dyDescent="0.25">
      <c r="R1560" s="300"/>
      <c r="S1560" s="300"/>
      <c r="T1560" s="300"/>
      <c r="U1560" s="300"/>
      <c r="V1560" s="300"/>
      <c r="W1560" s="300"/>
      <c r="X1560" s="300"/>
      <c r="Y1560" s="300"/>
      <c r="Z1560" s="300"/>
      <c r="AA1560" s="300"/>
      <c r="AB1560" s="300"/>
      <c r="AC1560" s="300"/>
      <c r="AD1560" s="297"/>
    </row>
    <row r="1561" spans="18:30" x14ac:dyDescent="0.25">
      <c r="R1561" s="300"/>
      <c r="S1561" s="300"/>
      <c r="T1561" s="300"/>
      <c r="U1561" s="300"/>
      <c r="V1561" s="300"/>
      <c r="W1561" s="300"/>
      <c r="X1561" s="300"/>
      <c r="Y1561" s="300"/>
      <c r="Z1561" s="300"/>
      <c r="AA1561" s="300"/>
      <c r="AB1561" s="300"/>
      <c r="AC1561" s="300"/>
      <c r="AD1561" s="297"/>
    </row>
    <row r="1562" spans="18:30" x14ac:dyDescent="0.25">
      <c r="R1562" s="300"/>
      <c r="S1562" s="300"/>
      <c r="T1562" s="300"/>
      <c r="U1562" s="300"/>
      <c r="V1562" s="300"/>
      <c r="W1562" s="300"/>
      <c r="X1562" s="300"/>
      <c r="Y1562" s="300"/>
      <c r="Z1562" s="300"/>
      <c r="AA1562" s="300"/>
      <c r="AB1562" s="300"/>
      <c r="AC1562" s="300"/>
      <c r="AD1562" s="297"/>
    </row>
    <row r="1563" spans="18:30" x14ac:dyDescent="0.25">
      <c r="R1563" s="300"/>
      <c r="S1563" s="300"/>
      <c r="T1563" s="300"/>
      <c r="U1563" s="300"/>
      <c r="V1563" s="300"/>
      <c r="W1563" s="300"/>
      <c r="X1563" s="300"/>
      <c r="Y1563" s="300"/>
      <c r="Z1563" s="300"/>
      <c r="AA1563" s="300"/>
      <c r="AB1563" s="300"/>
      <c r="AC1563" s="300"/>
      <c r="AD1563" s="297"/>
    </row>
    <row r="1564" spans="18:30" x14ac:dyDescent="0.25">
      <c r="R1564" s="300"/>
      <c r="S1564" s="300"/>
      <c r="T1564" s="300"/>
      <c r="U1564" s="300"/>
      <c r="V1564" s="300"/>
      <c r="W1564" s="300"/>
      <c r="X1564" s="300"/>
      <c r="Y1564" s="300"/>
      <c r="Z1564" s="300"/>
      <c r="AA1564" s="300"/>
      <c r="AB1564" s="300"/>
      <c r="AC1564" s="300"/>
      <c r="AD1564" s="297"/>
    </row>
    <row r="1565" spans="18:30" x14ac:dyDescent="0.25">
      <c r="R1565" s="300"/>
      <c r="S1565" s="300"/>
      <c r="T1565" s="300"/>
      <c r="U1565" s="300"/>
      <c r="V1565" s="300"/>
      <c r="W1565" s="300"/>
      <c r="X1565" s="300"/>
      <c r="Y1565" s="300"/>
      <c r="Z1565" s="300"/>
      <c r="AA1565" s="300"/>
      <c r="AB1565" s="300"/>
      <c r="AC1565" s="300"/>
      <c r="AD1565" s="297"/>
    </row>
    <row r="1566" spans="18:30" x14ac:dyDescent="0.25">
      <c r="R1566" s="300"/>
      <c r="S1566" s="300"/>
      <c r="T1566" s="300"/>
      <c r="U1566" s="300"/>
      <c r="V1566" s="300"/>
      <c r="W1566" s="300"/>
      <c r="X1566" s="300"/>
      <c r="Y1566" s="300"/>
      <c r="Z1566" s="300"/>
      <c r="AA1566" s="300"/>
      <c r="AB1566" s="300"/>
      <c r="AC1566" s="300"/>
      <c r="AD1566" s="297"/>
    </row>
    <row r="1567" spans="18:30" x14ac:dyDescent="0.25">
      <c r="R1567" s="300"/>
      <c r="S1567" s="300"/>
      <c r="T1567" s="300"/>
      <c r="U1567" s="300"/>
      <c r="V1567" s="300"/>
      <c r="W1567" s="300"/>
      <c r="X1567" s="300"/>
      <c r="Y1567" s="300"/>
      <c r="Z1567" s="300"/>
      <c r="AA1567" s="300"/>
      <c r="AB1567" s="300"/>
      <c r="AC1567" s="300"/>
      <c r="AD1567" s="297"/>
    </row>
    <row r="1568" spans="18:30" x14ac:dyDescent="0.25">
      <c r="R1568" s="300"/>
      <c r="S1568" s="300"/>
      <c r="T1568" s="300"/>
      <c r="U1568" s="300"/>
      <c r="V1568" s="300"/>
      <c r="W1568" s="300"/>
      <c r="X1568" s="300"/>
      <c r="Y1568" s="300"/>
      <c r="Z1568" s="300"/>
      <c r="AA1568" s="300"/>
      <c r="AB1568" s="300"/>
      <c r="AC1568" s="300"/>
      <c r="AD1568" s="297"/>
    </row>
    <row r="1569" spans="18:30" x14ac:dyDescent="0.25">
      <c r="R1569" s="300"/>
      <c r="S1569" s="300"/>
      <c r="T1569" s="300"/>
      <c r="U1569" s="300"/>
      <c r="V1569" s="300"/>
      <c r="W1569" s="300"/>
      <c r="X1569" s="300"/>
      <c r="Y1569" s="300"/>
      <c r="Z1569" s="300"/>
      <c r="AA1569" s="300"/>
      <c r="AB1569" s="300"/>
      <c r="AC1569" s="300"/>
      <c r="AD1569" s="297"/>
    </row>
    <row r="1570" spans="18:30" x14ac:dyDescent="0.25">
      <c r="R1570" s="300"/>
      <c r="S1570" s="300"/>
      <c r="T1570" s="300"/>
      <c r="U1570" s="300"/>
      <c r="V1570" s="300"/>
      <c r="W1570" s="300"/>
      <c r="X1570" s="300"/>
      <c r="Y1570" s="300"/>
      <c r="Z1570" s="300"/>
      <c r="AA1570" s="300"/>
      <c r="AB1570" s="300"/>
      <c r="AC1570" s="300"/>
      <c r="AD1570" s="297"/>
    </row>
    <row r="1571" spans="18:30" x14ac:dyDescent="0.25">
      <c r="R1571" s="300"/>
      <c r="S1571" s="300"/>
      <c r="T1571" s="300"/>
      <c r="U1571" s="300"/>
      <c r="V1571" s="300"/>
      <c r="W1571" s="300"/>
      <c r="X1571" s="300"/>
      <c r="Y1571" s="300"/>
      <c r="Z1571" s="300"/>
      <c r="AA1571" s="300"/>
      <c r="AB1571" s="300"/>
      <c r="AC1571" s="300"/>
      <c r="AD1571" s="297"/>
    </row>
    <row r="1572" spans="18:30" x14ac:dyDescent="0.25">
      <c r="R1572" s="300"/>
      <c r="S1572" s="300"/>
      <c r="T1572" s="300"/>
      <c r="U1572" s="300"/>
      <c r="V1572" s="300"/>
      <c r="W1572" s="300"/>
      <c r="X1572" s="300"/>
      <c r="Y1572" s="300"/>
      <c r="Z1572" s="300"/>
      <c r="AA1572" s="300"/>
      <c r="AB1572" s="300"/>
      <c r="AC1572" s="300"/>
      <c r="AD1572" s="297"/>
    </row>
    <row r="1573" spans="18:30" x14ac:dyDescent="0.25">
      <c r="R1573" s="300"/>
      <c r="S1573" s="300"/>
      <c r="T1573" s="300"/>
      <c r="U1573" s="300"/>
      <c r="V1573" s="300"/>
      <c r="W1573" s="300"/>
      <c r="X1573" s="300"/>
      <c r="Y1573" s="300"/>
      <c r="Z1573" s="300"/>
      <c r="AA1573" s="300"/>
      <c r="AB1573" s="300"/>
      <c r="AC1573" s="300"/>
      <c r="AD1573" s="297"/>
    </row>
    <row r="1574" spans="18:30" x14ac:dyDescent="0.25">
      <c r="R1574" s="300"/>
      <c r="S1574" s="300"/>
      <c r="T1574" s="300"/>
      <c r="U1574" s="300"/>
      <c r="V1574" s="300"/>
      <c r="W1574" s="300"/>
      <c r="X1574" s="300"/>
      <c r="Y1574" s="300"/>
      <c r="Z1574" s="300"/>
      <c r="AA1574" s="300"/>
      <c r="AB1574" s="300"/>
      <c r="AC1574" s="300"/>
      <c r="AD1574" s="297"/>
    </row>
    <row r="1575" spans="18:30" x14ac:dyDescent="0.25">
      <c r="R1575" s="300"/>
      <c r="S1575" s="300"/>
      <c r="T1575" s="300"/>
      <c r="U1575" s="300"/>
      <c r="V1575" s="300"/>
      <c r="W1575" s="300"/>
      <c r="X1575" s="300"/>
      <c r="Y1575" s="300"/>
      <c r="Z1575" s="300"/>
      <c r="AA1575" s="300"/>
      <c r="AB1575" s="300"/>
      <c r="AC1575" s="300"/>
      <c r="AD1575" s="297"/>
    </row>
    <row r="1576" spans="18:30" x14ac:dyDescent="0.25">
      <c r="R1576" s="300"/>
      <c r="S1576" s="300"/>
      <c r="T1576" s="300"/>
      <c r="U1576" s="300"/>
      <c r="V1576" s="300"/>
      <c r="W1576" s="300"/>
      <c r="X1576" s="300"/>
      <c r="Y1576" s="300"/>
      <c r="Z1576" s="300"/>
      <c r="AA1576" s="300"/>
      <c r="AB1576" s="300"/>
      <c r="AC1576" s="300"/>
      <c r="AD1576" s="297"/>
    </row>
    <row r="1577" spans="18:30" x14ac:dyDescent="0.25">
      <c r="R1577" s="300"/>
      <c r="S1577" s="300"/>
      <c r="T1577" s="300"/>
      <c r="U1577" s="300"/>
      <c r="V1577" s="300"/>
      <c r="W1577" s="300"/>
      <c r="X1577" s="300"/>
      <c r="Y1577" s="300"/>
      <c r="Z1577" s="300"/>
      <c r="AA1577" s="300"/>
      <c r="AB1577" s="300"/>
      <c r="AC1577" s="300"/>
      <c r="AD1577" s="297"/>
    </row>
    <row r="1578" spans="18:30" x14ac:dyDescent="0.25">
      <c r="R1578" s="300"/>
      <c r="S1578" s="300"/>
      <c r="T1578" s="300"/>
      <c r="U1578" s="300"/>
      <c r="V1578" s="300"/>
      <c r="W1578" s="300"/>
      <c r="X1578" s="300"/>
      <c r="Y1578" s="300"/>
      <c r="Z1578" s="300"/>
      <c r="AA1578" s="300"/>
      <c r="AB1578" s="300"/>
      <c r="AC1578" s="300"/>
      <c r="AD1578" s="297"/>
    </row>
    <row r="1579" spans="18:30" x14ac:dyDescent="0.25">
      <c r="R1579" s="300"/>
      <c r="S1579" s="300"/>
      <c r="T1579" s="300"/>
      <c r="U1579" s="300"/>
      <c r="V1579" s="300"/>
      <c r="W1579" s="300"/>
      <c r="X1579" s="300"/>
      <c r="Y1579" s="300"/>
      <c r="Z1579" s="300"/>
      <c r="AA1579" s="300"/>
      <c r="AB1579" s="300"/>
      <c r="AC1579" s="300"/>
      <c r="AD1579" s="297"/>
    </row>
    <row r="1580" spans="18:30" x14ac:dyDescent="0.25">
      <c r="R1580" s="300"/>
      <c r="S1580" s="300"/>
      <c r="T1580" s="300"/>
      <c r="U1580" s="300"/>
      <c r="V1580" s="300"/>
      <c r="W1580" s="300"/>
      <c r="X1580" s="300"/>
      <c r="Y1580" s="300"/>
      <c r="Z1580" s="300"/>
      <c r="AA1580" s="300"/>
      <c r="AB1580" s="300"/>
      <c r="AC1580" s="300"/>
      <c r="AD1580" s="297"/>
    </row>
    <row r="1581" spans="18:30" x14ac:dyDescent="0.25">
      <c r="R1581" s="300"/>
      <c r="S1581" s="300"/>
      <c r="T1581" s="300"/>
      <c r="U1581" s="300"/>
      <c r="V1581" s="300"/>
      <c r="W1581" s="300"/>
      <c r="X1581" s="300"/>
      <c r="Y1581" s="300"/>
      <c r="Z1581" s="300"/>
      <c r="AA1581" s="300"/>
      <c r="AB1581" s="300"/>
      <c r="AC1581" s="300"/>
      <c r="AD1581" s="297"/>
    </row>
    <row r="1582" spans="18:30" x14ac:dyDescent="0.25">
      <c r="R1582" s="300"/>
      <c r="S1582" s="300"/>
      <c r="T1582" s="300"/>
      <c r="U1582" s="300"/>
      <c r="V1582" s="300"/>
      <c r="W1582" s="300"/>
      <c r="X1582" s="300"/>
      <c r="Y1582" s="300"/>
      <c r="Z1582" s="300"/>
      <c r="AA1582" s="300"/>
      <c r="AB1582" s="300"/>
      <c r="AC1582" s="300"/>
      <c r="AD1582" s="297"/>
    </row>
    <row r="1583" spans="18:30" x14ac:dyDescent="0.25">
      <c r="R1583" s="300"/>
      <c r="S1583" s="300"/>
      <c r="T1583" s="300"/>
      <c r="U1583" s="300"/>
      <c r="V1583" s="300"/>
      <c r="W1583" s="300"/>
      <c r="X1583" s="300"/>
      <c r="Y1583" s="300"/>
      <c r="Z1583" s="300"/>
      <c r="AA1583" s="300"/>
      <c r="AB1583" s="300"/>
      <c r="AC1583" s="300"/>
      <c r="AD1583" s="297"/>
    </row>
    <row r="1584" spans="18:30" x14ac:dyDescent="0.25">
      <c r="R1584" s="300"/>
      <c r="S1584" s="300"/>
      <c r="T1584" s="300"/>
      <c r="U1584" s="300"/>
      <c r="V1584" s="300"/>
      <c r="W1584" s="300"/>
      <c r="X1584" s="300"/>
      <c r="Y1584" s="300"/>
      <c r="Z1584" s="300"/>
      <c r="AA1584" s="300"/>
      <c r="AB1584" s="300"/>
      <c r="AC1584" s="300"/>
      <c r="AD1584" s="297"/>
    </row>
    <row r="1585" spans="18:30" x14ac:dyDescent="0.25">
      <c r="R1585" s="300"/>
      <c r="S1585" s="300"/>
      <c r="T1585" s="300"/>
      <c r="U1585" s="300"/>
      <c r="V1585" s="300"/>
      <c r="W1585" s="300"/>
      <c r="X1585" s="300"/>
      <c r="Y1585" s="300"/>
      <c r="Z1585" s="300"/>
      <c r="AA1585" s="300"/>
      <c r="AB1585" s="300"/>
      <c r="AC1585" s="300"/>
      <c r="AD1585" s="297"/>
    </row>
    <row r="1586" spans="18:30" x14ac:dyDescent="0.25">
      <c r="R1586" s="300"/>
      <c r="S1586" s="300"/>
      <c r="T1586" s="300"/>
      <c r="U1586" s="300"/>
      <c r="V1586" s="300"/>
      <c r="W1586" s="300"/>
      <c r="X1586" s="300"/>
      <c r="Y1586" s="300"/>
      <c r="Z1586" s="300"/>
      <c r="AA1586" s="300"/>
      <c r="AB1586" s="300"/>
      <c r="AC1586" s="300"/>
      <c r="AD1586" s="297"/>
    </row>
    <row r="1587" spans="18:30" x14ac:dyDescent="0.25">
      <c r="R1587" s="300"/>
      <c r="S1587" s="300"/>
      <c r="T1587" s="300"/>
      <c r="U1587" s="300"/>
      <c r="V1587" s="300"/>
      <c r="W1587" s="300"/>
      <c r="X1587" s="300"/>
      <c r="Y1587" s="300"/>
      <c r="Z1587" s="300"/>
      <c r="AA1587" s="300"/>
      <c r="AB1587" s="300"/>
      <c r="AC1587" s="300"/>
      <c r="AD1587" s="297"/>
    </row>
    <row r="1588" spans="18:30" x14ac:dyDescent="0.25">
      <c r="R1588" s="300"/>
      <c r="S1588" s="300"/>
      <c r="T1588" s="300"/>
      <c r="U1588" s="300"/>
      <c r="V1588" s="300"/>
      <c r="W1588" s="300"/>
      <c r="X1588" s="300"/>
      <c r="Y1588" s="300"/>
      <c r="Z1588" s="300"/>
      <c r="AA1588" s="300"/>
      <c r="AB1588" s="300"/>
      <c r="AC1588" s="300"/>
      <c r="AD1588" s="297"/>
    </row>
    <row r="1589" spans="18:30" x14ac:dyDescent="0.25">
      <c r="R1589" s="300"/>
      <c r="S1589" s="300"/>
      <c r="T1589" s="300"/>
      <c r="U1589" s="300"/>
      <c r="V1589" s="300"/>
      <c r="W1589" s="300"/>
      <c r="X1589" s="300"/>
      <c r="Y1589" s="300"/>
      <c r="Z1589" s="300"/>
      <c r="AA1589" s="300"/>
      <c r="AB1589" s="300"/>
      <c r="AC1589" s="300"/>
      <c r="AD1589" s="297"/>
    </row>
    <row r="1590" spans="18:30" x14ac:dyDescent="0.25">
      <c r="R1590" s="300"/>
      <c r="S1590" s="300"/>
      <c r="T1590" s="300"/>
      <c r="U1590" s="300"/>
      <c r="V1590" s="300"/>
      <c r="W1590" s="300"/>
      <c r="X1590" s="300"/>
      <c r="Y1590" s="300"/>
      <c r="Z1590" s="300"/>
      <c r="AA1590" s="300"/>
      <c r="AB1590" s="300"/>
      <c r="AC1590" s="300"/>
      <c r="AD1590" s="297"/>
    </row>
    <row r="1591" spans="18:30" x14ac:dyDescent="0.25">
      <c r="R1591" s="300"/>
      <c r="S1591" s="300"/>
      <c r="T1591" s="300"/>
      <c r="U1591" s="300"/>
      <c r="V1591" s="300"/>
      <c r="W1591" s="300"/>
      <c r="X1591" s="300"/>
      <c r="Y1591" s="300"/>
      <c r="Z1591" s="300"/>
      <c r="AA1591" s="300"/>
      <c r="AB1591" s="300"/>
      <c r="AC1591" s="300"/>
      <c r="AD1591" s="297"/>
    </row>
    <row r="1592" spans="18:30" x14ac:dyDescent="0.25">
      <c r="R1592" s="300"/>
      <c r="S1592" s="300"/>
      <c r="T1592" s="300"/>
      <c r="U1592" s="300"/>
      <c r="V1592" s="300"/>
      <c r="W1592" s="300"/>
      <c r="X1592" s="300"/>
      <c r="Y1592" s="300"/>
      <c r="Z1592" s="300"/>
      <c r="AA1592" s="300"/>
      <c r="AB1592" s="300"/>
      <c r="AC1592" s="300"/>
      <c r="AD1592" s="297"/>
    </row>
    <row r="1593" spans="18:30" x14ac:dyDescent="0.25">
      <c r="R1593" s="300"/>
      <c r="S1593" s="300"/>
      <c r="T1593" s="300"/>
      <c r="U1593" s="300"/>
      <c r="V1593" s="300"/>
      <c r="W1593" s="300"/>
      <c r="X1593" s="300"/>
      <c r="Y1593" s="300"/>
      <c r="Z1593" s="300"/>
      <c r="AA1593" s="300"/>
      <c r="AB1593" s="300"/>
      <c r="AC1593" s="300"/>
      <c r="AD1593" s="297"/>
    </row>
    <row r="1594" spans="18:30" x14ac:dyDescent="0.25">
      <c r="R1594" s="300"/>
      <c r="S1594" s="300"/>
      <c r="T1594" s="300"/>
      <c r="U1594" s="300"/>
      <c r="V1594" s="300"/>
      <c r="W1594" s="300"/>
      <c r="X1594" s="300"/>
      <c r="Y1594" s="300"/>
      <c r="Z1594" s="300"/>
      <c r="AA1594" s="300"/>
      <c r="AB1594" s="300"/>
      <c r="AC1594" s="300"/>
      <c r="AD1594" s="297"/>
    </row>
    <row r="1595" spans="18:30" x14ac:dyDescent="0.25">
      <c r="R1595" s="300"/>
      <c r="S1595" s="300"/>
      <c r="T1595" s="300"/>
      <c r="U1595" s="300"/>
      <c r="V1595" s="300"/>
      <c r="W1595" s="300"/>
      <c r="X1595" s="300"/>
      <c r="Y1595" s="300"/>
      <c r="Z1595" s="300"/>
      <c r="AA1595" s="300"/>
      <c r="AB1595" s="300"/>
      <c r="AC1595" s="300"/>
      <c r="AD1595" s="297"/>
    </row>
    <row r="1596" spans="18:30" x14ac:dyDescent="0.25">
      <c r="R1596" s="300"/>
      <c r="S1596" s="300"/>
      <c r="T1596" s="300"/>
      <c r="U1596" s="300"/>
      <c r="V1596" s="300"/>
      <c r="W1596" s="300"/>
      <c r="X1596" s="300"/>
      <c r="Y1596" s="300"/>
      <c r="Z1596" s="300"/>
      <c r="AA1596" s="300"/>
      <c r="AB1596" s="300"/>
      <c r="AC1596" s="300"/>
      <c r="AD1596" s="297"/>
    </row>
    <row r="1597" spans="18:30" x14ac:dyDescent="0.25">
      <c r="R1597" s="300"/>
      <c r="S1597" s="300"/>
      <c r="T1597" s="300"/>
      <c r="U1597" s="300"/>
      <c r="V1597" s="300"/>
      <c r="W1597" s="300"/>
      <c r="X1597" s="300"/>
      <c r="Y1597" s="300"/>
      <c r="Z1597" s="300"/>
      <c r="AA1597" s="300"/>
      <c r="AB1597" s="300"/>
      <c r="AC1597" s="300"/>
      <c r="AD1597" s="297"/>
    </row>
    <row r="1598" spans="18:30" x14ac:dyDescent="0.25">
      <c r="R1598" s="300"/>
      <c r="S1598" s="300"/>
      <c r="T1598" s="300"/>
      <c r="U1598" s="300"/>
      <c r="V1598" s="300"/>
      <c r="W1598" s="300"/>
      <c r="X1598" s="300"/>
      <c r="Y1598" s="300"/>
      <c r="Z1598" s="300"/>
      <c r="AA1598" s="300"/>
      <c r="AB1598" s="300"/>
      <c r="AC1598" s="300"/>
      <c r="AD1598" s="297"/>
    </row>
    <row r="1599" spans="18:30" x14ac:dyDescent="0.25">
      <c r="R1599" s="300"/>
      <c r="S1599" s="300"/>
      <c r="T1599" s="300"/>
      <c r="U1599" s="300"/>
      <c r="V1599" s="300"/>
      <c r="W1599" s="300"/>
      <c r="X1599" s="300"/>
      <c r="Y1599" s="300"/>
      <c r="Z1599" s="300"/>
      <c r="AA1599" s="300"/>
      <c r="AB1599" s="300"/>
      <c r="AC1599" s="300"/>
      <c r="AD1599" s="297"/>
    </row>
    <row r="1600" spans="18:30" x14ac:dyDescent="0.25">
      <c r="R1600" s="300"/>
      <c r="S1600" s="300"/>
      <c r="T1600" s="300"/>
      <c r="U1600" s="300"/>
      <c r="V1600" s="300"/>
      <c r="W1600" s="300"/>
      <c r="X1600" s="300"/>
      <c r="Y1600" s="300"/>
      <c r="Z1600" s="300"/>
      <c r="AA1600" s="300"/>
      <c r="AB1600" s="300"/>
      <c r="AC1600" s="300"/>
      <c r="AD1600" s="297"/>
    </row>
    <row r="1601" spans="18:30" x14ac:dyDescent="0.25">
      <c r="R1601" s="300"/>
      <c r="S1601" s="300"/>
      <c r="T1601" s="300"/>
      <c r="U1601" s="300"/>
      <c r="V1601" s="300"/>
      <c r="W1601" s="300"/>
      <c r="X1601" s="300"/>
      <c r="Y1601" s="300"/>
      <c r="Z1601" s="300"/>
      <c r="AA1601" s="300"/>
      <c r="AB1601" s="300"/>
      <c r="AC1601" s="300"/>
      <c r="AD1601" s="297"/>
    </row>
    <row r="1602" spans="18:30" x14ac:dyDescent="0.25">
      <c r="R1602" s="300"/>
      <c r="S1602" s="300"/>
      <c r="T1602" s="300"/>
      <c r="U1602" s="300"/>
      <c r="V1602" s="300"/>
      <c r="W1602" s="300"/>
      <c r="X1602" s="300"/>
      <c r="Y1602" s="300"/>
      <c r="Z1602" s="300"/>
      <c r="AA1602" s="300"/>
      <c r="AB1602" s="300"/>
      <c r="AC1602" s="300"/>
      <c r="AD1602" s="297"/>
    </row>
    <row r="1603" spans="18:30" x14ac:dyDescent="0.25">
      <c r="R1603" s="300"/>
      <c r="S1603" s="300"/>
      <c r="T1603" s="300"/>
      <c r="U1603" s="300"/>
      <c r="V1603" s="300"/>
      <c r="W1603" s="300"/>
      <c r="X1603" s="300"/>
      <c r="Y1603" s="300"/>
      <c r="Z1603" s="300"/>
      <c r="AA1603" s="300"/>
      <c r="AB1603" s="300"/>
      <c r="AC1603" s="300"/>
      <c r="AD1603" s="297"/>
    </row>
    <row r="1604" spans="18:30" x14ac:dyDescent="0.25">
      <c r="R1604" s="300"/>
      <c r="S1604" s="300"/>
      <c r="T1604" s="300"/>
      <c r="U1604" s="300"/>
      <c r="V1604" s="300"/>
      <c r="W1604" s="300"/>
      <c r="X1604" s="300"/>
      <c r="Y1604" s="300"/>
      <c r="Z1604" s="300"/>
      <c r="AA1604" s="300"/>
      <c r="AB1604" s="300"/>
      <c r="AC1604" s="300"/>
      <c r="AD1604" s="297"/>
    </row>
    <row r="1605" spans="18:30" x14ac:dyDescent="0.25">
      <c r="R1605" s="300"/>
      <c r="S1605" s="300"/>
      <c r="T1605" s="300"/>
      <c r="U1605" s="300"/>
      <c r="V1605" s="300"/>
      <c r="W1605" s="300"/>
      <c r="X1605" s="300"/>
      <c r="Y1605" s="300"/>
      <c r="Z1605" s="300"/>
      <c r="AA1605" s="300"/>
      <c r="AB1605" s="300"/>
      <c r="AC1605" s="300"/>
      <c r="AD1605" s="297"/>
    </row>
    <row r="1606" spans="18:30" x14ac:dyDescent="0.25">
      <c r="R1606" s="300"/>
      <c r="S1606" s="300"/>
      <c r="T1606" s="300"/>
      <c r="U1606" s="300"/>
      <c r="V1606" s="300"/>
      <c r="W1606" s="300"/>
      <c r="X1606" s="300"/>
      <c r="Y1606" s="300"/>
      <c r="Z1606" s="300"/>
      <c r="AA1606" s="300"/>
      <c r="AB1606" s="300"/>
      <c r="AC1606" s="300"/>
      <c r="AD1606" s="297"/>
    </row>
    <row r="1607" spans="18:30" x14ac:dyDescent="0.25">
      <c r="R1607" s="300"/>
      <c r="S1607" s="300"/>
      <c r="T1607" s="300"/>
      <c r="U1607" s="300"/>
      <c r="V1607" s="300"/>
      <c r="W1607" s="300"/>
      <c r="X1607" s="300"/>
      <c r="Y1607" s="300"/>
      <c r="Z1607" s="300"/>
      <c r="AA1607" s="300"/>
      <c r="AB1607" s="300"/>
      <c r="AC1607" s="300"/>
      <c r="AD1607" s="297"/>
    </row>
    <row r="1608" spans="18:30" x14ac:dyDescent="0.25">
      <c r="R1608" s="300"/>
      <c r="S1608" s="300"/>
      <c r="T1608" s="300"/>
      <c r="U1608" s="300"/>
      <c r="V1608" s="300"/>
      <c r="W1608" s="300"/>
      <c r="X1608" s="300"/>
      <c r="Y1608" s="300"/>
      <c r="Z1608" s="300"/>
      <c r="AA1608" s="300"/>
      <c r="AB1608" s="300"/>
      <c r="AC1608" s="300"/>
      <c r="AD1608" s="297"/>
    </row>
    <row r="1609" spans="18:30" x14ac:dyDescent="0.25">
      <c r="R1609" s="300"/>
      <c r="S1609" s="300"/>
      <c r="T1609" s="300"/>
      <c r="U1609" s="300"/>
      <c r="V1609" s="300"/>
      <c r="W1609" s="300"/>
      <c r="X1609" s="300"/>
      <c r="Y1609" s="300"/>
      <c r="Z1609" s="300"/>
      <c r="AA1609" s="300"/>
      <c r="AB1609" s="300"/>
      <c r="AC1609" s="300"/>
      <c r="AD1609" s="297"/>
    </row>
    <row r="1610" spans="18:30" x14ac:dyDescent="0.25">
      <c r="R1610" s="300"/>
      <c r="S1610" s="300"/>
      <c r="T1610" s="300"/>
      <c r="U1610" s="300"/>
      <c r="V1610" s="300"/>
      <c r="W1610" s="300"/>
      <c r="X1610" s="300"/>
      <c r="Y1610" s="300"/>
      <c r="Z1610" s="300"/>
      <c r="AA1610" s="300"/>
      <c r="AB1610" s="300"/>
      <c r="AC1610" s="300"/>
      <c r="AD1610" s="297"/>
    </row>
    <row r="1611" spans="18:30" x14ac:dyDescent="0.25">
      <c r="R1611" s="300"/>
      <c r="S1611" s="300"/>
      <c r="T1611" s="300"/>
      <c r="U1611" s="300"/>
      <c r="V1611" s="300"/>
      <c r="W1611" s="300"/>
      <c r="X1611" s="300"/>
      <c r="Y1611" s="300"/>
      <c r="Z1611" s="300"/>
      <c r="AA1611" s="300"/>
      <c r="AB1611" s="300"/>
      <c r="AC1611" s="300"/>
      <c r="AD1611" s="297"/>
    </row>
    <row r="1612" spans="18:30" x14ac:dyDescent="0.25">
      <c r="R1612" s="300"/>
      <c r="S1612" s="300"/>
      <c r="T1612" s="300"/>
      <c r="U1612" s="300"/>
      <c r="V1612" s="300"/>
      <c r="W1612" s="300"/>
      <c r="X1612" s="300"/>
      <c r="Y1612" s="300"/>
      <c r="Z1612" s="300"/>
      <c r="AA1612" s="300"/>
      <c r="AB1612" s="300"/>
      <c r="AC1612" s="300"/>
      <c r="AD1612" s="297"/>
    </row>
    <row r="1613" spans="18:30" x14ac:dyDescent="0.25">
      <c r="R1613" s="300"/>
      <c r="S1613" s="300"/>
      <c r="T1613" s="300"/>
      <c r="U1613" s="300"/>
      <c r="V1613" s="300"/>
      <c r="W1613" s="300"/>
      <c r="X1613" s="300"/>
      <c r="Y1613" s="300"/>
      <c r="Z1613" s="300"/>
      <c r="AA1613" s="300"/>
      <c r="AB1613" s="300"/>
      <c r="AC1613" s="300"/>
      <c r="AD1613" s="297"/>
    </row>
    <row r="1614" spans="18:30" x14ac:dyDescent="0.25">
      <c r="R1614" s="300"/>
      <c r="S1614" s="300"/>
      <c r="T1614" s="300"/>
      <c r="U1614" s="300"/>
      <c r="V1614" s="300"/>
      <c r="W1614" s="300"/>
      <c r="X1614" s="300"/>
      <c r="Y1614" s="300"/>
      <c r="Z1614" s="300"/>
      <c r="AA1614" s="300"/>
      <c r="AB1614" s="300"/>
      <c r="AC1614" s="300"/>
      <c r="AD1614" s="297"/>
    </row>
    <row r="1615" spans="18:30" x14ac:dyDescent="0.25">
      <c r="R1615" s="300"/>
      <c r="S1615" s="300"/>
      <c r="T1615" s="300"/>
      <c r="U1615" s="300"/>
      <c r="V1615" s="300"/>
      <c r="W1615" s="300"/>
      <c r="X1615" s="300"/>
      <c r="Y1615" s="300"/>
      <c r="Z1615" s="300"/>
      <c r="AA1615" s="300"/>
      <c r="AB1615" s="300"/>
      <c r="AC1615" s="300"/>
      <c r="AD1615" s="297"/>
    </row>
    <row r="1616" spans="18:30" x14ac:dyDescent="0.25">
      <c r="R1616" s="300"/>
      <c r="S1616" s="300"/>
      <c r="T1616" s="300"/>
      <c r="U1616" s="300"/>
      <c r="V1616" s="300"/>
      <c r="W1616" s="300"/>
      <c r="X1616" s="300"/>
      <c r="Y1616" s="300"/>
      <c r="Z1616" s="300"/>
      <c r="AA1616" s="300"/>
      <c r="AB1616" s="300"/>
      <c r="AC1616" s="300"/>
      <c r="AD1616" s="297"/>
    </row>
    <row r="1617" spans="18:30" x14ac:dyDescent="0.25">
      <c r="R1617" s="300"/>
      <c r="S1617" s="300"/>
      <c r="T1617" s="300"/>
      <c r="U1617" s="300"/>
      <c r="V1617" s="300"/>
      <c r="W1617" s="300"/>
      <c r="X1617" s="300"/>
      <c r="Y1617" s="300"/>
      <c r="Z1617" s="300"/>
      <c r="AA1617" s="300"/>
      <c r="AB1617" s="300"/>
      <c r="AC1617" s="300"/>
      <c r="AD1617" s="297"/>
    </row>
  </sheetData>
  <sheetProtection formatCells="0" formatColumns="0" formatRows="0" insertHyperlinks="0" sort="0" autoFilter="0" pivotTables="0"/>
  <mergeCells count="208">
    <mergeCell ref="B70:D70"/>
    <mergeCell ref="E70:R70"/>
    <mergeCell ref="B71:D71"/>
    <mergeCell ref="E71:R71"/>
    <mergeCell ref="AT58:AT63"/>
    <mergeCell ref="AU58:AU63"/>
    <mergeCell ref="AH58:AH63"/>
    <mergeCell ref="AI58:AI63"/>
    <mergeCell ref="AJ58:AJ63"/>
    <mergeCell ref="AK58:AK63"/>
    <mergeCell ref="AL58:AL63"/>
    <mergeCell ref="AM58:AM63"/>
    <mergeCell ref="AN58:AN63"/>
    <mergeCell ref="AO58:AO63"/>
    <mergeCell ref="AP58:AP63"/>
    <mergeCell ref="AQ58:AQ63"/>
    <mergeCell ref="AR58:AR63"/>
    <mergeCell ref="AS58:AS63"/>
    <mergeCell ref="A64:C66"/>
    <mergeCell ref="B69:D69"/>
    <mergeCell ref="E69:R69"/>
    <mergeCell ref="AY52:AY57"/>
    <mergeCell ref="A58:A63"/>
    <mergeCell ref="B58:B63"/>
    <mergeCell ref="C58:C63"/>
    <mergeCell ref="AF58:AF63"/>
    <mergeCell ref="AG58:AG63"/>
    <mergeCell ref="AO52:AO57"/>
    <mergeCell ref="AP52:AP57"/>
    <mergeCell ref="AQ52:AQ57"/>
    <mergeCell ref="AR52:AR57"/>
    <mergeCell ref="AS52:AS57"/>
    <mergeCell ref="AT52:AT57"/>
    <mergeCell ref="AI52:AI57"/>
    <mergeCell ref="AJ52:AJ57"/>
    <mergeCell ref="AK52:AK57"/>
    <mergeCell ref="AL52:AL57"/>
    <mergeCell ref="AM52:AM57"/>
    <mergeCell ref="AN52:AN57"/>
    <mergeCell ref="A52:A57"/>
    <mergeCell ref="B52:B57"/>
    <mergeCell ref="AV58:AV63"/>
    <mergeCell ref="AW58:AW63"/>
    <mergeCell ref="AX58:AX63"/>
    <mergeCell ref="AY58:AY63"/>
    <mergeCell ref="C52:C57"/>
    <mergeCell ref="AF52:AF57"/>
    <mergeCell ref="AG52:AG57"/>
    <mergeCell ref="AH52:AH57"/>
    <mergeCell ref="C46:C51"/>
    <mergeCell ref="AF46:AF51"/>
    <mergeCell ref="AO46:AO51"/>
    <mergeCell ref="AP46:AP51"/>
    <mergeCell ref="AX46:AX51"/>
    <mergeCell ref="AU52:AU57"/>
    <mergeCell ref="AV52:AV57"/>
    <mergeCell ref="AW52:AW57"/>
    <mergeCell ref="AX52:AX57"/>
    <mergeCell ref="AY46:AY51"/>
    <mergeCell ref="AT40:AT45"/>
    <mergeCell ref="AU40:AU45"/>
    <mergeCell ref="AV40:AV45"/>
    <mergeCell ref="AW40:AW45"/>
    <mergeCell ref="AX40:AX45"/>
    <mergeCell ref="AY40:AY45"/>
    <mergeCell ref="AN40:AN45"/>
    <mergeCell ref="AO40:AO45"/>
    <mergeCell ref="AP40:AP45"/>
    <mergeCell ref="AQ40:AQ45"/>
    <mergeCell ref="AR40:AR45"/>
    <mergeCell ref="AS40:AS45"/>
    <mergeCell ref="AU34:AU39"/>
    <mergeCell ref="AV34:AV39"/>
    <mergeCell ref="AW34:AW39"/>
    <mergeCell ref="AX34:AX39"/>
    <mergeCell ref="AM34:AM39"/>
    <mergeCell ref="AN34:AN39"/>
    <mergeCell ref="AO34:AO39"/>
    <mergeCell ref="AP34:AP39"/>
    <mergeCell ref="AQ34:AQ39"/>
    <mergeCell ref="AR34:AR39"/>
    <mergeCell ref="C40:C45"/>
    <mergeCell ref="AF40:AF45"/>
    <mergeCell ref="AG40:AG45"/>
    <mergeCell ref="AH40:AH45"/>
    <mergeCell ref="AI40:AI45"/>
    <mergeCell ref="AJ40:AJ45"/>
    <mergeCell ref="AK40:AK45"/>
    <mergeCell ref="AL40:AL45"/>
    <mergeCell ref="AM40:AM45"/>
    <mergeCell ref="AY28:AY33"/>
    <mergeCell ref="C34:C39"/>
    <mergeCell ref="AF34:AF39"/>
    <mergeCell ref="AG34:AG39"/>
    <mergeCell ref="AH34:AH39"/>
    <mergeCell ref="AI34:AI39"/>
    <mergeCell ref="AJ34:AJ39"/>
    <mergeCell ref="AK34:AK39"/>
    <mergeCell ref="AL34:AL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Y34:AY39"/>
    <mergeCell ref="AS34:AS39"/>
    <mergeCell ref="AT34:AT39"/>
    <mergeCell ref="AU22:AU27"/>
    <mergeCell ref="AV22:AV27"/>
    <mergeCell ref="AK22:AK27"/>
    <mergeCell ref="AL22:AL27"/>
    <mergeCell ref="AM22:AM27"/>
    <mergeCell ref="AN22:AN27"/>
    <mergeCell ref="AO22:AO27"/>
    <mergeCell ref="AP22:AP27"/>
    <mergeCell ref="AX28:AX33"/>
    <mergeCell ref="C28:C33"/>
    <mergeCell ref="AF28:AF33"/>
    <mergeCell ref="AG28:AG33"/>
    <mergeCell ref="AH28:AH33"/>
    <mergeCell ref="AI28:AI33"/>
    <mergeCell ref="AJ28:AJ33"/>
    <mergeCell ref="AK28:AK33"/>
    <mergeCell ref="AQ22:AQ27"/>
    <mergeCell ref="AR22:AR27"/>
    <mergeCell ref="AY16:AY21"/>
    <mergeCell ref="C22:C27"/>
    <mergeCell ref="AF22:AF27"/>
    <mergeCell ref="AG22:AG27"/>
    <mergeCell ref="AH22:AH27"/>
    <mergeCell ref="AI22:AI27"/>
    <mergeCell ref="AJ22:AJ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W22:AW27"/>
    <mergeCell ref="AX22:AX27"/>
    <mergeCell ref="AY22:AY27"/>
    <mergeCell ref="AS22:AS27"/>
    <mergeCell ref="AT22:AT27"/>
    <mergeCell ref="AX10:AX15"/>
    <mergeCell ref="AY10:AY15"/>
    <mergeCell ref="A16:A51"/>
    <mergeCell ref="B16:B5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10:A15"/>
    <mergeCell ref="B10:B15"/>
    <mergeCell ref="C10:C15"/>
    <mergeCell ref="AF10:AF15"/>
    <mergeCell ref="AG10:AG15"/>
    <mergeCell ref="AH10:AH15"/>
    <mergeCell ref="AI10:AI15"/>
    <mergeCell ref="AJ10:AJ15"/>
    <mergeCell ref="AW10:AW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779"/>
  <sheetViews>
    <sheetView zoomScale="53" zoomScaleNormal="53" zoomScalePageLayoutView="69" workbookViewId="0">
      <selection activeCell="G25" sqref="G25"/>
    </sheetView>
  </sheetViews>
  <sheetFormatPr baseColWidth="10" defaultRowHeight="15" x14ac:dyDescent="0.25"/>
  <cols>
    <col min="1" max="1" width="16.42578125" customWidth="1"/>
    <col min="2" max="2" width="23.5703125" customWidth="1"/>
    <col min="3" max="3" width="23.7109375" customWidth="1"/>
    <col min="4" max="4" width="38.7109375" customWidth="1"/>
    <col min="5" max="5" width="24.85546875" customWidth="1"/>
    <col min="6" max="6" width="24.28515625" customWidth="1"/>
    <col min="7" max="7" width="24.42578125" customWidth="1"/>
    <col min="8" max="8" width="31.7109375" customWidth="1"/>
    <col min="9" max="9" width="18.42578125" customWidth="1"/>
    <col min="10" max="10" width="15.140625" customWidth="1"/>
    <col min="12" max="12" width="14.42578125" customWidth="1"/>
    <col min="13" max="13" width="10.7109375" customWidth="1"/>
    <col min="14" max="14" width="74.28515625" customWidth="1"/>
  </cols>
  <sheetData>
    <row r="1" spans="1:14" ht="30.75" customHeight="1" x14ac:dyDescent="0.25">
      <c r="A1" s="912"/>
      <c r="B1" s="914"/>
      <c r="C1" s="1192" t="s">
        <v>39</v>
      </c>
      <c r="D1" s="1193"/>
      <c r="E1" s="1193"/>
      <c r="F1" s="1193"/>
      <c r="G1" s="1193"/>
      <c r="H1" s="1193"/>
      <c r="I1" s="1193"/>
      <c r="J1" s="1193"/>
      <c r="K1" s="1193"/>
      <c r="L1" s="1193"/>
      <c r="M1" s="1193"/>
      <c r="N1" s="1194"/>
    </row>
    <row r="2" spans="1:14" ht="33.75" customHeight="1" thickBot="1" x14ac:dyDescent="0.3">
      <c r="A2" s="915"/>
      <c r="B2" s="916"/>
      <c r="C2" s="1195" t="s">
        <v>120</v>
      </c>
      <c r="D2" s="1196"/>
      <c r="E2" s="1196"/>
      <c r="F2" s="1196"/>
      <c r="G2" s="1196"/>
      <c r="H2" s="1197"/>
      <c r="I2" s="1197"/>
      <c r="J2" s="1197"/>
      <c r="K2" s="1197"/>
      <c r="L2" s="1197"/>
      <c r="M2" s="1197"/>
      <c r="N2" s="1198"/>
    </row>
    <row r="3" spans="1:14" ht="27" thickBot="1" x14ac:dyDescent="0.45">
      <c r="A3" s="917"/>
      <c r="B3" s="919"/>
      <c r="C3" s="1199" t="s">
        <v>40</v>
      </c>
      <c r="D3" s="1200"/>
      <c r="E3" s="1200"/>
      <c r="F3" s="1200"/>
      <c r="G3" s="1200"/>
      <c r="H3" s="1201" t="s">
        <v>272</v>
      </c>
      <c r="I3" s="1202"/>
      <c r="J3" s="1202"/>
      <c r="K3" s="1202"/>
      <c r="L3" s="1202"/>
      <c r="M3" s="1202"/>
      <c r="N3" s="1203"/>
    </row>
    <row r="4" spans="1:14" ht="26.25" customHeight="1" thickBot="1" x14ac:dyDescent="0.3">
      <c r="A4" s="1204" t="s">
        <v>0</v>
      </c>
      <c r="B4" s="1205"/>
      <c r="C4" s="1209" t="s">
        <v>278</v>
      </c>
      <c r="D4" s="1210"/>
      <c r="E4" s="1210"/>
      <c r="F4" s="1210"/>
      <c r="G4" s="1210"/>
      <c r="H4" s="1210"/>
      <c r="I4" s="1210"/>
      <c r="J4" s="1210"/>
      <c r="K4" s="1210"/>
      <c r="L4" s="1210"/>
      <c r="M4" s="1210"/>
      <c r="N4" s="1211"/>
    </row>
    <row r="5" spans="1:14" ht="47.25" customHeight="1" thickBot="1" x14ac:dyDescent="0.3">
      <c r="A5" s="1213" t="s">
        <v>2</v>
      </c>
      <c r="B5" s="1214"/>
      <c r="C5" s="893" t="s">
        <v>279</v>
      </c>
      <c r="D5" s="894"/>
      <c r="E5" s="894"/>
      <c r="F5" s="894"/>
      <c r="G5" s="894"/>
      <c r="H5" s="894"/>
      <c r="I5" s="894"/>
      <c r="J5" s="894"/>
      <c r="K5" s="894"/>
      <c r="L5" s="894"/>
      <c r="M5" s="894"/>
      <c r="N5" s="1212"/>
    </row>
    <row r="6" spans="1:14" ht="15.75" thickBot="1" x14ac:dyDescent="0.3"/>
    <row r="7" spans="1:14" ht="28.5" customHeight="1" x14ac:dyDescent="0.25">
      <c r="A7" s="1206" t="s">
        <v>121</v>
      </c>
      <c r="B7" s="1207"/>
      <c r="C7" s="1207"/>
      <c r="D7" s="1207"/>
      <c r="E7" s="1207"/>
      <c r="F7" s="1207"/>
      <c r="G7" s="1207"/>
      <c r="H7" s="1208"/>
    </row>
    <row r="8" spans="1:14" ht="33.75" customHeight="1" thickBot="1" x14ac:dyDescent="0.3">
      <c r="A8" s="48" t="s">
        <v>49</v>
      </c>
      <c r="B8" s="49" t="s">
        <v>122</v>
      </c>
      <c r="C8" s="49" t="s">
        <v>123</v>
      </c>
      <c r="D8" s="49" t="s">
        <v>124</v>
      </c>
      <c r="E8" s="49" t="s">
        <v>125</v>
      </c>
      <c r="F8" s="49" t="s">
        <v>126</v>
      </c>
      <c r="G8" s="49" t="s">
        <v>127</v>
      </c>
      <c r="H8" s="50" t="s">
        <v>128</v>
      </c>
    </row>
    <row r="9" spans="1:14" ht="16.5" customHeight="1" x14ac:dyDescent="0.25">
      <c r="A9" s="51" t="s">
        <v>129</v>
      </c>
      <c r="B9" s="89" t="s">
        <v>332</v>
      </c>
      <c r="C9" s="90">
        <v>0</v>
      </c>
      <c r="D9" s="91">
        <v>1670000000</v>
      </c>
      <c r="E9" s="91">
        <v>212240000</v>
      </c>
      <c r="F9" s="91">
        <v>212240000</v>
      </c>
      <c r="G9" s="89">
        <v>0</v>
      </c>
      <c r="H9" s="92">
        <f t="shared" ref="H9:H14" si="0">G9/E9</f>
        <v>0</v>
      </c>
    </row>
    <row r="10" spans="1:14" s="392" customFormat="1" ht="16.5" customHeight="1" x14ac:dyDescent="0.25">
      <c r="A10" s="397" t="s">
        <v>130</v>
      </c>
      <c r="B10" s="235" t="s">
        <v>332</v>
      </c>
      <c r="C10" s="396">
        <v>0</v>
      </c>
      <c r="D10" s="394">
        <v>1670000000</v>
      </c>
      <c r="E10" s="394">
        <v>1032117949</v>
      </c>
      <c r="F10" s="394">
        <v>212240000</v>
      </c>
      <c r="G10" s="394">
        <v>124867</v>
      </c>
      <c r="H10" s="398">
        <f t="shared" si="0"/>
        <v>1.209813278811606E-4</v>
      </c>
    </row>
    <row r="11" spans="1:14" ht="16.5" customHeight="1" x14ac:dyDescent="0.25">
      <c r="A11" s="28" t="s">
        <v>131</v>
      </c>
      <c r="B11" s="29" t="s">
        <v>332</v>
      </c>
      <c r="C11" s="93">
        <v>0</v>
      </c>
      <c r="D11" s="94">
        <v>1670000000</v>
      </c>
      <c r="E11" s="94">
        <v>1071288949</v>
      </c>
      <c r="F11" s="94">
        <v>1071288949</v>
      </c>
      <c r="G11" s="94">
        <v>91853665</v>
      </c>
      <c r="H11" s="95">
        <f t="shared" si="0"/>
        <v>8.5741260642837075E-2</v>
      </c>
    </row>
    <row r="12" spans="1:14" ht="16.5" customHeight="1" x14ac:dyDescent="0.25">
      <c r="A12" s="28" t="s">
        <v>132</v>
      </c>
      <c r="B12" s="29" t="s">
        <v>332</v>
      </c>
      <c r="C12" s="93">
        <v>0</v>
      </c>
      <c r="D12" s="94">
        <v>1670000000</v>
      </c>
      <c r="E12" s="94">
        <v>1071288949</v>
      </c>
      <c r="F12" s="94">
        <v>1071288949</v>
      </c>
      <c r="G12" s="94">
        <v>372535630</v>
      </c>
      <c r="H12" s="95">
        <f t="shared" si="0"/>
        <v>0.34774523749894481</v>
      </c>
    </row>
    <row r="13" spans="1:14" ht="16.5" customHeight="1" x14ac:dyDescent="0.25">
      <c r="A13" s="28" t="s">
        <v>133</v>
      </c>
      <c r="B13" s="29" t="s">
        <v>332</v>
      </c>
      <c r="C13" s="93">
        <v>0</v>
      </c>
      <c r="D13" s="94">
        <v>1670000000</v>
      </c>
      <c r="E13" s="94">
        <v>1105656350</v>
      </c>
      <c r="F13" s="94">
        <v>1105656350</v>
      </c>
      <c r="G13" s="94">
        <v>532419409</v>
      </c>
      <c r="H13" s="95">
        <f t="shared" si="0"/>
        <v>0.48154149252613615</v>
      </c>
    </row>
    <row r="14" spans="1:14" ht="16.5" customHeight="1" thickBot="1" x14ac:dyDescent="0.3">
      <c r="A14" s="213" t="s">
        <v>134</v>
      </c>
      <c r="B14" s="31" t="s">
        <v>332</v>
      </c>
      <c r="C14" s="214">
        <v>1670000000</v>
      </c>
      <c r="D14" s="214">
        <v>1670000000</v>
      </c>
      <c r="E14" s="214">
        <v>1595564433</v>
      </c>
      <c r="F14" s="214">
        <v>967082009</v>
      </c>
      <c r="G14" s="214">
        <v>967082009</v>
      </c>
      <c r="H14" s="215">
        <f t="shared" si="0"/>
        <v>0.60610652192947201</v>
      </c>
    </row>
    <row r="15" spans="1:14" ht="16.5" customHeight="1" thickBot="1" x14ac:dyDescent="0.3"/>
    <row r="16" spans="1:14" ht="29.25" customHeight="1" x14ac:dyDescent="0.25">
      <c r="A16" s="1206" t="s">
        <v>135</v>
      </c>
      <c r="B16" s="1207"/>
      <c r="C16" s="1207"/>
      <c r="D16" s="1207"/>
      <c r="E16" s="1207"/>
      <c r="F16" s="1207"/>
      <c r="G16" s="1207"/>
      <c r="H16" s="1208"/>
    </row>
    <row r="17" spans="1:8" ht="25.5" customHeight="1" x14ac:dyDescent="0.25">
      <c r="A17" s="25" t="s">
        <v>50</v>
      </c>
      <c r="B17" s="49" t="s">
        <v>122</v>
      </c>
      <c r="C17" s="49" t="s">
        <v>123</v>
      </c>
      <c r="D17" s="49" t="s">
        <v>124</v>
      </c>
      <c r="E17" s="26" t="s">
        <v>125</v>
      </c>
      <c r="F17" s="26" t="s">
        <v>126</v>
      </c>
      <c r="G17" s="26" t="s">
        <v>127</v>
      </c>
      <c r="H17" s="27" t="s">
        <v>128</v>
      </c>
    </row>
    <row r="18" spans="1:8" ht="16.5" customHeight="1" x14ac:dyDescent="0.25">
      <c r="A18" s="32" t="s">
        <v>136</v>
      </c>
      <c r="B18" s="29" t="s">
        <v>332</v>
      </c>
      <c r="C18" s="93">
        <v>2481000000</v>
      </c>
      <c r="D18" s="93">
        <v>2481000000</v>
      </c>
      <c r="E18" s="29">
        <v>0</v>
      </c>
      <c r="F18" s="29">
        <v>0</v>
      </c>
      <c r="G18" s="29">
        <v>0</v>
      </c>
      <c r="H18" s="30" t="e">
        <f>G18/E18</f>
        <v>#DIV/0!</v>
      </c>
    </row>
    <row r="19" spans="1:8" ht="16.5" customHeight="1" x14ac:dyDescent="0.25">
      <c r="A19" s="32" t="s">
        <v>137</v>
      </c>
      <c r="B19" s="29" t="s">
        <v>332</v>
      </c>
      <c r="C19" s="93">
        <v>2481000000</v>
      </c>
      <c r="D19" s="93">
        <v>2481000000</v>
      </c>
      <c r="E19" s="94">
        <v>342173447</v>
      </c>
      <c r="F19" s="29">
        <v>0</v>
      </c>
      <c r="G19" s="29">
        <v>0</v>
      </c>
      <c r="H19" s="30">
        <f t="shared" ref="H19:H29" si="1">G19/E19</f>
        <v>0</v>
      </c>
    </row>
    <row r="20" spans="1:8" ht="16.5" customHeight="1" x14ac:dyDescent="0.25">
      <c r="A20" s="32" t="s">
        <v>138</v>
      </c>
      <c r="B20" s="29" t="s">
        <v>332</v>
      </c>
      <c r="C20" s="93">
        <v>2481000000</v>
      </c>
      <c r="D20" s="93">
        <v>2481000000</v>
      </c>
      <c r="E20" s="94">
        <v>1363321447</v>
      </c>
      <c r="F20" s="29">
        <v>0</v>
      </c>
      <c r="G20" s="29">
        <v>0</v>
      </c>
      <c r="H20" s="30">
        <f t="shared" si="1"/>
        <v>0</v>
      </c>
    </row>
    <row r="21" spans="1:8" ht="16.5" customHeight="1" x14ac:dyDescent="0.25">
      <c r="A21" s="32" t="s">
        <v>139</v>
      </c>
      <c r="B21" s="29" t="s">
        <v>332</v>
      </c>
      <c r="C21" s="93">
        <v>2481000000</v>
      </c>
      <c r="D21" s="93">
        <v>2481000000</v>
      </c>
      <c r="E21" s="94">
        <v>1549610278</v>
      </c>
      <c r="F21" s="94">
        <v>125724310</v>
      </c>
      <c r="G21" s="94">
        <v>125724310</v>
      </c>
      <c r="H21" s="30">
        <f t="shared" si="1"/>
        <v>8.1132857586789967E-2</v>
      </c>
    </row>
    <row r="22" spans="1:8" ht="16.5" customHeight="1" x14ac:dyDescent="0.25">
      <c r="A22" s="32" t="s">
        <v>140</v>
      </c>
      <c r="B22" s="29" t="s">
        <v>332</v>
      </c>
      <c r="C22" s="93">
        <v>2481000000</v>
      </c>
      <c r="D22" s="93">
        <v>2481000000</v>
      </c>
      <c r="E22" s="94">
        <v>1561690360</v>
      </c>
      <c r="F22" s="94">
        <v>305406360</v>
      </c>
      <c r="G22" s="94">
        <v>305406360</v>
      </c>
      <c r="H22" s="30">
        <f t="shared" si="1"/>
        <v>0.19556140437468025</v>
      </c>
    </row>
    <row r="23" spans="1:8" ht="16.5" customHeight="1" x14ac:dyDescent="0.25">
      <c r="A23" s="32" t="s">
        <v>141</v>
      </c>
      <c r="B23" s="29" t="s">
        <v>332</v>
      </c>
      <c r="C23" s="93">
        <v>2481000000</v>
      </c>
      <c r="D23" s="93">
        <v>2481000000</v>
      </c>
      <c r="E23" s="94">
        <v>1598804329</v>
      </c>
      <c r="F23" s="94">
        <v>497461078</v>
      </c>
      <c r="G23" s="94">
        <v>497461078</v>
      </c>
      <c r="H23" s="30">
        <f t="shared" si="1"/>
        <v>0.31114569117482044</v>
      </c>
    </row>
    <row r="24" spans="1:8" ht="16.5" customHeight="1" x14ac:dyDescent="0.25">
      <c r="A24" s="32" t="s">
        <v>129</v>
      </c>
      <c r="B24" s="29" t="s">
        <v>332</v>
      </c>
      <c r="C24" s="93">
        <v>2481000000</v>
      </c>
      <c r="D24" s="93">
        <v>2481000000</v>
      </c>
      <c r="E24" s="29"/>
      <c r="F24" s="29"/>
      <c r="G24" s="29"/>
      <c r="H24" s="30" t="e">
        <f t="shared" si="1"/>
        <v>#DIV/0!</v>
      </c>
    </row>
    <row r="25" spans="1:8" s="392" customFormat="1" ht="16.5" customHeight="1" x14ac:dyDescent="0.25">
      <c r="A25" s="393" t="s">
        <v>130</v>
      </c>
      <c r="B25" s="235" t="s">
        <v>332</v>
      </c>
      <c r="C25" s="396">
        <v>2481000000</v>
      </c>
      <c r="D25" s="396">
        <v>2481000000</v>
      </c>
      <c r="E25" s="235"/>
      <c r="F25" s="235"/>
      <c r="G25" s="235"/>
      <c r="H25" s="230" t="e">
        <f t="shared" si="1"/>
        <v>#DIV/0!</v>
      </c>
    </row>
    <row r="26" spans="1:8" ht="16.5" customHeight="1" x14ac:dyDescent="0.25">
      <c r="A26" s="32" t="s">
        <v>131</v>
      </c>
      <c r="B26" s="29" t="s">
        <v>332</v>
      </c>
      <c r="C26" s="93">
        <v>2481000000</v>
      </c>
      <c r="D26" s="93">
        <v>2481000000</v>
      </c>
      <c r="E26" s="94">
        <v>1757130653</v>
      </c>
      <c r="F26" s="94">
        <v>1093186011</v>
      </c>
      <c r="G26" s="94">
        <v>1093186011</v>
      </c>
      <c r="H26" s="30">
        <f t="shared" si="1"/>
        <v>0.62214270130315685</v>
      </c>
    </row>
    <row r="27" spans="1:8" ht="16.5" customHeight="1" x14ac:dyDescent="0.25">
      <c r="A27" s="32" t="s">
        <v>132</v>
      </c>
      <c r="B27" s="29" t="s">
        <v>332</v>
      </c>
      <c r="C27" s="93">
        <v>2481000000</v>
      </c>
      <c r="D27" s="93">
        <v>2481000000</v>
      </c>
      <c r="E27" s="94">
        <v>1889218864</v>
      </c>
      <c r="F27" s="94">
        <v>1292053011</v>
      </c>
      <c r="G27" s="94">
        <v>1292053011</v>
      </c>
      <c r="H27" s="30">
        <f t="shared" si="1"/>
        <v>0.68390859080475497</v>
      </c>
    </row>
    <row r="28" spans="1:8" ht="16.5" customHeight="1" x14ac:dyDescent="0.25">
      <c r="A28" s="32" t="s">
        <v>133</v>
      </c>
      <c r="B28" s="29" t="s">
        <v>332</v>
      </c>
      <c r="C28" s="93">
        <v>2481000000</v>
      </c>
      <c r="D28" s="93">
        <v>2481000000</v>
      </c>
      <c r="E28" s="94">
        <v>2109236997</v>
      </c>
      <c r="F28" s="94">
        <v>1495436254</v>
      </c>
      <c r="G28" s="94">
        <v>1495436254</v>
      </c>
      <c r="H28" s="30">
        <f t="shared" si="1"/>
        <v>0.70899394241945402</v>
      </c>
    </row>
    <row r="29" spans="1:8" ht="16.5" customHeight="1" thickBot="1" x14ac:dyDescent="0.3">
      <c r="A29" s="33" t="s">
        <v>134</v>
      </c>
      <c r="B29" s="29" t="s">
        <v>332</v>
      </c>
      <c r="C29" s="93">
        <v>2257534457</v>
      </c>
      <c r="D29" s="93">
        <v>2257534457</v>
      </c>
      <c r="E29" s="94">
        <v>2195547343</v>
      </c>
      <c r="F29" s="94">
        <v>1831570948</v>
      </c>
      <c r="G29" s="94">
        <v>1831570948</v>
      </c>
      <c r="H29" s="30">
        <f t="shared" si="1"/>
        <v>0.83422065747730045</v>
      </c>
    </row>
    <row r="30" spans="1:8" ht="16.5" customHeight="1" thickBot="1" x14ac:dyDescent="0.3"/>
    <row r="31" spans="1:8" ht="24.75" customHeight="1" x14ac:dyDescent="0.25">
      <c r="A31" s="1206" t="s">
        <v>142</v>
      </c>
      <c r="B31" s="1207"/>
      <c r="C31" s="1207"/>
      <c r="D31" s="1207"/>
      <c r="E31" s="1207"/>
      <c r="F31" s="1207"/>
      <c r="G31" s="1207"/>
      <c r="H31" s="1208"/>
    </row>
    <row r="32" spans="1:8" ht="25.5" customHeight="1" thickBot="1" x14ac:dyDescent="0.3">
      <c r="A32" s="25" t="s">
        <v>62</v>
      </c>
      <c r="B32" s="26" t="s">
        <v>122</v>
      </c>
      <c r="C32" s="26" t="s">
        <v>123</v>
      </c>
      <c r="D32" s="26" t="s">
        <v>124</v>
      </c>
      <c r="E32" s="26" t="s">
        <v>125</v>
      </c>
      <c r="F32" s="26" t="s">
        <v>126</v>
      </c>
      <c r="G32" s="26" t="s">
        <v>127</v>
      </c>
      <c r="H32" s="27" t="s">
        <v>128</v>
      </c>
    </row>
    <row r="33" spans="1:8" ht="16.5" customHeight="1" x14ac:dyDescent="0.25">
      <c r="A33" s="32" t="s">
        <v>136</v>
      </c>
      <c r="B33" s="89" t="s">
        <v>332</v>
      </c>
      <c r="C33" s="90">
        <v>3246551000</v>
      </c>
      <c r="D33" s="90">
        <v>3246551000</v>
      </c>
      <c r="E33" s="94">
        <v>2262659425</v>
      </c>
      <c r="F33" s="29">
        <v>0</v>
      </c>
      <c r="G33" s="29">
        <v>0</v>
      </c>
      <c r="H33" s="144">
        <f>G33/E33</f>
        <v>0</v>
      </c>
    </row>
    <row r="34" spans="1:8" ht="16.5" customHeight="1" x14ac:dyDescent="0.25">
      <c r="A34" s="32" t="s">
        <v>137</v>
      </c>
      <c r="B34" s="29" t="s">
        <v>332</v>
      </c>
      <c r="C34" s="93">
        <v>3246551000</v>
      </c>
      <c r="D34" s="93">
        <v>3246551000</v>
      </c>
      <c r="E34" s="94">
        <v>2262659425</v>
      </c>
      <c r="F34" s="94">
        <v>58515937</v>
      </c>
      <c r="G34" s="94">
        <v>58515937</v>
      </c>
      <c r="H34" s="145">
        <f t="shared" ref="H34:H44" si="2">G34/E34</f>
        <v>2.5861575256735776E-2</v>
      </c>
    </row>
    <row r="35" spans="1:8" ht="16.5" customHeight="1" x14ac:dyDescent="0.25">
      <c r="A35" s="32" t="s">
        <v>138</v>
      </c>
      <c r="B35" s="42" t="s">
        <v>332</v>
      </c>
      <c r="C35" s="146">
        <v>3246551000</v>
      </c>
      <c r="D35" s="146">
        <v>3246551000</v>
      </c>
      <c r="E35" s="94">
        <v>2262659425</v>
      </c>
      <c r="F35" s="94">
        <v>321736737</v>
      </c>
      <c r="G35" s="94">
        <v>321736737</v>
      </c>
      <c r="H35" s="145">
        <f t="shared" si="2"/>
        <v>0.14219406307690341</v>
      </c>
    </row>
    <row r="36" spans="1:8" ht="16.5" customHeight="1" x14ac:dyDescent="0.25">
      <c r="A36" s="32" t="s">
        <v>139</v>
      </c>
      <c r="B36" s="42" t="s">
        <v>332</v>
      </c>
      <c r="C36" s="146">
        <v>3246551000</v>
      </c>
      <c r="D36" s="146">
        <v>3246551000</v>
      </c>
      <c r="E36" s="94">
        <v>2262659425</v>
      </c>
      <c r="F36" s="94">
        <v>568781070</v>
      </c>
      <c r="G36" s="94">
        <v>568781070</v>
      </c>
      <c r="H36" s="145">
        <f t="shared" si="2"/>
        <v>0.25137723499859022</v>
      </c>
    </row>
    <row r="37" spans="1:8" ht="16.5" customHeight="1" x14ac:dyDescent="0.25">
      <c r="A37" s="32" t="s">
        <v>140</v>
      </c>
      <c r="B37" s="42" t="s">
        <v>332</v>
      </c>
      <c r="C37" s="146">
        <v>3246551000</v>
      </c>
      <c r="D37" s="146">
        <v>3246551000</v>
      </c>
      <c r="E37" s="94">
        <v>2262659425</v>
      </c>
      <c r="F37" s="94">
        <v>862552241</v>
      </c>
      <c r="G37" s="94">
        <v>862552241</v>
      </c>
      <c r="H37" s="145">
        <f t="shared" si="2"/>
        <v>0.38121169782323738</v>
      </c>
    </row>
    <row r="38" spans="1:8" ht="16.5" customHeight="1" x14ac:dyDescent="0.25">
      <c r="A38" s="32" t="s">
        <v>141</v>
      </c>
      <c r="B38" s="42" t="s">
        <v>332</v>
      </c>
      <c r="C38" s="146">
        <v>3246551000</v>
      </c>
      <c r="D38" s="146">
        <v>3246551000</v>
      </c>
      <c r="E38" s="94">
        <v>2362659425</v>
      </c>
      <c r="F38" s="94">
        <v>1146717972</v>
      </c>
      <c r="G38" s="94">
        <v>1146717972</v>
      </c>
      <c r="H38" s="145">
        <f t="shared" si="2"/>
        <v>0.48535051639954413</v>
      </c>
    </row>
    <row r="39" spans="1:8" ht="16.5" customHeight="1" x14ac:dyDescent="0.25">
      <c r="A39" s="32" t="s">
        <v>129</v>
      </c>
      <c r="B39" s="42" t="s">
        <v>332</v>
      </c>
      <c r="C39" s="146">
        <v>3246551000</v>
      </c>
      <c r="D39" s="146">
        <v>3246551000</v>
      </c>
      <c r="E39" s="94">
        <v>2417118925</v>
      </c>
      <c r="F39" s="94">
        <v>1431884541</v>
      </c>
      <c r="G39" s="94">
        <v>1431884541</v>
      </c>
      <c r="H39" s="145">
        <f t="shared" si="2"/>
        <v>0.5923930867406535</v>
      </c>
    </row>
    <row r="40" spans="1:8" s="392" customFormat="1" ht="16.5" customHeight="1" x14ac:dyDescent="0.25">
      <c r="A40" s="393" t="s">
        <v>130</v>
      </c>
      <c r="B40" s="232" t="s">
        <v>332</v>
      </c>
      <c r="C40" s="233">
        <v>3246551000</v>
      </c>
      <c r="D40" s="233">
        <v>3246551000</v>
      </c>
      <c r="E40" s="394">
        <v>2377805058</v>
      </c>
      <c r="F40" s="394">
        <v>1737738741</v>
      </c>
      <c r="G40" s="394">
        <v>1737738741</v>
      </c>
      <c r="H40" s="395">
        <f t="shared" si="2"/>
        <v>0.73081631951007486</v>
      </c>
    </row>
    <row r="41" spans="1:8" ht="16.5" customHeight="1" x14ac:dyDescent="0.25">
      <c r="A41" s="32" t="s">
        <v>131</v>
      </c>
      <c r="B41" s="42" t="s">
        <v>332</v>
      </c>
      <c r="C41" s="146">
        <v>3246551000</v>
      </c>
      <c r="D41" s="146">
        <v>3246551000</v>
      </c>
      <c r="E41" s="94">
        <v>3075127892</v>
      </c>
      <c r="F41" s="94">
        <v>2000653068</v>
      </c>
      <c r="G41" s="94">
        <v>2000653068</v>
      </c>
      <c r="H41" s="145">
        <f t="shared" si="2"/>
        <v>0.65059182520659864</v>
      </c>
    </row>
    <row r="42" spans="1:8" ht="16.5" customHeight="1" x14ac:dyDescent="0.25">
      <c r="A42" s="32" t="s">
        <v>132</v>
      </c>
      <c r="B42" s="42" t="s">
        <v>332</v>
      </c>
      <c r="C42" s="146">
        <v>3246551000</v>
      </c>
      <c r="D42" s="146">
        <v>3396551000</v>
      </c>
      <c r="E42" s="94">
        <v>3116253992</v>
      </c>
      <c r="F42" s="94">
        <v>2247670232</v>
      </c>
      <c r="G42" s="94">
        <v>2247670232</v>
      </c>
      <c r="H42" s="145">
        <f t="shared" si="2"/>
        <v>0.72127311758610979</v>
      </c>
    </row>
    <row r="43" spans="1:8" ht="16.5" customHeight="1" x14ac:dyDescent="0.25">
      <c r="A43" s="32" t="s">
        <v>133</v>
      </c>
      <c r="B43" s="42" t="s">
        <v>332</v>
      </c>
      <c r="C43" s="146">
        <v>3246551000</v>
      </c>
      <c r="D43" s="146">
        <v>3396551000</v>
      </c>
      <c r="E43" s="94">
        <v>3116253992</v>
      </c>
      <c r="F43" s="94">
        <v>3137229225</v>
      </c>
      <c r="G43" s="94">
        <v>2526712131</v>
      </c>
      <c r="H43" s="145">
        <f t="shared" si="2"/>
        <v>0.81081713412531109</v>
      </c>
    </row>
    <row r="44" spans="1:8" ht="16.5" customHeight="1" thickBot="1" x14ac:dyDescent="0.3">
      <c r="A44" s="33" t="s">
        <v>134</v>
      </c>
      <c r="B44" s="42" t="s">
        <v>332</v>
      </c>
      <c r="C44" s="146">
        <v>3246551000</v>
      </c>
      <c r="D44" s="146">
        <v>3289807952</v>
      </c>
      <c r="E44" s="94">
        <v>3251414925</v>
      </c>
      <c r="F44" s="94">
        <v>2951912130</v>
      </c>
      <c r="G44" s="94">
        <v>2951912130</v>
      </c>
      <c r="H44" s="145">
        <f t="shared" si="2"/>
        <v>0.90788539700143012</v>
      </c>
    </row>
    <row r="45" spans="1:8" ht="16.5" customHeight="1" thickBot="1" x14ac:dyDescent="0.3"/>
    <row r="46" spans="1:8" ht="27.75" customHeight="1" x14ac:dyDescent="0.25">
      <c r="A46" s="1206" t="s">
        <v>143</v>
      </c>
      <c r="B46" s="1207"/>
      <c r="C46" s="1207"/>
      <c r="D46" s="1207"/>
      <c r="E46" s="1207"/>
      <c r="F46" s="1207"/>
      <c r="G46" s="1207"/>
      <c r="H46" s="1208"/>
    </row>
    <row r="47" spans="1:8" ht="25.5" customHeight="1" x14ac:dyDescent="0.25">
      <c r="A47" s="25" t="s">
        <v>63</v>
      </c>
      <c r="B47" s="26" t="s">
        <v>122</v>
      </c>
      <c r="C47" s="26" t="s">
        <v>123</v>
      </c>
      <c r="D47" s="26" t="s">
        <v>124</v>
      </c>
      <c r="E47" s="26" t="s">
        <v>125</v>
      </c>
      <c r="F47" s="26" t="s">
        <v>126</v>
      </c>
      <c r="G47" s="26" t="s">
        <v>127</v>
      </c>
      <c r="H47" s="27" t="s">
        <v>128</v>
      </c>
    </row>
    <row r="48" spans="1:8" ht="16.5" customHeight="1" x14ac:dyDescent="0.25">
      <c r="A48" s="32" t="s">
        <v>136</v>
      </c>
      <c r="B48" s="42" t="s">
        <v>332</v>
      </c>
      <c r="C48" s="146">
        <v>3392716000</v>
      </c>
      <c r="D48" s="146">
        <v>3392716000</v>
      </c>
      <c r="E48" s="146">
        <v>1517374400</v>
      </c>
      <c r="F48" s="146">
        <v>0</v>
      </c>
      <c r="G48" s="146">
        <v>0</v>
      </c>
      <c r="H48" s="144">
        <f>G48/E48</f>
        <v>0</v>
      </c>
    </row>
    <row r="49" spans="1:8" ht="16.5" customHeight="1" x14ac:dyDescent="0.25">
      <c r="A49" s="32" t="s">
        <v>137</v>
      </c>
      <c r="B49" s="42" t="s">
        <v>332</v>
      </c>
      <c r="C49" s="146">
        <v>3392716000</v>
      </c>
      <c r="D49" s="146">
        <v>3392716000</v>
      </c>
      <c r="E49" s="146">
        <v>2350844400</v>
      </c>
      <c r="F49" s="146">
        <v>20453069</v>
      </c>
      <c r="G49" s="146">
        <v>20453069</v>
      </c>
      <c r="H49" s="208">
        <f t="shared" ref="H49:H58" si="3">G49/E49</f>
        <v>8.7003074299600597E-3</v>
      </c>
    </row>
    <row r="50" spans="1:8" ht="16.5" customHeight="1" x14ac:dyDescent="0.25">
      <c r="A50" s="32" t="s">
        <v>138</v>
      </c>
      <c r="B50" s="42" t="s">
        <v>332</v>
      </c>
      <c r="C50" s="146">
        <v>3392716000</v>
      </c>
      <c r="D50" s="146">
        <v>3392716000</v>
      </c>
      <c r="E50" s="146">
        <v>2475353400</v>
      </c>
      <c r="F50" s="146">
        <v>215185056</v>
      </c>
      <c r="G50" s="146">
        <v>215185056</v>
      </c>
      <c r="H50" s="208">
        <f t="shared" si="3"/>
        <v>8.6931044270284807E-2</v>
      </c>
    </row>
    <row r="51" spans="1:8" ht="16.5" customHeight="1" x14ac:dyDescent="0.25">
      <c r="A51" s="32" t="s">
        <v>139</v>
      </c>
      <c r="B51" s="42" t="s">
        <v>332</v>
      </c>
      <c r="C51" s="146">
        <v>3392716000</v>
      </c>
      <c r="D51" s="146">
        <v>3392716000</v>
      </c>
      <c r="E51" s="146">
        <v>2528483400</v>
      </c>
      <c r="F51" s="146">
        <v>450323562</v>
      </c>
      <c r="G51" s="146">
        <v>450323562</v>
      </c>
      <c r="H51" s="208">
        <f t="shared" si="3"/>
        <v>0.17810026437191559</v>
      </c>
    </row>
    <row r="52" spans="1:8" ht="16.5" customHeight="1" x14ac:dyDescent="0.25">
      <c r="A52" s="32" t="s">
        <v>140</v>
      </c>
      <c r="B52" s="232" t="s">
        <v>332</v>
      </c>
      <c r="C52" s="233">
        <v>3392716000</v>
      </c>
      <c r="D52" s="233">
        <v>3392716000</v>
      </c>
      <c r="E52" s="233">
        <v>2644972899</v>
      </c>
      <c r="F52" s="233">
        <v>694547276</v>
      </c>
      <c r="G52" s="233">
        <v>694547276</v>
      </c>
      <c r="H52" s="234">
        <f t="shared" si="3"/>
        <v>0.26259145273760326</v>
      </c>
    </row>
    <row r="53" spans="1:8" ht="16.5" customHeight="1" x14ac:dyDescent="0.25">
      <c r="A53" s="32" t="s">
        <v>141</v>
      </c>
      <c r="B53" s="232" t="s">
        <v>332</v>
      </c>
      <c r="C53" s="233">
        <v>3392716000</v>
      </c>
      <c r="D53" s="233">
        <v>3392716000</v>
      </c>
      <c r="E53" s="233">
        <v>2719077899</v>
      </c>
      <c r="F53" s="233">
        <v>939171388</v>
      </c>
      <c r="G53" s="233">
        <v>939171388</v>
      </c>
      <c r="H53" s="326">
        <f>G53/E53</f>
        <v>0.34540069203070667</v>
      </c>
    </row>
    <row r="54" spans="1:8" ht="16.5" customHeight="1" x14ac:dyDescent="0.25">
      <c r="A54" s="32" t="s">
        <v>129</v>
      </c>
      <c r="B54" s="232" t="s">
        <v>332</v>
      </c>
      <c r="C54" s="233">
        <v>3392716000</v>
      </c>
      <c r="D54" s="233">
        <v>3392716000</v>
      </c>
      <c r="E54" s="233">
        <v>2734127899</v>
      </c>
      <c r="F54" s="233">
        <v>1214977488</v>
      </c>
      <c r="G54" s="233">
        <v>1214977488</v>
      </c>
      <c r="H54" s="423">
        <f t="shared" si="3"/>
        <v>0.44437478160563548</v>
      </c>
    </row>
    <row r="55" spans="1:8" ht="16.5" customHeight="1" x14ac:dyDescent="0.25">
      <c r="A55" s="32" t="s">
        <v>130</v>
      </c>
      <c r="B55" s="232" t="s">
        <v>332</v>
      </c>
      <c r="C55" s="233">
        <v>3392716000</v>
      </c>
      <c r="D55" s="233">
        <v>3392716000</v>
      </c>
      <c r="E55" s="233">
        <v>2761465903</v>
      </c>
      <c r="F55" s="233">
        <v>1479924555</v>
      </c>
      <c r="G55" s="233">
        <v>1479924555</v>
      </c>
      <c r="H55" s="423">
        <f t="shared" si="3"/>
        <v>0.53591990883980867</v>
      </c>
    </row>
    <row r="56" spans="1:8" ht="16.5" customHeight="1" x14ac:dyDescent="0.25">
      <c r="A56" s="32" t="s">
        <v>131</v>
      </c>
      <c r="B56" s="232" t="s">
        <v>332</v>
      </c>
      <c r="C56" s="233">
        <v>3392716000</v>
      </c>
      <c r="D56" s="233">
        <v>3392716000</v>
      </c>
      <c r="E56" s="233">
        <v>2879101903</v>
      </c>
      <c r="F56" s="233">
        <v>1735640281</v>
      </c>
      <c r="G56" s="233">
        <v>1735640281</v>
      </c>
      <c r="H56" s="423">
        <f t="shared" si="3"/>
        <v>0.60284086478199239</v>
      </c>
    </row>
    <row r="57" spans="1:8" ht="16.5" customHeight="1" x14ac:dyDescent="0.25">
      <c r="A57" s="393" t="s">
        <v>132</v>
      </c>
      <c r="B57" s="235" t="s">
        <v>332</v>
      </c>
      <c r="C57" s="233">
        <v>3392716000</v>
      </c>
      <c r="D57" s="233">
        <v>3392716000</v>
      </c>
      <c r="E57" s="233">
        <v>2901546003</v>
      </c>
      <c r="F57" s="233">
        <v>2057311272</v>
      </c>
      <c r="G57" s="233">
        <v>2057311272</v>
      </c>
      <c r="H57" s="423">
        <f t="shared" si="3"/>
        <v>0.70903968776399928</v>
      </c>
    </row>
    <row r="58" spans="1:8" ht="16.5" customHeight="1" x14ac:dyDescent="0.25">
      <c r="A58" s="32" t="s">
        <v>133</v>
      </c>
      <c r="B58" s="235" t="s">
        <v>332</v>
      </c>
      <c r="C58" s="233">
        <v>3392716000</v>
      </c>
      <c r="D58" s="233">
        <v>3392716000</v>
      </c>
      <c r="E58" s="233">
        <v>2927877103</v>
      </c>
      <c r="F58" s="233">
        <v>2323140475</v>
      </c>
      <c r="G58" s="233">
        <v>2323140475</v>
      </c>
      <c r="H58" s="423">
        <f t="shared" si="3"/>
        <v>0.79345559710126945</v>
      </c>
    </row>
    <row r="59" spans="1:8" ht="36.75" customHeight="1" x14ac:dyDescent="0.25">
      <c r="A59" s="568" t="s">
        <v>134</v>
      </c>
      <c r="B59" s="569" t="s">
        <v>332</v>
      </c>
      <c r="C59" s="570">
        <v>3138001271</v>
      </c>
      <c r="D59" s="570">
        <v>3138001271</v>
      </c>
      <c r="E59" s="570">
        <v>3138001271</v>
      </c>
      <c r="F59" s="570">
        <v>2702178645</v>
      </c>
      <c r="G59" s="570">
        <v>2702178645</v>
      </c>
      <c r="H59" s="571">
        <f>G59/E59</f>
        <v>0.86111457951668879</v>
      </c>
    </row>
    <row r="60" spans="1:8" ht="42" customHeight="1" thickBot="1" x14ac:dyDescent="0.3"/>
    <row r="61" spans="1:8" ht="23.25" customHeight="1" x14ac:dyDescent="0.25">
      <c r="A61" s="1206" t="s">
        <v>144</v>
      </c>
      <c r="B61" s="1207"/>
      <c r="C61" s="1207"/>
      <c r="D61" s="1207"/>
      <c r="E61" s="1207"/>
      <c r="F61" s="1207"/>
      <c r="G61" s="1207"/>
      <c r="H61" s="1208"/>
    </row>
    <row r="62" spans="1:8" ht="25.5" customHeight="1" x14ac:dyDescent="0.25">
      <c r="A62" s="25" t="s">
        <v>64</v>
      </c>
      <c r="B62" s="26" t="s">
        <v>122</v>
      </c>
      <c r="C62" s="26" t="s">
        <v>123</v>
      </c>
      <c r="D62" s="26" t="s">
        <v>124</v>
      </c>
      <c r="E62" s="26" t="s">
        <v>125</v>
      </c>
      <c r="F62" s="26" t="s">
        <v>126</v>
      </c>
      <c r="G62" s="26" t="s">
        <v>127</v>
      </c>
      <c r="H62" s="27" t="s">
        <v>128</v>
      </c>
    </row>
    <row r="63" spans="1:8" ht="16.5" customHeight="1" x14ac:dyDescent="0.25">
      <c r="A63" s="393" t="s">
        <v>136</v>
      </c>
      <c r="B63" s="569" t="s">
        <v>332</v>
      </c>
      <c r="C63" s="570">
        <v>3883612000</v>
      </c>
      <c r="D63" s="570">
        <v>3883612000</v>
      </c>
      <c r="E63" s="570">
        <v>793241955</v>
      </c>
      <c r="F63" s="235">
        <v>0</v>
      </c>
      <c r="G63" s="235">
        <v>0</v>
      </c>
      <c r="H63" s="571">
        <f>G63/E63</f>
        <v>0</v>
      </c>
    </row>
    <row r="64" spans="1:8" ht="16.5" customHeight="1" x14ac:dyDescent="0.25">
      <c r="A64" s="393" t="s">
        <v>137</v>
      </c>
      <c r="B64" s="569" t="s">
        <v>332</v>
      </c>
      <c r="C64" s="570">
        <v>3883612000</v>
      </c>
      <c r="D64" s="570">
        <v>3883612000</v>
      </c>
      <c r="E64" s="570">
        <v>1001905955</v>
      </c>
      <c r="F64" s="570">
        <v>63755568</v>
      </c>
      <c r="G64" s="570">
        <v>63755568</v>
      </c>
      <c r="H64" s="571">
        <f t="shared" ref="H64:H74" si="4">G64/E64</f>
        <v>6.3634283918394319E-2</v>
      </c>
    </row>
    <row r="65" spans="1:14" ht="16.5" customHeight="1" x14ac:dyDescent="0.25">
      <c r="A65" s="677" t="s">
        <v>138</v>
      </c>
      <c r="B65" s="678" t="s">
        <v>332</v>
      </c>
      <c r="C65" s="679">
        <v>3883612000</v>
      </c>
      <c r="D65" s="679">
        <v>3883612000</v>
      </c>
      <c r="E65" s="679">
        <v>1081981955</v>
      </c>
      <c r="F65" s="679">
        <v>288209402</v>
      </c>
      <c r="G65" s="679">
        <v>288209402</v>
      </c>
      <c r="H65" s="423">
        <f t="shared" si="4"/>
        <v>0.26637172705897855</v>
      </c>
    </row>
    <row r="66" spans="1:14" ht="16.5" customHeight="1" x14ac:dyDescent="0.25">
      <c r="A66" s="32" t="s">
        <v>139</v>
      </c>
      <c r="B66" s="29"/>
      <c r="C66" s="29"/>
      <c r="D66" s="29"/>
      <c r="E66" s="29"/>
      <c r="F66" s="29"/>
      <c r="G66" s="29"/>
      <c r="H66" s="30" t="e">
        <f t="shared" si="4"/>
        <v>#DIV/0!</v>
      </c>
    </row>
    <row r="67" spans="1:14" ht="16.5" customHeight="1" x14ac:dyDescent="0.25">
      <c r="A67" s="32" t="s">
        <v>140</v>
      </c>
      <c r="B67" s="29"/>
      <c r="C67" s="29"/>
      <c r="D67" s="29"/>
      <c r="E67" s="29"/>
      <c r="F67" s="29"/>
      <c r="G67" s="29"/>
      <c r="H67" s="30" t="e">
        <f t="shared" si="4"/>
        <v>#DIV/0!</v>
      </c>
    </row>
    <row r="68" spans="1:14" ht="16.5" customHeight="1" x14ac:dyDescent="0.25">
      <c r="A68" s="32" t="s">
        <v>141</v>
      </c>
      <c r="B68" s="29"/>
      <c r="C68" s="29"/>
      <c r="D68" s="29"/>
      <c r="E68" s="29"/>
      <c r="F68" s="29"/>
      <c r="G68" s="29"/>
      <c r="H68" s="30" t="e">
        <f t="shared" si="4"/>
        <v>#DIV/0!</v>
      </c>
    </row>
    <row r="69" spans="1:14" ht="16.5" customHeight="1" x14ac:dyDescent="0.25">
      <c r="A69" s="32" t="s">
        <v>129</v>
      </c>
      <c r="B69" s="29"/>
      <c r="C69" s="29"/>
      <c r="D69" s="29"/>
      <c r="E69" s="29"/>
      <c r="F69" s="29"/>
      <c r="G69" s="29"/>
      <c r="H69" s="30" t="e">
        <f t="shared" si="4"/>
        <v>#DIV/0!</v>
      </c>
    </row>
    <row r="70" spans="1:14" ht="16.5" customHeight="1" x14ac:dyDescent="0.25">
      <c r="A70" s="32" t="s">
        <v>130</v>
      </c>
      <c r="B70" s="29"/>
      <c r="C70" s="29"/>
      <c r="D70" s="29"/>
      <c r="E70" s="29"/>
      <c r="F70" s="29"/>
      <c r="G70" s="29"/>
      <c r="H70" s="30" t="e">
        <f t="shared" si="4"/>
        <v>#DIV/0!</v>
      </c>
    </row>
    <row r="71" spans="1:14" ht="16.5" customHeight="1" x14ac:dyDescent="0.25">
      <c r="A71" s="32" t="s">
        <v>131</v>
      </c>
      <c r="B71" s="29"/>
      <c r="C71" s="29"/>
      <c r="D71" s="29"/>
      <c r="E71" s="29"/>
      <c r="F71" s="29"/>
      <c r="G71" s="29"/>
      <c r="H71" s="30" t="e">
        <f t="shared" si="4"/>
        <v>#DIV/0!</v>
      </c>
    </row>
    <row r="72" spans="1:14" ht="16.5" customHeight="1" x14ac:dyDescent="0.25">
      <c r="A72" s="32" t="s">
        <v>132</v>
      </c>
      <c r="B72" s="29"/>
      <c r="C72" s="29"/>
      <c r="D72" s="29"/>
      <c r="E72" s="29"/>
      <c r="F72" s="29"/>
      <c r="G72" s="29"/>
      <c r="H72" s="30" t="e">
        <f t="shared" si="4"/>
        <v>#DIV/0!</v>
      </c>
    </row>
    <row r="73" spans="1:14" ht="16.5" customHeight="1" x14ac:dyDescent="0.25">
      <c r="A73" s="32" t="s">
        <v>133</v>
      </c>
      <c r="B73" s="29"/>
      <c r="C73" s="29"/>
      <c r="D73" s="29"/>
      <c r="E73" s="29"/>
      <c r="F73" s="29"/>
      <c r="G73" s="29"/>
      <c r="H73" s="30" t="e">
        <f t="shared" si="4"/>
        <v>#DIV/0!</v>
      </c>
    </row>
    <row r="74" spans="1:14" ht="16.5" customHeight="1" thickBot="1" x14ac:dyDescent="0.3">
      <c r="A74" s="33" t="s">
        <v>134</v>
      </c>
      <c r="B74" s="31"/>
      <c r="C74" s="31"/>
      <c r="D74" s="31"/>
      <c r="E74" s="31"/>
      <c r="F74" s="31"/>
      <c r="G74" s="31"/>
      <c r="H74" s="30" t="e">
        <f t="shared" si="4"/>
        <v>#DIV/0!</v>
      </c>
    </row>
    <row r="75" spans="1:14" ht="16.5" customHeight="1" thickBot="1" x14ac:dyDescent="0.3"/>
    <row r="76" spans="1:14" ht="23.25" customHeight="1" x14ac:dyDescent="0.25">
      <c r="A76" s="1165" t="s">
        <v>145</v>
      </c>
      <c r="B76" s="1166"/>
      <c r="C76" s="1166"/>
      <c r="D76" s="1166"/>
      <c r="E76" s="1166"/>
      <c r="F76" s="1166"/>
      <c r="G76" s="1166"/>
      <c r="H76" s="1166"/>
      <c r="I76" s="1166"/>
      <c r="J76" s="1166"/>
      <c r="K76" s="1166"/>
      <c r="L76" s="1166"/>
      <c r="M76" s="1166"/>
      <c r="N76" s="1167"/>
    </row>
    <row r="77" spans="1:14" ht="44.25" customHeight="1" x14ac:dyDescent="0.25">
      <c r="A77" s="25" t="s">
        <v>49</v>
      </c>
      <c r="B77" s="26" t="s">
        <v>146</v>
      </c>
      <c r="C77" s="26" t="s">
        <v>147</v>
      </c>
      <c r="D77" s="26" t="s">
        <v>148</v>
      </c>
      <c r="E77" s="26" t="s">
        <v>149</v>
      </c>
      <c r="F77" s="26" t="s">
        <v>150</v>
      </c>
      <c r="G77" s="26" t="s">
        <v>151</v>
      </c>
      <c r="H77" s="26" t="s">
        <v>152</v>
      </c>
      <c r="I77" s="26" t="s">
        <v>153</v>
      </c>
      <c r="J77" s="34" t="s">
        <v>154</v>
      </c>
      <c r="K77" s="26" t="s">
        <v>155</v>
      </c>
      <c r="L77" s="26" t="s">
        <v>156</v>
      </c>
      <c r="M77" s="26" t="s">
        <v>157</v>
      </c>
      <c r="N77" s="27" t="s">
        <v>158</v>
      </c>
    </row>
    <row r="78" spans="1:14" x14ac:dyDescent="0.25">
      <c r="A78" s="1189" t="s">
        <v>129</v>
      </c>
      <c r="B78" s="1159" t="s">
        <v>333</v>
      </c>
      <c r="C78" s="1159" t="s">
        <v>334</v>
      </c>
      <c r="D78" s="29" t="s">
        <v>335</v>
      </c>
      <c r="E78" s="29" t="s">
        <v>205</v>
      </c>
      <c r="F78" s="29">
        <v>100</v>
      </c>
      <c r="G78" s="29">
        <v>1</v>
      </c>
      <c r="H78" s="29">
        <v>1</v>
      </c>
      <c r="I78" s="29">
        <v>1</v>
      </c>
      <c r="J78" s="96">
        <f t="shared" ref="J78:J95" si="5">I78/H78</f>
        <v>1</v>
      </c>
      <c r="K78" s="29"/>
      <c r="L78" s="29"/>
      <c r="M78" s="29" t="e">
        <f t="shared" ref="M78:M95" si="6">L78/K78</f>
        <v>#DIV/0!</v>
      </c>
      <c r="N78" s="30"/>
    </row>
    <row r="79" spans="1:14" x14ac:dyDescent="0.25">
      <c r="A79" s="1190"/>
      <c r="B79" s="1160"/>
      <c r="C79" s="1160"/>
      <c r="D79" s="29" t="s">
        <v>336</v>
      </c>
      <c r="E79" s="29" t="s">
        <v>337</v>
      </c>
      <c r="F79" s="29">
        <v>0</v>
      </c>
      <c r="G79" s="29">
        <v>76.3</v>
      </c>
      <c r="H79" s="29">
        <v>71.924999999999997</v>
      </c>
      <c r="I79" s="29">
        <v>0</v>
      </c>
      <c r="J79" s="96">
        <f t="shared" si="5"/>
        <v>0</v>
      </c>
      <c r="K79" s="29"/>
      <c r="L79" s="29"/>
      <c r="M79" s="29" t="e">
        <f t="shared" si="6"/>
        <v>#DIV/0!</v>
      </c>
      <c r="N79" s="30"/>
    </row>
    <row r="80" spans="1:14" x14ac:dyDescent="0.25">
      <c r="A80" s="1191"/>
      <c r="B80" s="29" t="s">
        <v>338</v>
      </c>
      <c r="C80" s="29" t="s">
        <v>339</v>
      </c>
      <c r="D80" s="29" t="s">
        <v>340</v>
      </c>
      <c r="E80" s="29" t="s">
        <v>205</v>
      </c>
      <c r="F80" s="29">
        <v>100</v>
      </c>
      <c r="G80" s="29">
        <v>1</v>
      </c>
      <c r="H80" s="29">
        <v>1</v>
      </c>
      <c r="I80" s="29">
        <v>1</v>
      </c>
      <c r="J80" s="96">
        <f t="shared" si="5"/>
        <v>1</v>
      </c>
      <c r="K80" s="29"/>
      <c r="L80" s="29"/>
      <c r="M80" s="29" t="e">
        <f t="shared" si="6"/>
        <v>#DIV/0!</v>
      </c>
      <c r="N80" s="30"/>
    </row>
    <row r="81" spans="1:15" x14ac:dyDescent="0.25">
      <c r="A81" s="1130" t="s">
        <v>130</v>
      </c>
      <c r="B81" s="1183" t="s">
        <v>333</v>
      </c>
      <c r="C81" s="1183" t="s">
        <v>334</v>
      </c>
      <c r="D81" s="235" t="s">
        <v>335</v>
      </c>
      <c r="E81" s="235" t="s">
        <v>205</v>
      </c>
      <c r="F81" s="235">
        <v>100</v>
      </c>
      <c r="G81" s="235">
        <v>1</v>
      </c>
      <c r="H81" s="235">
        <v>1</v>
      </c>
      <c r="I81" s="235">
        <v>1</v>
      </c>
      <c r="J81" s="391">
        <f t="shared" si="5"/>
        <v>1</v>
      </c>
      <c r="K81" s="235"/>
      <c r="L81" s="235"/>
      <c r="M81" s="235" t="e">
        <f t="shared" si="6"/>
        <v>#DIV/0!</v>
      </c>
      <c r="N81" s="230"/>
    </row>
    <row r="82" spans="1:15" x14ac:dyDescent="0.25">
      <c r="A82" s="1131"/>
      <c r="B82" s="1184"/>
      <c r="C82" s="1184"/>
      <c r="D82" s="235" t="s">
        <v>336</v>
      </c>
      <c r="E82" s="235" t="s">
        <v>337</v>
      </c>
      <c r="F82" s="235">
        <v>0</v>
      </c>
      <c r="G82" s="235">
        <v>76.3</v>
      </c>
      <c r="H82" s="235">
        <v>71.924999999999997</v>
      </c>
      <c r="I82" s="235">
        <v>0</v>
      </c>
      <c r="J82" s="391">
        <f t="shared" si="5"/>
        <v>0</v>
      </c>
      <c r="K82" s="235"/>
      <c r="L82" s="235"/>
      <c r="M82" s="235" t="e">
        <f t="shared" si="6"/>
        <v>#DIV/0!</v>
      </c>
      <c r="N82" s="230"/>
    </row>
    <row r="83" spans="1:15" x14ac:dyDescent="0.25">
      <c r="A83" s="1133"/>
      <c r="B83" s="235" t="s">
        <v>338</v>
      </c>
      <c r="C83" s="235" t="s">
        <v>339</v>
      </c>
      <c r="D83" s="235" t="s">
        <v>340</v>
      </c>
      <c r="E83" s="235" t="s">
        <v>205</v>
      </c>
      <c r="F83" s="235">
        <v>100</v>
      </c>
      <c r="G83" s="235">
        <v>1</v>
      </c>
      <c r="H83" s="235">
        <v>1</v>
      </c>
      <c r="I83" s="235">
        <v>1</v>
      </c>
      <c r="J83" s="391">
        <f t="shared" si="5"/>
        <v>1</v>
      </c>
      <c r="K83" s="235"/>
      <c r="L83" s="235"/>
      <c r="M83" s="235" t="e">
        <f t="shared" si="6"/>
        <v>#DIV/0!</v>
      </c>
      <c r="N83" s="230"/>
    </row>
    <row r="84" spans="1:15" x14ac:dyDescent="0.25">
      <c r="A84" s="1130" t="s">
        <v>131</v>
      </c>
      <c r="B84" s="1159" t="s">
        <v>333</v>
      </c>
      <c r="C84" s="1159" t="s">
        <v>334</v>
      </c>
      <c r="D84" s="29" t="s">
        <v>335</v>
      </c>
      <c r="E84" s="29" t="s">
        <v>205</v>
      </c>
      <c r="F84" s="29">
        <v>100</v>
      </c>
      <c r="G84" s="29">
        <v>1</v>
      </c>
      <c r="H84" s="29">
        <v>1</v>
      </c>
      <c r="I84" s="29">
        <v>1</v>
      </c>
      <c r="J84" s="96">
        <f t="shared" si="5"/>
        <v>1</v>
      </c>
      <c r="K84" s="29"/>
      <c r="L84" s="29"/>
      <c r="M84" s="29" t="e">
        <f t="shared" si="6"/>
        <v>#DIV/0!</v>
      </c>
      <c r="N84" s="30"/>
    </row>
    <row r="85" spans="1:15" x14ac:dyDescent="0.25">
      <c r="A85" s="1131"/>
      <c r="B85" s="1160"/>
      <c r="C85" s="1160"/>
      <c r="D85" s="29" t="s">
        <v>336</v>
      </c>
      <c r="E85" s="29" t="s">
        <v>337</v>
      </c>
      <c r="F85" s="29">
        <v>0</v>
      </c>
      <c r="G85" s="29">
        <v>76.3</v>
      </c>
      <c r="H85" s="29">
        <v>71.924999999999997</v>
      </c>
      <c r="I85" s="29">
        <v>0</v>
      </c>
      <c r="J85" s="96">
        <f t="shared" si="5"/>
        <v>0</v>
      </c>
      <c r="K85" s="29"/>
      <c r="L85" s="29"/>
      <c r="M85" s="29" t="e">
        <f t="shared" si="6"/>
        <v>#DIV/0!</v>
      </c>
      <c r="N85" s="30"/>
    </row>
    <row r="86" spans="1:15" x14ac:dyDescent="0.25">
      <c r="A86" s="1133"/>
      <c r="B86" s="29" t="s">
        <v>338</v>
      </c>
      <c r="C86" s="29" t="s">
        <v>339</v>
      </c>
      <c r="D86" s="29" t="s">
        <v>340</v>
      </c>
      <c r="E86" s="29" t="s">
        <v>205</v>
      </c>
      <c r="F86" s="29">
        <v>100</v>
      </c>
      <c r="G86" s="29">
        <v>1</v>
      </c>
      <c r="H86" s="29">
        <v>1</v>
      </c>
      <c r="I86" s="29">
        <v>1</v>
      </c>
      <c r="J86" s="96">
        <f t="shared" si="5"/>
        <v>1</v>
      </c>
      <c r="K86" s="29"/>
      <c r="L86" s="29"/>
      <c r="M86" s="29" t="e">
        <f t="shared" si="6"/>
        <v>#DIV/0!</v>
      </c>
      <c r="N86" s="30"/>
    </row>
    <row r="87" spans="1:15" x14ac:dyDescent="0.25">
      <c r="A87" s="1130" t="s">
        <v>132</v>
      </c>
      <c r="B87" s="1159" t="s">
        <v>333</v>
      </c>
      <c r="C87" s="1159" t="s">
        <v>334</v>
      </c>
      <c r="D87" s="29" t="s">
        <v>335</v>
      </c>
      <c r="E87" s="29" t="s">
        <v>205</v>
      </c>
      <c r="F87" s="29">
        <v>100</v>
      </c>
      <c r="G87" s="29">
        <v>1</v>
      </c>
      <c r="H87" s="29">
        <v>1</v>
      </c>
      <c r="I87" s="29">
        <v>1</v>
      </c>
      <c r="J87" s="96">
        <f t="shared" si="5"/>
        <v>1</v>
      </c>
      <c r="K87" s="29"/>
      <c r="L87" s="29"/>
      <c r="M87" s="29" t="e">
        <f t="shared" si="6"/>
        <v>#DIV/0!</v>
      </c>
      <c r="N87" s="30"/>
    </row>
    <row r="88" spans="1:15" x14ac:dyDescent="0.25">
      <c r="A88" s="1131"/>
      <c r="B88" s="1160"/>
      <c r="C88" s="1160"/>
      <c r="D88" s="29" t="s">
        <v>336</v>
      </c>
      <c r="E88" s="29" t="s">
        <v>337</v>
      </c>
      <c r="F88" s="29">
        <v>0</v>
      </c>
      <c r="G88" s="29">
        <v>76.3</v>
      </c>
      <c r="H88" s="29">
        <v>71.924999999999997</v>
      </c>
      <c r="I88" s="29">
        <v>0</v>
      </c>
      <c r="J88" s="96">
        <f t="shared" si="5"/>
        <v>0</v>
      </c>
      <c r="K88" s="29"/>
      <c r="L88" s="29"/>
      <c r="M88" s="29" t="e">
        <f t="shared" si="6"/>
        <v>#DIV/0!</v>
      </c>
      <c r="N88" s="30"/>
    </row>
    <row r="89" spans="1:15" x14ac:dyDescent="0.25">
      <c r="A89" s="1133"/>
      <c r="B89" s="29" t="s">
        <v>338</v>
      </c>
      <c r="C89" s="29" t="s">
        <v>339</v>
      </c>
      <c r="D89" s="29" t="s">
        <v>340</v>
      </c>
      <c r="E89" s="29" t="s">
        <v>205</v>
      </c>
      <c r="F89" s="29">
        <v>100</v>
      </c>
      <c r="G89" s="29">
        <v>1</v>
      </c>
      <c r="H89" s="29">
        <v>1</v>
      </c>
      <c r="I89" s="29">
        <v>1</v>
      </c>
      <c r="J89" s="96">
        <f t="shared" si="5"/>
        <v>1</v>
      </c>
      <c r="K89" s="29"/>
      <c r="L89" s="29"/>
      <c r="M89" s="29" t="e">
        <f t="shared" si="6"/>
        <v>#DIV/0!</v>
      </c>
      <c r="N89" s="30"/>
    </row>
    <row r="90" spans="1:15" x14ac:dyDescent="0.25">
      <c r="A90" s="1130" t="s">
        <v>133</v>
      </c>
      <c r="B90" s="1159" t="s">
        <v>333</v>
      </c>
      <c r="C90" s="1159" t="s">
        <v>334</v>
      </c>
      <c r="D90" s="29" t="s">
        <v>335</v>
      </c>
      <c r="E90" s="29" t="s">
        <v>205</v>
      </c>
      <c r="F90" s="29">
        <v>100</v>
      </c>
      <c r="G90" s="29">
        <v>1</v>
      </c>
      <c r="H90" s="29">
        <v>1</v>
      </c>
      <c r="I90" s="29">
        <v>1</v>
      </c>
      <c r="J90" s="96">
        <f t="shared" si="5"/>
        <v>1</v>
      </c>
      <c r="K90" s="29"/>
      <c r="L90" s="29"/>
      <c r="M90" s="29" t="e">
        <f t="shared" si="6"/>
        <v>#DIV/0!</v>
      </c>
      <c r="N90" s="30"/>
    </row>
    <row r="91" spans="1:15" x14ac:dyDescent="0.25">
      <c r="A91" s="1131"/>
      <c r="B91" s="1160"/>
      <c r="C91" s="1160"/>
      <c r="D91" s="29" t="s">
        <v>336</v>
      </c>
      <c r="E91" s="29" t="s">
        <v>337</v>
      </c>
      <c r="F91" s="29">
        <v>0</v>
      </c>
      <c r="G91" s="29">
        <v>76.3</v>
      </c>
      <c r="H91" s="29">
        <v>71.924999999999997</v>
      </c>
      <c r="I91" s="29">
        <f>71.3+0.44</f>
        <v>71.739999999999995</v>
      </c>
      <c r="J91" s="96">
        <f t="shared" si="5"/>
        <v>0.99742787625999296</v>
      </c>
      <c r="K91" s="29"/>
      <c r="L91" s="29"/>
      <c r="M91" s="29" t="e">
        <f t="shared" si="6"/>
        <v>#DIV/0!</v>
      </c>
      <c r="N91" s="30"/>
    </row>
    <row r="92" spans="1:15" x14ac:dyDescent="0.25">
      <c r="A92" s="1133"/>
      <c r="B92" s="29" t="s">
        <v>338</v>
      </c>
      <c r="C92" s="29" t="s">
        <v>339</v>
      </c>
      <c r="D92" s="29" t="s">
        <v>340</v>
      </c>
      <c r="E92" s="29" t="s">
        <v>205</v>
      </c>
      <c r="F92" s="29">
        <v>100</v>
      </c>
      <c r="G92" s="29">
        <v>1</v>
      </c>
      <c r="H92" s="29">
        <v>1</v>
      </c>
      <c r="I92" s="29">
        <v>1</v>
      </c>
      <c r="J92" s="96">
        <f t="shared" si="5"/>
        <v>1</v>
      </c>
      <c r="K92" s="29"/>
      <c r="L92" s="29"/>
      <c r="M92" s="29" t="e">
        <f t="shared" si="6"/>
        <v>#DIV/0!</v>
      </c>
      <c r="N92" s="30"/>
    </row>
    <row r="93" spans="1:15" x14ac:dyDescent="0.25">
      <c r="A93" s="1130" t="s">
        <v>134</v>
      </c>
      <c r="B93" s="1159" t="s">
        <v>333</v>
      </c>
      <c r="C93" s="1159" t="s">
        <v>334</v>
      </c>
      <c r="D93" s="29" t="s">
        <v>335</v>
      </c>
      <c r="E93" s="29" t="s">
        <v>205</v>
      </c>
      <c r="F93" s="29">
        <v>100</v>
      </c>
      <c r="G93" s="29">
        <v>1</v>
      </c>
      <c r="H93" s="29">
        <v>1</v>
      </c>
      <c r="I93" s="29">
        <v>1</v>
      </c>
      <c r="J93" s="96">
        <f>I93/H93</f>
        <v>1</v>
      </c>
      <c r="K93" s="29"/>
      <c r="L93" s="29"/>
      <c r="M93" s="29" t="e">
        <f t="shared" si="6"/>
        <v>#DIV/0!</v>
      </c>
      <c r="N93" s="30" t="s">
        <v>341</v>
      </c>
      <c r="O93" s="147">
        <f>LEN(N93)</f>
        <v>155</v>
      </c>
    </row>
    <row r="94" spans="1:15" x14ac:dyDescent="0.25">
      <c r="A94" s="1131"/>
      <c r="B94" s="1160"/>
      <c r="C94" s="1160"/>
      <c r="D94" s="29" t="s">
        <v>336</v>
      </c>
      <c r="E94" s="29" t="s">
        <v>337</v>
      </c>
      <c r="F94" s="29">
        <v>0</v>
      </c>
      <c r="G94" s="29">
        <v>76.3</v>
      </c>
      <c r="H94" s="29">
        <v>71.924999999999997</v>
      </c>
      <c r="I94" s="29">
        <f>71.3+0.59</f>
        <v>71.89</v>
      </c>
      <c r="J94" s="96">
        <f t="shared" si="5"/>
        <v>0.99951338199513384</v>
      </c>
      <c r="K94" s="29"/>
      <c r="L94" s="29"/>
      <c r="M94" s="29" t="e">
        <f t="shared" si="6"/>
        <v>#DIV/0!</v>
      </c>
      <c r="N94" s="30" t="s">
        <v>342</v>
      </c>
      <c r="O94" s="147">
        <f>LEN(N94)</f>
        <v>160</v>
      </c>
    </row>
    <row r="95" spans="1:15" ht="15.75" thickBot="1" x14ac:dyDescent="0.3">
      <c r="A95" s="1132"/>
      <c r="B95" s="29" t="s">
        <v>338</v>
      </c>
      <c r="C95" s="29" t="s">
        <v>339</v>
      </c>
      <c r="D95" s="29" t="s">
        <v>340</v>
      </c>
      <c r="E95" s="29" t="s">
        <v>205</v>
      </c>
      <c r="F95" s="29">
        <v>100</v>
      </c>
      <c r="G95" s="29">
        <v>1</v>
      </c>
      <c r="H95" s="29">
        <v>1</v>
      </c>
      <c r="I95" s="29">
        <v>1</v>
      </c>
      <c r="J95" s="96">
        <f t="shared" si="5"/>
        <v>1</v>
      </c>
      <c r="K95" s="29"/>
      <c r="L95" s="29"/>
      <c r="M95" s="29" t="e">
        <f t="shared" si="6"/>
        <v>#DIV/0!</v>
      </c>
      <c r="N95" s="30"/>
    </row>
    <row r="96" spans="1:15" ht="15.75" thickBot="1" x14ac:dyDescent="0.3"/>
    <row r="97" spans="1:14" ht="20.25" x14ac:dyDescent="0.25">
      <c r="A97" s="1165" t="s">
        <v>208</v>
      </c>
      <c r="B97" s="1166"/>
      <c r="C97" s="1166"/>
      <c r="D97" s="1166"/>
      <c r="E97" s="1166"/>
      <c r="F97" s="1166"/>
      <c r="G97" s="1166"/>
      <c r="H97" s="1166"/>
      <c r="I97" s="1166"/>
      <c r="J97" s="1166"/>
      <c r="K97" s="1166"/>
      <c r="L97" s="1166"/>
      <c r="M97" s="1166"/>
      <c r="N97" s="1167"/>
    </row>
    <row r="98" spans="1:14" ht="44.25" customHeight="1" x14ac:dyDescent="0.25">
      <c r="A98" s="25" t="s">
        <v>50</v>
      </c>
      <c r="B98" s="26" t="s">
        <v>146</v>
      </c>
      <c r="C98" s="26" t="s">
        <v>147</v>
      </c>
      <c r="D98" s="26" t="s">
        <v>148</v>
      </c>
      <c r="E98" s="26" t="s">
        <v>149</v>
      </c>
      <c r="F98" s="26" t="s">
        <v>159</v>
      </c>
      <c r="G98" s="26" t="s">
        <v>151</v>
      </c>
      <c r="H98" s="26" t="s">
        <v>160</v>
      </c>
      <c r="I98" s="26" t="s">
        <v>161</v>
      </c>
      <c r="J98" s="34" t="s">
        <v>162</v>
      </c>
      <c r="K98" s="26" t="s">
        <v>155</v>
      </c>
      <c r="L98" s="26" t="s">
        <v>156</v>
      </c>
      <c r="M98" s="26" t="s">
        <v>157</v>
      </c>
      <c r="N98" s="27" t="s">
        <v>158</v>
      </c>
    </row>
    <row r="99" spans="1:14" x14ac:dyDescent="0.25">
      <c r="A99" s="1215" t="s">
        <v>136</v>
      </c>
      <c r="B99" s="1218" t="s">
        <v>333</v>
      </c>
      <c r="C99" s="1218" t="s">
        <v>334</v>
      </c>
      <c r="D99" s="680" t="s">
        <v>335</v>
      </c>
      <c r="E99" s="680" t="s">
        <v>205</v>
      </c>
      <c r="F99" s="680">
        <v>100</v>
      </c>
      <c r="G99" s="680">
        <v>1</v>
      </c>
      <c r="H99" s="680">
        <v>1</v>
      </c>
      <c r="I99" s="680">
        <v>0</v>
      </c>
      <c r="J99" s="681">
        <f t="shared" ref="J99:J134" si="7">I99/H99</f>
        <v>0</v>
      </c>
      <c r="K99" s="680"/>
      <c r="L99" s="680"/>
      <c r="M99" s="680" t="e">
        <f t="shared" ref="M99:M134" si="8">L99/K99</f>
        <v>#DIV/0!</v>
      </c>
      <c r="N99" s="682"/>
    </row>
    <row r="100" spans="1:14" x14ac:dyDescent="0.25">
      <c r="A100" s="1216"/>
      <c r="B100" s="1219"/>
      <c r="C100" s="1219"/>
      <c r="D100" s="680" t="s">
        <v>336</v>
      </c>
      <c r="E100" s="680" t="s">
        <v>337</v>
      </c>
      <c r="F100" s="680">
        <v>0</v>
      </c>
      <c r="G100" s="680">
        <v>76.3</v>
      </c>
      <c r="H100" s="680">
        <v>71.924999999999997</v>
      </c>
      <c r="I100" s="680">
        <v>0</v>
      </c>
      <c r="J100" s="681">
        <f t="shared" si="7"/>
        <v>0</v>
      </c>
      <c r="K100" s="680"/>
      <c r="L100" s="680"/>
      <c r="M100" s="680" t="e">
        <f t="shared" si="8"/>
        <v>#DIV/0!</v>
      </c>
      <c r="N100" s="682"/>
    </row>
    <row r="101" spans="1:14" x14ac:dyDescent="0.25">
      <c r="A101" s="1217"/>
      <c r="B101" s="680" t="s">
        <v>338</v>
      </c>
      <c r="C101" s="680" t="s">
        <v>339</v>
      </c>
      <c r="D101" s="680" t="s">
        <v>340</v>
      </c>
      <c r="E101" s="680" t="s">
        <v>205</v>
      </c>
      <c r="F101" s="680">
        <v>100</v>
      </c>
      <c r="G101" s="680">
        <v>1</v>
      </c>
      <c r="H101" s="680">
        <v>1</v>
      </c>
      <c r="I101" s="680">
        <v>0</v>
      </c>
      <c r="J101" s="681">
        <f t="shared" si="7"/>
        <v>0</v>
      </c>
      <c r="K101" s="680"/>
      <c r="L101" s="680"/>
      <c r="M101" s="680" t="e">
        <f t="shared" si="8"/>
        <v>#DIV/0!</v>
      </c>
      <c r="N101" s="682"/>
    </row>
    <row r="102" spans="1:14" x14ac:dyDescent="0.25">
      <c r="A102" s="1189" t="s">
        <v>137</v>
      </c>
      <c r="B102" s="1159" t="s">
        <v>333</v>
      </c>
      <c r="C102" s="1159" t="s">
        <v>334</v>
      </c>
      <c r="D102" s="29" t="s">
        <v>335</v>
      </c>
      <c r="E102" s="29" t="s">
        <v>205</v>
      </c>
      <c r="F102" s="29">
        <v>100</v>
      </c>
      <c r="G102" s="29">
        <v>1</v>
      </c>
      <c r="H102" s="29">
        <v>1</v>
      </c>
      <c r="I102" s="29">
        <v>1</v>
      </c>
      <c r="J102" s="96">
        <f t="shared" si="7"/>
        <v>1</v>
      </c>
      <c r="K102" s="29"/>
      <c r="L102" s="29"/>
      <c r="M102" s="29" t="e">
        <f t="shared" si="8"/>
        <v>#DIV/0!</v>
      </c>
      <c r="N102" s="171"/>
    </row>
    <row r="103" spans="1:14" x14ac:dyDescent="0.25">
      <c r="A103" s="1190"/>
      <c r="B103" s="1160"/>
      <c r="C103" s="1160"/>
      <c r="D103" s="29" t="s">
        <v>336</v>
      </c>
      <c r="E103" s="29" t="s">
        <v>337</v>
      </c>
      <c r="F103" s="29">
        <v>0</v>
      </c>
      <c r="G103" s="29">
        <v>76.3</v>
      </c>
      <c r="H103" s="29">
        <v>71.924999999999997</v>
      </c>
      <c r="I103" s="29">
        <v>0</v>
      </c>
      <c r="J103" s="96">
        <f t="shared" si="7"/>
        <v>0</v>
      </c>
      <c r="K103" s="29"/>
      <c r="L103" s="29"/>
      <c r="M103" s="29" t="e">
        <f t="shared" si="8"/>
        <v>#DIV/0!</v>
      </c>
      <c r="N103" s="171"/>
    </row>
    <row r="104" spans="1:14" x14ac:dyDescent="0.25">
      <c r="A104" s="1191"/>
      <c r="B104" s="29" t="s">
        <v>338</v>
      </c>
      <c r="C104" s="29" t="s">
        <v>339</v>
      </c>
      <c r="D104" s="29" t="s">
        <v>340</v>
      </c>
      <c r="E104" s="29" t="s">
        <v>205</v>
      </c>
      <c r="F104" s="29">
        <v>100</v>
      </c>
      <c r="G104" s="29">
        <v>1</v>
      </c>
      <c r="H104" s="29">
        <v>1</v>
      </c>
      <c r="I104" s="29">
        <v>1</v>
      </c>
      <c r="J104" s="96">
        <f t="shared" si="7"/>
        <v>1</v>
      </c>
      <c r="K104" s="29"/>
      <c r="L104" s="29"/>
      <c r="M104" s="29" t="e">
        <f t="shared" si="8"/>
        <v>#DIV/0!</v>
      </c>
      <c r="N104" s="171"/>
    </row>
    <row r="105" spans="1:14" x14ac:dyDescent="0.25">
      <c r="A105" s="1189" t="s">
        <v>138</v>
      </c>
      <c r="B105" s="1159" t="s">
        <v>333</v>
      </c>
      <c r="C105" s="1159" t="s">
        <v>334</v>
      </c>
      <c r="D105" s="29" t="s">
        <v>335</v>
      </c>
      <c r="E105" s="29" t="s">
        <v>205</v>
      </c>
      <c r="F105" s="29">
        <v>100</v>
      </c>
      <c r="G105" s="29">
        <v>1</v>
      </c>
      <c r="H105" s="29">
        <v>1</v>
      </c>
      <c r="I105" s="29">
        <v>1</v>
      </c>
      <c r="J105" s="96">
        <f t="shared" si="7"/>
        <v>1</v>
      </c>
      <c r="K105" s="29"/>
      <c r="L105" s="29"/>
      <c r="M105" s="29" t="e">
        <f t="shared" si="8"/>
        <v>#DIV/0!</v>
      </c>
      <c r="N105" s="171"/>
    </row>
    <row r="106" spans="1:14" x14ac:dyDescent="0.25">
      <c r="A106" s="1190"/>
      <c r="B106" s="1160"/>
      <c r="C106" s="1160"/>
      <c r="D106" s="29" t="s">
        <v>336</v>
      </c>
      <c r="E106" s="29" t="s">
        <v>337</v>
      </c>
      <c r="F106" s="29">
        <v>0</v>
      </c>
      <c r="G106" s="29">
        <v>76.3</v>
      </c>
      <c r="H106" s="29">
        <v>71.924999999999997</v>
      </c>
      <c r="I106" s="29">
        <v>0</v>
      </c>
      <c r="J106" s="96">
        <f t="shared" si="7"/>
        <v>0</v>
      </c>
      <c r="K106" s="29"/>
      <c r="L106" s="29"/>
      <c r="M106" s="29" t="e">
        <f t="shared" si="8"/>
        <v>#DIV/0!</v>
      </c>
      <c r="N106" s="171"/>
    </row>
    <row r="107" spans="1:14" x14ac:dyDescent="0.25">
      <c r="A107" s="1191"/>
      <c r="B107" s="29" t="s">
        <v>338</v>
      </c>
      <c r="C107" s="29" t="s">
        <v>339</v>
      </c>
      <c r="D107" s="29" t="s">
        <v>340</v>
      </c>
      <c r="E107" s="29" t="s">
        <v>205</v>
      </c>
      <c r="F107" s="29">
        <v>100</v>
      </c>
      <c r="G107" s="29">
        <v>1</v>
      </c>
      <c r="H107" s="29">
        <v>1</v>
      </c>
      <c r="I107" s="29">
        <v>1</v>
      </c>
      <c r="J107" s="96">
        <f t="shared" si="7"/>
        <v>1</v>
      </c>
      <c r="K107" s="29"/>
      <c r="L107" s="29"/>
      <c r="M107" s="29" t="e">
        <f t="shared" si="8"/>
        <v>#DIV/0!</v>
      </c>
      <c r="N107" s="171"/>
    </row>
    <row r="108" spans="1:14" x14ac:dyDescent="0.25">
      <c r="A108" s="1189" t="s">
        <v>139</v>
      </c>
      <c r="B108" s="1159" t="s">
        <v>333</v>
      </c>
      <c r="C108" s="1159" t="s">
        <v>334</v>
      </c>
      <c r="D108" s="29" t="s">
        <v>335</v>
      </c>
      <c r="E108" s="29" t="s">
        <v>205</v>
      </c>
      <c r="F108" s="29">
        <v>100</v>
      </c>
      <c r="G108" s="29">
        <v>1</v>
      </c>
      <c r="H108" s="29">
        <v>1</v>
      </c>
      <c r="I108" s="29">
        <v>1</v>
      </c>
      <c r="J108" s="96">
        <f t="shared" si="7"/>
        <v>1</v>
      </c>
      <c r="K108" s="29"/>
      <c r="L108" s="29"/>
      <c r="M108" s="29" t="e">
        <f t="shared" si="8"/>
        <v>#DIV/0!</v>
      </c>
      <c r="N108" s="171"/>
    </row>
    <row r="109" spans="1:14" x14ac:dyDescent="0.25">
      <c r="A109" s="1190"/>
      <c r="B109" s="1160"/>
      <c r="C109" s="1160"/>
      <c r="D109" s="29" t="s">
        <v>336</v>
      </c>
      <c r="E109" s="29" t="s">
        <v>337</v>
      </c>
      <c r="F109" s="29">
        <v>0</v>
      </c>
      <c r="G109" s="29">
        <v>76.3</v>
      </c>
      <c r="H109" s="29">
        <v>71.924999999999997</v>
      </c>
      <c r="I109" s="29">
        <v>0</v>
      </c>
      <c r="J109" s="96">
        <f t="shared" si="7"/>
        <v>0</v>
      </c>
      <c r="K109" s="29"/>
      <c r="L109" s="29"/>
      <c r="M109" s="29" t="e">
        <f t="shared" si="8"/>
        <v>#DIV/0!</v>
      </c>
      <c r="N109" s="171"/>
    </row>
    <row r="110" spans="1:14" x14ac:dyDescent="0.25">
      <c r="A110" s="1191"/>
      <c r="B110" s="29" t="s">
        <v>338</v>
      </c>
      <c r="C110" s="29" t="s">
        <v>339</v>
      </c>
      <c r="D110" s="29" t="s">
        <v>340</v>
      </c>
      <c r="E110" s="29" t="s">
        <v>205</v>
      </c>
      <c r="F110" s="29">
        <v>100</v>
      </c>
      <c r="G110" s="29">
        <v>1</v>
      </c>
      <c r="H110" s="29">
        <v>1</v>
      </c>
      <c r="I110" s="29">
        <v>1</v>
      </c>
      <c r="J110" s="96">
        <f t="shared" si="7"/>
        <v>1</v>
      </c>
      <c r="K110" s="29"/>
      <c r="L110" s="29"/>
      <c r="M110" s="29" t="e">
        <f t="shared" si="8"/>
        <v>#DIV/0!</v>
      </c>
      <c r="N110" s="171"/>
    </row>
    <row r="111" spans="1:14" x14ac:dyDescent="0.25">
      <c r="A111" s="1189" t="s">
        <v>140</v>
      </c>
      <c r="B111" s="1159" t="s">
        <v>333</v>
      </c>
      <c r="C111" s="1159" t="s">
        <v>334</v>
      </c>
      <c r="D111" s="29" t="s">
        <v>335</v>
      </c>
      <c r="E111" s="29" t="s">
        <v>205</v>
      </c>
      <c r="F111" s="29">
        <v>100</v>
      </c>
      <c r="G111" s="29">
        <v>1</v>
      </c>
      <c r="H111" s="29">
        <v>1</v>
      </c>
      <c r="I111" s="29">
        <v>1</v>
      </c>
      <c r="J111" s="96">
        <f t="shared" si="7"/>
        <v>1</v>
      </c>
      <c r="K111" s="29"/>
      <c r="L111" s="29"/>
      <c r="M111" s="29" t="e">
        <f t="shared" si="8"/>
        <v>#DIV/0!</v>
      </c>
      <c r="N111" s="171"/>
    </row>
    <row r="112" spans="1:14" x14ac:dyDescent="0.25">
      <c r="A112" s="1190"/>
      <c r="B112" s="1160"/>
      <c r="C112" s="1160"/>
      <c r="D112" s="29" t="s">
        <v>336</v>
      </c>
      <c r="E112" s="29" t="s">
        <v>337</v>
      </c>
      <c r="F112" s="29">
        <v>0</v>
      </c>
      <c r="G112" s="29">
        <v>76.3</v>
      </c>
      <c r="H112" s="29">
        <v>71.924999999999997</v>
      </c>
      <c r="I112" s="29">
        <v>93.1</v>
      </c>
      <c r="J112" s="96">
        <f t="shared" si="7"/>
        <v>1.2944038929440389</v>
      </c>
      <c r="K112" s="29"/>
      <c r="L112" s="29"/>
      <c r="M112" s="29" t="e">
        <f t="shared" si="8"/>
        <v>#DIV/0!</v>
      </c>
      <c r="N112" s="171"/>
    </row>
    <row r="113" spans="1:14" x14ac:dyDescent="0.25">
      <c r="A113" s="1191"/>
      <c r="B113" s="29" t="s">
        <v>338</v>
      </c>
      <c r="C113" s="29" t="s">
        <v>339</v>
      </c>
      <c r="D113" s="29" t="s">
        <v>340</v>
      </c>
      <c r="E113" s="29" t="s">
        <v>205</v>
      </c>
      <c r="F113" s="29">
        <v>100</v>
      </c>
      <c r="G113" s="29">
        <v>1</v>
      </c>
      <c r="H113" s="29">
        <v>1</v>
      </c>
      <c r="I113" s="29">
        <v>1</v>
      </c>
      <c r="J113" s="96">
        <f t="shared" si="7"/>
        <v>1</v>
      </c>
      <c r="K113" s="29"/>
      <c r="L113" s="29"/>
      <c r="M113" s="29" t="e">
        <f t="shared" si="8"/>
        <v>#DIV/0!</v>
      </c>
      <c r="N113" s="171"/>
    </row>
    <row r="114" spans="1:14" x14ac:dyDescent="0.25">
      <c r="A114" s="1189" t="s">
        <v>141</v>
      </c>
      <c r="B114" s="1159" t="s">
        <v>333</v>
      </c>
      <c r="C114" s="1159" t="s">
        <v>334</v>
      </c>
      <c r="D114" s="29" t="s">
        <v>335</v>
      </c>
      <c r="E114" s="29" t="s">
        <v>205</v>
      </c>
      <c r="F114" s="29">
        <v>100</v>
      </c>
      <c r="G114" s="29">
        <v>1</v>
      </c>
      <c r="H114" s="29">
        <v>1</v>
      </c>
      <c r="I114" s="29">
        <v>1</v>
      </c>
      <c r="J114" s="96">
        <f t="shared" si="7"/>
        <v>1</v>
      </c>
      <c r="K114" s="29"/>
      <c r="L114" s="29"/>
      <c r="M114" s="29" t="e">
        <f t="shared" si="8"/>
        <v>#DIV/0!</v>
      </c>
      <c r="N114" s="171"/>
    </row>
    <row r="115" spans="1:14" x14ac:dyDescent="0.25">
      <c r="A115" s="1190"/>
      <c r="B115" s="1160"/>
      <c r="C115" s="1160"/>
      <c r="D115" s="29" t="s">
        <v>336</v>
      </c>
      <c r="E115" s="29" t="s">
        <v>337</v>
      </c>
      <c r="F115" s="29">
        <v>0</v>
      </c>
      <c r="G115" s="29">
        <v>76.3</v>
      </c>
      <c r="H115" s="29">
        <v>71.924999999999997</v>
      </c>
      <c r="I115" s="29">
        <v>93.1</v>
      </c>
      <c r="J115" s="96">
        <f t="shared" si="7"/>
        <v>1.2944038929440389</v>
      </c>
      <c r="K115" s="29"/>
      <c r="L115" s="29"/>
      <c r="M115" s="29" t="e">
        <f t="shared" si="8"/>
        <v>#DIV/0!</v>
      </c>
      <c r="N115" s="171"/>
    </row>
    <row r="116" spans="1:14" x14ac:dyDescent="0.25">
      <c r="A116" s="1191"/>
      <c r="B116" s="29" t="s">
        <v>338</v>
      </c>
      <c r="C116" s="29" t="s">
        <v>339</v>
      </c>
      <c r="D116" s="29" t="s">
        <v>340</v>
      </c>
      <c r="E116" s="29" t="s">
        <v>205</v>
      </c>
      <c r="F116" s="29">
        <v>100</v>
      </c>
      <c r="G116" s="29">
        <v>1</v>
      </c>
      <c r="H116" s="29">
        <v>1</v>
      </c>
      <c r="I116" s="29">
        <v>1</v>
      </c>
      <c r="J116" s="96">
        <f t="shared" si="7"/>
        <v>1</v>
      </c>
      <c r="K116" s="29"/>
      <c r="L116" s="29"/>
      <c r="M116" s="29" t="e">
        <f t="shared" si="8"/>
        <v>#DIV/0!</v>
      </c>
      <c r="N116" s="171"/>
    </row>
    <row r="117" spans="1:14" x14ac:dyDescent="0.25">
      <c r="A117" s="1189" t="s">
        <v>129</v>
      </c>
      <c r="B117" s="1159" t="s">
        <v>333</v>
      </c>
      <c r="C117" s="1159" t="s">
        <v>334</v>
      </c>
      <c r="D117" s="29" t="s">
        <v>335</v>
      </c>
      <c r="E117" s="29" t="s">
        <v>205</v>
      </c>
      <c r="F117" s="29">
        <v>100</v>
      </c>
      <c r="G117" s="29">
        <v>1</v>
      </c>
      <c r="H117" s="29">
        <v>1</v>
      </c>
      <c r="I117" s="29">
        <v>1</v>
      </c>
      <c r="J117" s="96">
        <f t="shared" si="7"/>
        <v>1</v>
      </c>
      <c r="K117" s="29"/>
      <c r="L117" s="29"/>
      <c r="M117" s="29" t="e">
        <f t="shared" si="8"/>
        <v>#DIV/0!</v>
      </c>
      <c r="N117" s="171"/>
    </row>
    <row r="118" spans="1:14" x14ac:dyDescent="0.25">
      <c r="A118" s="1190"/>
      <c r="B118" s="1160"/>
      <c r="C118" s="1160"/>
      <c r="D118" s="29" t="s">
        <v>336</v>
      </c>
      <c r="E118" s="29" t="s">
        <v>337</v>
      </c>
      <c r="F118" s="29">
        <v>0</v>
      </c>
      <c r="G118" s="29">
        <v>76.3</v>
      </c>
      <c r="H118" s="29">
        <v>71.924999999999997</v>
      </c>
      <c r="I118" s="29">
        <v>93.9</v>
      </c>
      <c r="J118" s="96">
        <f t="shared" si="7"/>
        <v>1.3055265901981232</v>
      </c>
      <c r="K118" s="29"/>
      <c r="L118" s="29"/>
      <c r="M118" s="29" t="e">
        <f t="shared" si="8"/>
        <v>#DIV/0!</v>
      </c>
      <c r="N118" s="171"/>
    </row>
    <row r="119" spans="1:14" x14ac:dyDescent="0.25">
      <c r="A119" s="1191"/>
      <c r="B119" s="29" t="s">
        <v>338</v>
      </c>
      <c r="C119" s="29" t="s">
        <v>339</v>
      </c>
      <c r="D119" s="29" t="s">
        <v>340</v>
      </c>
      <c r="E119" s="29" t="s">
        <v>205</v>
      </c>
      <c r="F119" s="29">
        <v>100</v>
      </c>
      <c r="G119" s="29">
        <v>1</v>
      </c>
      <c r="H119" s="29">
        <v>1</v>
      </c>
      <c r="I119" s="29">
        <v>1</v>
      </c>
      <c r="J119" s="96">
        <f t="shared" si="7"/>
        <v>1</v>
      </c>
      <c r="K119" s="29"/>
      <c r="L119" s="29"/>
      <c r="M119" s="29" t="e">
        <f t="shared" si="8"/>
        <v>#DIV/0!</v>
      </c>
      <c r="N119" s="171"/>
    </row>
    <row r="120" spans="1:14" ht="16.5" customHeight="1" x14ac:dyDescent="0.25">
      <c r="A120" s="1189" t="s">
        <v>130</v>
      </c>
      <c r="B120" s="1183" t="s">
        <v>333</v>
      </c>
      <c r="C120" s="1183" t="s">
        <v>334</v>
      </c>
      <c r="D120" s="235" t="s">
        <v>335</v>
      </c>
      <c r="E120" s="235" t="s">
        <v>205</v>
      </c>
      <c r="F120" s="235">
        <v>100</v>
      </c>
      <c r="G120" s="235">
        <v>1</v>
      </c>
      <c r="H120" s="235">
        <v>1</v>
      </c>
      <c r="I120" s="235">
        <v>1</v>
      </c>
      <c r="J120" s="391">
        <f t="shared" si="7"/>
        <v>1</v>
      </c>
      <c r="K120" s="235"/>
      <c r="L120" s="235"/>
      <c r="M120" s="235" t="e">
        <f t="shared" si="8"/>
        <v>#DIV/0!</v>
      </c>
      <c r="N120" s="230"/>
    </row>
    <row r="121" spans="1:14" ht="16.5" customHeight="1" x14ac:dyDescent="0.25">
      <c r="A121" s="1190"/>
      <c r="B121" s="1184"/>
      <c r="C121" s="1184"/>
      <c r="D121" s="235" t="s">
        <v>336</v>
      </c>
      <c r="E121" s="235" t="s">
        <v>337</v>
      </c>
      <c r="F121" s="235">
        <v>0</v>
      </c>
      <c r="G121" s="235">
        <v>76.3</v>
      </c>
      <c r="H121" s="235">
        <v>71.924999999999997</v>
      </c>
      <c r="I121" s="235">
        <v>93.9</v>
      </c>
      <c r="J121" s="391">
        <f t="shared" si="7"/>
        <v>1.3055265901981232</v>
      </c>
      <c r="K121" s="235"/>
      <c r="L121" s="235"/>
      <c r="M121" s="235" t="e">
        <f t="shared" si="8"/>
        <v>#DIV/0!</v>
      </c>
      <c r="N121" s="230"/>
    </row>
    <row r="122" spans="1:14" ht="16.5" customHeight="1" x14ac:dyDescent="0.25">
      <c r="A122" s="1191"/>
      <c r="B122" s="235" t="s">
        <v>338</v>
      </c>
      <c r="C122" s="235" t="s">
        <v>339</v>
      </c>
      <c r="D122" s="235" t="s">
        <v>340</v>
      </c>
      <c r="E122" s="235" t="s">
        <v>205</v>
      </c>
      <c r="F122" s="235">
        <v>100</v>
      </c>
      <c r="G122" s="235">
        <v>1</v>
      </c>
      <c r="H122" s="235">
        <v>1</v>
      </c>
      <c r="I122" s="235">
        <v>1</v>
      </c>
      <c r="J122" s="391">
        <f t="shared" si="7"/>
        <v>1</v>
      </c>
      <c r="K122" s="235"/>
      <c r="L122" s="235"/>
      <c r="M122" s="235" t="e">
        <f t="shared" si="8"/>
        <v>#DIV/0!</v>
      </c>
      <c r="N122" s="230"/>
    </row>
    <row r="123" spans="1:14" ht="16.5" customHeight="1" x14ac:dyDescent="0.25">
      <c r="A123" s="1189" t="s">
        <v>131</v>
      </c>
      <c r="B123" s="1159" t="s">
        <v>333</v>
      </c>
      <c r="C123" s="1159" t="s">
        <v>334</v>
      </c>
      <c r="D123" s="29" t="s">
        <v>335</v>
      </c>
      <c r="E123" s="29" t="s">
        <v>205</v>
      </c>
      <c r="F123" s="29">
        <v>100</v>
      </c>
      <c r="G123" s="29">
        <v>1</v>
      </c>
      <c r="H123" s="29">
        <v>1</v>
      </c>
      <c r="I123" s="29">
        <v>1</v>
      </c>
      <c r="J123" s="96">
        <f t="shared" si="7"/>
        <v>1</v>
      </c>
      <c r="K123" s="29"/>
      <c r="L123" s="29"/>
      <c r="M123" s="29" t="e">
        <f t="shared" si="8"/>
        <v>#DIV/0!</v>
      </c>
      <c r="N123" s="30"/>
    </row>
    <row r="124" spans="1:14" ht="16.5" customHeight="1" x14ac:dyDescent="0.25">
      <c r="A124" s="1190"/>
      <c r="B124" s="1160"/>
      <c r="C124" s="1160"/>
      <c r="D124" s="29" t="s">
        <v>336</v>
      </c>
      <c r="E124" s="29" t="s">
        <v>337</v>
      </c>
      <c r="F124" s="29">
        <v>0</v>
      </c>
      <c r="G124" s="29">
        <v>76.3</v>
      </c>
      <c r="H124" s="29">
        <v>71.924999999999997</v>
      </c>
      <c r="I124" s="29">
        <v>93.9</v>
      </c>
      <c r="J124" s="96">
        <f t="shared" si="7"/>
        <v>1.3055265901981232</v>
      </c>
      <c r="K124" s="29"/>
      <c r="L124" s="29"/>
      <c r="M124" s="29" t="e">
        <f t="shared" si="8"/>
        <v>#DIV/0!</v>
      </c>
      <c r="N124" s="30"/>
    </row>
    <row r="125" spans="1:14" ht="16.5" customHeight="1" x14ac:dyDescent="0.25">
      <c r="A125" s="1191"/>
      <c r="B125" s="29" t="s">
        <v>338</v>
      </c>
      <c r="C125" s="29" t="s">
        <v>339</v>
      </c>
      <c r="D125" s="29" t="s">
        <v>340</v>
      </c>
      <c r="E125" s="29" t="s">
        <v>205</v>
      </c>
      <c r="F125" s="29">
        <v>100</v>
      </c>
      <c r="G125" s="29">
        <v>1</v>
      </c>
      <c r="H125" s="29">
        <v>1</v>
      </c>
      <c r="I125" s="29">
        <v>1</v>
      </c>
      <c r="J125" s="96">
        <f t="shared" si="7"/>
        <v>1</v>
      </c>
      <c r="K125" s="29"/>
      <c r="L125" s="29"/>
      <c r="M125" s="29" t="e">
        <f t="shared" si="8"/>
        <v>#DIV/0!</v>
      </c>
      <c r="N125" s="30"/>
    </row>
    <row r="126" spans="1:14" ht="16.5" customHeight="1" x14ac:dyDescent="0.25">
      <c r="A126" s="1189" t="s">
        <v>132</v>
      </c>
      <c r="B126" s="1159" t="s">
        <v>333</v>
      </c>
      <c r="C126" s="1159" t="s">
        <v>334</v>
      </c>
      <c r="D126" s="29" t="s">
        <v>335</v>
      </c>
      <c r="E126" s="29" t="s">
        <v>205</v>
      </c>
      <c r="F126" s="29">
        <v>100</v>
      </c>
      <c r="G126" s="29">
        <v>1</v>
      </c>
      <c r="H126" s="29">
        <v>1</v>
      </c>
      <c r="I126" s="29">
        <v>1</v>
      </c>
      <c r="J126" s="96">
        <f>I126/H126</f>
        <v>1</v>
      </c>
      <c r="K126" s="29"/>
      <c r="L126" s="29"/>
      <c r="M126" s="29" t="e">
        <f>L126/K126</f>
        <v>#DIV/0!</v>
      </c>
      <c r="N126" s="30"/>
    </row>
    <row r="127" spans="1:14" ht="16.5" customHeight="1" x14ac:dyDescent="0.25">
      <c r="A127" s="1190"/>
      <c r="B127" s="1160"/>
      <c r="C127" s="1160"/>
      <c r="D127" s="29" t="s">
        <v>336</v>
      </c>
      <c r="E127" s="29" t="s">
        <v>337</v>
      </c>
      <c r="F127" s="29">
        <v>0</v>
      </c>
      <c r="G127" s="29">
        <v>76.3</v>
      </c>
      <c r="H127" s="29">
        <v>71.924999999999997</v>
      </c>
      <c r="I127" s="29">
        <v>93.9</v>
      </c>
      <c r="J127" s="96">
        <f>I127/H127</f>
        <v>1.3055265901981232</v>
      </c>
      <c r="K127" s="29"/>
      <c r="L127" s="29"/>
      <c r="M127" s="29" t="e">
        <f>L127/K127</f>
        <v>#DIV/0!</v>
      </c>
      <c r="N127" s="30"/>
    </row>
    <row r="128" spans="1:14" ht="16.5" customHeight="1" x14ac:dyDescent="0.25">
      <c r="A128" s="1191"/>
      <c r="B128" s="29" t="s">
        <v>338</v>
      </c>
      <c r="C128" s="29" t="s">
        <v>339</v>
      </c>
      <c r="D128" s="29" t="s">
        <v>340</v>
      </c>
      <c r="E128" s="29" t="s">
        <v>205</v>
      </c>
      <c r="F128" s="29">
        <v>100</v>
      </c>
      <c r="G128" s="29">
        <v>1</v>
      </c>
      <c r="H128" s="29">
        <v>1</v>
      </c>
      <c r="I128" s="29">
        <v>1</v>
      </c>
      <c r="J128" s="96">
        <f>I128/H128</f>
        <v>1</v>
      </c>
      <c r="K128" s="29"/>
      <c r="L128" s="29"/>
      <c r="M128" s="29" t="e">
        <f>L128/K128</f>
        <v>#DIV/0!</v>
      </c>
      <c r="N128" s="30"/>
    </row>
    <row r="129" spans="1:14" x14ac:dyDescent="0.25">
      <c r="A129" s="1189" t="s">
        <v>133</v>
      </c>
      <c r="B129" s="1159" t="s">
        <v>333</v>
      </c>
      <c r="C129" s="1159" t="s">
        <v>334</v>
      </c>
      <c r="D129" s="29" t="s">
        <v>335</v>
      </c>
      <c r="E129" s="29" t="s">
        <v>205</v>
      </c>
      <c r="F129" s="29">
        <v>100</v>
      </c>
      <c r="G129" s="29">
        <v>1</v>
      </c>
      <c r="H129" s="29">
        <v>1</v>
      </c>
      <c r="I129" s="29">
        <v>1</v>
      </c>
      <c r="J129" s="96">
        <f t="shared" si="7"/>
        <v>1</v>
      </c>
      <c r="K129" s="29"/>
      <c r="L129" s="29"/>
      <c r="M129" s="29" t="e">
        <f t="shared" si="8"/>
        <v>#DIV/0!</v>
      </c>
      <c r="N129" s="30"/>
    </row>
    <row r="130" spans="1:14" x14ac:dyDescent="0.25">
      <c r="A130" s="1190"/>
      <c r="B130" s="1160"/>
      <c r="C130" s="1160"/>
      <c r="D130" s="29" t="s">
        <v>336</v>
      </c>
      <c r="E130" s="29" t="s">
        <v>337</v>
      </c>
      <c r="F130" s="29">
        <v>0</v>
      </c>
      <c r="G130" s="29">
        <v>76.3</v>
      </c>
      <c r="H130" s="29">
        <v>71.924999999999997</v>
      </c>
      <c r="I130" s="29">
        <v>93.9</v>
      </c>
      <c r="J130" s="96">
        <f t="shared" si="7"/>
        <v>1.3055265901981232</v>
      </c>
      <c r="K130" s="29"/>
      <c r="L130" s="29"/>
      <c r="M130" s="29" t="e">
        <f t="shared" si="8"/>
        <v>#DIV/0!</v>
      </c>
      <c r="N130" s="30"/>
    </row>
    <row r="131" spans="1:14" x14ac:dyDescent="0.25">
      <c r="A131" s="1191"/>
      <c r="B131" s="29" t="s">
        <v>338</v>
      </c>
      <c r="C131" s="29" t="s">
        <v>339</v>
      </c>
      <c r="D131" s="29" t="s">
        <v>340</v>
      </c>
      <c r="E131" s="29" t="s">
        <v>205</v>
      </c>
      <c r="F131" s="29">
        <v>100</v>
      </c>
      <c r="G131" s="29">
        <v>1</v>
      </c>
      <c r="H131" s="29">
        <v>1</v>
      </c>
      <c r="I131" s="29">
        <v>1</v>
      </c>
      <c r="J131" s="96">
        <f t="shared" si="7"/>
        <v>1</v>
      </c>
      <c r="K131" s="29"/>
      <c r="L131" s="29"/>
      <c r="M131" s="29" t="e">
        <f t="shared" si="8"/>
        <v>#DIV/0!</v>
      </c>
      <c r="N131" s="30"/>
    </row>
    <row r="132" spans="1:14" x14ac:dyDescent="0.25">
      <c r="A132" s="1189" t="s">
        <v>134</v>
      </c>
      <c r="B132" s="1159" t="s">
        <v>333</v>
      </c>
      <c r="C132" s="1159" t="s">
        <v>334</v>
      </c>
      <c r="D132" s="29" t="s">
        <v>335</v>
      </c>
      <c r="E132" s="29" t="s">
        <v>205</v>
      </c>
      <c r="F132" s="29">
        <v>100</v>
      </c>
      <c r="G132" s="29">
        <v>1</v>
      </c>
      <c r="H132" s="29">
        <v>1</v>
      </c>
      <c r="I132" s="29">
        <v>1</v>
      </c>
      <c r="J132" s="96">
        <f t="shared" si="7"/>
        <v>1</v>
      </c>
      <c r="K132" s="29"/>
      <c r="L132" s="29"/>
      <c r="M132" s="29" t="e">
        <f t="shared" si="8"/>
        <v>#DIV/0!</v>
      </c>
      <c r="N132" s="30"/>
    </row>
    <row r="133" spans="1:14" x14ac:dyDescent="0.25">
      <c r="A133" s="1190"/>
      <c r="B133" s="1160"/>
      <c r="C133" s="1160"/>
      <c r="D133" s="29" t="s">
        <v>336</v>
      </c>
      <c r="E133" s="29" t="s">
        <v>337</v>
      </c>
      <c r="F133" s="29">
        <v>0</v>
      </c>
      <c r="G133" s="29">
        <v>76.3</v>
      </c>
      <c r="H133" s="29">
        <v>94.6</v>
      </c>
      <c r="I133" s="29">
        <v>93.9</v>
      </c>
      <c r="J133" s="96">
        <f t="shared" si="7"/>
        <v>0.99260042283298111</v>
      </c>
      <c r="K133" s="29"/>
      <c r="L133" s="29"/>
      <c r="M133" s="29" t="e">
        <f t="shared" si="8"/>
        <v>#DIV/0!</v>
      </c>
      <c r="N133" s="30"/>
    </row>
    <row r="134" spans="1:14" ht="15.75" thickBot="1" x14ac:dyDescent="0.3">
      <c r="A134" s="1191"/>
      <c r="B134" s="29" t="s">
        <v>338</v>
      </c>
      <c r="C134" s="29" t="s">
        <v>339</v>
      </c>
      <c r="D134" s="29" t="s">
        <v>340</v>
      </c>
      <c r="E134" s="29" t="s">
        <v>205</v>
      </c>
      <c r="F134" s="29">
        <v>100</v>
      </c>
      <c r="G134" s="29">
        <v>1</v>
      </c>
      <c r="H134" s="29">
        <v>1</v>
      </c>
      <c r="I134" s="29">
        <v>1</v>
      </c>
      <c r="J134" s="96">
        <f t="shared" si="7"/>
        <v>1</v>
      </c>
      <c r="K134" s="29"/>
      <c r="L134" s="29"/>
      <c r="M134" s="29" t="e">
        <f t="shared" si="8"/>
        <v>#DIV/0!</v>
      </c>
      <c r="N134" s="35"/>
    </row>
    <row r="136" spans="1:14" ht="20.25" x14ac:dyDescent="0.25">
      <c r="A136" s="1165" t="s">
        <v>163</v>
      </c>
      <c r="B136" s="1166"/>
      <c r="C136" s="1166"/>
      <c r="D136" s="1166"/>
      <c r="E136" s="1166"/>
      <c r="F136" s="1166"/>
      <c r="G136" s="1166"/>
      <c r="H136" s="1166"/>
      <c r="I136" s="1166"/>
      <c r="J136" s="1166"/>
      <c r="K136" s="1166"/>
      <c r="L136" s="1166"/>
      <c r="M136" s="1166"/>
      <c r="N136" s="1167"/>
    </row>
    <row r="137" spans="1:14" ht="44.25" customHeight="1" x14ac:dyDescent="0.25">
      <c r="A137" s="25" t="s">
        <v>62</v>
      </c>
      <c r="B137" s="26" t="s">
        <v>146</v>
      </c>
      <c r="C137" s="26" t="s">
        <v>147</v>
      </c>
      <c r="D137" s="26" t="s">
        <v>148</v>
      </c>
      <c r="E137" s="26" t="s">
        <v>149</v>
      </c>
      <c r="F137" s="26" t="s">
        <v>164</v>
      </c>
      <c r="G137" s="26" t="s">
        <v>151</v>
      </c>
      <c r="H137" s="26" t="s">
        <v>165</v>
      </c>
      <c r="I137" s="26" t="s">
        <v>166</v>
      </c>
      <c r="J137" s="34" t="s">
        <v>167</v>
      </c>
      <c r="K137" s="26" t="s">
        <v>155</v>
      </c>
      <c r="L137" s="26" t="s">
        <v>156</v>
      </c>
      <c r="M137" s="26" t="s">
        <v>157</v>
      </c>
      <c r="N137" s="27" t="s">
        <v>158</v>
      </c>
    </row>
    <row r="138" spans="1:14" ht="16.5" customHeight="1" x14ac:dyDescent="0.25">
      <c r="A138" s="1177" t="s">
        <v>136</v>
      </c>
      <c r="B138" s="1159" t="s">
        <v>333</v>
      </c>
      <c r="C138" s="1159" t="s">
        <v>334</v>
      </c>
      <c r="D138" s="29" t="s">
        <v>335</v>
      </c>
      <c r="E138" s="29" t="s">
        <v>205</v>
      </c>
      <c r="F138" s="29">
        <v>100</v>
      </c>
      <c r="G138" s="29">
        <v>1</v>
      </c>
      <c r="H138" s="29">
        <v>1</v>
      </c>
      <c r="I138" s="29">
        <v>1</v>
      </c>
      <c r="J138" s="96">
        <f t="shared" ref="J138:J143" si="9">I138/H138</f>
        <v>1</v>
      </c>
      <c r="K138" s="29"/>
      <c r="L138" s="29"/>
      <c r="M138" s="29" t="e">
        <f t="shared" ref="M138:M162" si="10">L138/K138</f>
        <v>#DIV/0!</v>
      </c>
      <c r="N138" s="30"/>
    </row>
    <row r="139" spans="1:14" ht="16.5" customHeight="1" x14ac:dyDescent="0.25">
      <c r="A139" s="1178"/>
      <c r="B139" s="1160"/>
      <c r="C139" s="1160"/>
      <c r="D139" s="29" t="s">
        <v>336</v>
      </c>
      <c r="E139" s="29" t="s">
        <v>337</v>
      </c>
      <c r="F139" s="29">
        <v>0</v>
      </c>
      <c r="G139" s="29">
        <v>94.6</v>
      </c>
      <c r="H139" s="29">
        <v>94.2</v>
      </c>
      <c r="I139" s="29">
        <v>0</v>
      </c>
      <c r="J139" s="96">
        <f t="shared" si="9"/>
        <v>0</v>
      </c>
      <c r="K139" s="29"/>
      <c r="L139" s="29"/>
      <c r="M139" s="29" t="e">
        <f t="shared" si="10"/>
        <v>#DIV/0!</v>
      </c>
      <c r="N139" s="30"/>
    </row>
    <row r="140" spans="1:14" ht="16.5" customHeight="1" x14ac:dyDescent="0.25">
      <c r="A140" s="1179"/>
      <c r="B140" s="29" t="s">
        <v>338</v>
      </c>
      <c r="C140" s="29" t="s">
        <v>339</v>
      </c>
      <c r="D140" s="29" t="s">
        <v>340</v>
      </c>
      <c r="E140" s="29" t="s">
        <v>205</v>
      </c>
      <c r="F140" s="29">
        <v>100</v>
      </c>
      <c r="G140" s="29">
        <v>1</v>
      </c>
      <c r="H140" s="29">
        <v>1</v>
      </c>
      <c r="I140" s="29">
        <v>1</v>
      </c>
      <c r="J140" s="96">
        <f t="shared" si="9"/>
        <v>1</v>
      </c>
      <c r="K140" s="29"/>
      <c r="L140" s="29"/>
      <c r="M140" s="29" t="e">
        <f t="shared" si="10"/>
        <v>#DIV/0!</v>
      </c>
      <c r="N140" s="30"/>
    </row>
    <row r="141" spans="1:14" ht="16.5" customHeight="1" x14ac:dyDescent="0.25">
      <c r="A141" s="1177" t="s">
        <v>137</v>
      </c>
      <c r="B141" s="1159" t="s">
        <v>333</v>
      </c>
      <c r="C141" s="1159" t="s">
        <v>334</v>
      </c>
      <c r="D141" s="29" t="s">
        <v>335</v>
      </c>
      <c r="E141" s="29" t="s">
        <v>205</v>
      </c>
      <c r="F141" s="29">
        <v>100</v>
      </c>
      <c r="G141" s="29">
        <v>1</v>
      </c>
      <c r="H141" s="29">
        <v>1</v>
      </c>
      <c r="I141" s="29">
        <v>1</v>
      </c>
      <c r="J141" s="96">
        <f t="shared" si="9"/>
        <v>1</v>
      </c>
      <c r="K141" s="29"/>
      <c r="L141" s="29"/>
      <c r="M141" s="29" t="e">
        <f t="shared" si="10"/>
        <v>#DIV/0!</v>
      </c>
      <c r="N141" s="30"/>
    </row>
    <row r="142" spans="1:14" ht="16.5" customHeight="1" x14ac:dyDescent="0.25">
      <c r="A142" s="1178"/>
      <c r="B142" s="1160"/>
      <c r="C142" s="1160"/>
      <c r="D142" s="29" t="s">
        <v>336</v>
      </c>
      <c r="E142" s="29" t="s">
        <v>337</v>
      </c>
      <c r="F142" s="29">
        <v>0</v>
      </c>
      <c r="G142" s="29">
        <v>94.6</v>
      </c>
      <c r="H142" s="29">
        <v>94.2</v>
      </c>
      <c r="I142" s="29">
        <v>0</v>
      </c>
      <c r="J142" s="96">
        <f t="shared" si="9"/>
        <v>0</v>
      </c>
      <c r="K142" s="29"/>
      <c r="L142" s="29"/>
      <c r="M142" s="29" t="e">
        <f t="shared" si="10"/>
        <v>#DIV/0!</v>
      </c>
      <c r="N142" s="30"/>
    </row>
    <row r="143" spans="1:14" ht="16.5" customHeight="1" x14ac:dyDescent="0.25">
      <c r="A143" s="1179"/>
      <c r="B143" s="29" t="s">
        <v>338</v>
      </c>
      <c r="C143" s="29" t="s">
        <v>339</v>
      </c>
      <c r="D143" s="29" t="s">
        <v>340</v>
      </c>
      <c r="E143" s="29" t="s">
        <v>205</v>
      </c>
      <c r="F143" s="29">
        <v>100</v>
      </c>
      <c r="G143" s="29">
        <v>1</v>
      </c>
      <c r="H143" s="29">
        <v>1</v>
      </c>
      <c r="I143" s="29">
        <v>1</v>
      </c>
      <c r="J143" s="96">
        <f t="shared" si="9"/>
        <v>1</v>
      </c>
      <c r="K143" s="29"/>
      <c r="L143" s="29"/>
      <c r="M143" s="29" t="e">
        <f t="shared" si="10"/>
        <v>#DIV/0!</v>
      </c>
      <c r="N143" s="30"/>
    </row>
    <row r="144" spans="1:14" ht="16.5" customHeight="1" x14ac:dyDescent="0.25">
      <c r="A144" s="1177" t="s">
        <v>138</v>
      </c>
      <c r="B144" s="1159" t="s">
        <v>333</v>
      </c>
      <c r="C144" s="1159" t="s">
        <v>334</v>
      </c>
      <c r="D144" s="29" t="s">
        <v>335</v>
      </c>
      <c r="E144" s="29" t="s">
        <v>205</v>
      </c>
      <c r="F144" s="29">
        <v>100</v>
      </c>
      <c r="G144" s="29">
        <v>1</v>
      </c>
      <c r="H144" s="29">
        <v>1</v>
      </c>
      <c r="I144" s="29">
        <v>1</v>
      </c>
      <c r="J144" s="96">
        <f t="shared" ref="J144:J173" si="11">I144/H144</f>
        <v>1</v>
      </c>
      <c r="K144" s="29"/>
      <c r="L144" s="29"/>
      <c r="M144" s="29" t="e">
        <f t="shared" si="10"/>
        <v>#DIV/0!</v>
      </c>
      <c r="N144" s="30"/>
    </row>
    <row r="145" spans="1:14" ht="16.5" customHeight="1" x14ac:dyDescent="0.25">
      <c r="A145" s="1178"/>
      <c r="B145" s="1160"/>
      <c r="C145" s="1160"/>
      <c r="D145" s="29" t="s">
        <v>336</v>
      </c>
      <c r="E145" s="29" t="s">
        <v>337</v>
      </c>
      <c r="F145" s="29">
        <v>100</v>
      </c>
      <c r="G145" s="29">
        <v>94.6</v>
      </c>
      <c r="H145" s="29">
        <v>94.2</v>
      </c>
      <c r="I145" s="29">
        <v>0</v>
      </c>
      <c r="J145" s="96">
        <f t="shared" si="11"/>
        <v>0</v>
      </c>
      <c r="K145" s="29"/>
      <c r="L145" s="29"/>
      <c r="M145" s="29" t="e">
        <f t="shared" si="10"/>
        <v>#DIV/0!</v>
      </c>
      <c r="N145" s="30"/>
    </row>
    <row r="146" spans="1:14" ht="24.6" customHeight="1" x14ac:dyDescent="0.25">
      <c r="A146" s="1179"/>
      <c r="B146" s="29" t="s">
        <v>338</v>
      </c>
      <c r="C146" s="29" t="s">
        <v>339</v>
      </c>
      <c r="D146" s="29" t="s">
        <v>340</v>
      </c>
      <c r="E146" s="29" t="s">
        <v>205</v>
      </c>
      <c r="F146" s="29">
        <v>100</v>
      </c>
      <c r="G146" s="29">
        <v>1</v>
      </c>
      <c r="H146" s="29">
        <v>1</v>
      </c>
      <c r="I146" s="29">
        <v>1</v>
      </c>
      <c r="J146" s="96">
        <f t="shared" si="11"/>
        <v>1</v>
      </c>
      <c r="K146" s="29"/>
      <c r="L146" s="29"/>
      <c r="M146" s="29" t="e">
        <f t="shared" si="10"/>
        <v>#DIV/0!</v>
      </c>
      <c r="N146" s="30"/>
    </row>
    <row r="147" spans="1:14" ht="24.6" customHeight="1" x14ac:dyDescent="0.25">
      <c r="A147" s="1177" t="s">
        <v>139</v>
      </c>
      <c r="B147" s="1159" t="s">
        <v>333</v>
      </c>
      <c r="C147" s="1159" t="s">
        <v>334</v>
      </c>
      <c r="D147" s="29" t="s">
        <v>335</v>
      </c>
      <c r="E147" s="29" t="s">
        <v>205</v>
      </c>
      <c r="F147" s="29">
        <v>100</v>
      </c>
      <c r="G147" s="29">
        <v>1</v>
      </c>
      <c r="H147" s="29">
        <v>1</v>
      </c>
      <c r="I147" s="29">
        <v>1</v>
      </c>
      <c r="J147" s="96">
        <f t="shared" si="11"/>
        <v>1</v>
      </c>
      <c r="K147" s="29"/>
      <c r="L147" s="29"/>
      <c r="M147" s="29" t="e">
        <f t="shared" si="10"/>
        <v>#DIV/0!</v>
      </c>
      <c r="N147" s="30"/>
    </row>
    <row r="148" spans="1:14" ht="24.6" customHeight="1" x14ac:dyDescent="0.25">
      <c r="A148" s="1178"/>
      <c r="B148" s="1160"/>
      <c r="C148" s="1160"/>
      <c r="D148" s="29" t="s">
        <v>336</v>
      </c>
      <c r="E148" s="29" t="s">
        <v>337</v>
      </c>
      <c r="F148" s="29">
        <v>100</v>
      </c>
      <c r="G148" s="29">
        <v>94.6</v>
      </c>
      <c r="H148" s="29">
        <v>94.2</v>
      </c>
      <c r="I148" s="29">
        <v>0</v>
      </c>
      <c r="J148" s="96">
        <f t="shared" si="11"/>
        <v>0</v>
      </c>
      <c r="K148" s="29"/>
      <c r="L148" s="29"/>
      <c r="M148" s="29" t="e">
        <f t="shared" si="10"/>
        <v>#DIV/0!</v>
      </c>
      <c r="N148" s="30"/>
    </row>
    <row r="149" spans="1:14" ht="16.5" customHeight="1" x14ac:dyDescent="0.25">
      <c r="A149" s="1179"/>
      <c r="B149" s="29" t="s">
        <v>338</v>
      </c>
      <c r="C149" s="29" t="s">
        <v>339</v>
      </c>
      <c r="D149" s="29" t="s">
        <v>340</v>
      </c>
      <c r="E149" s="29" t="s">
        <v>205</v>
      </c>
      <c r="F149" s="29">
        <v>100</v>
      </c>
      <c r="G149" s="29">
        <v>1</v>
      </c>
      <c r="H149" s="29">
        <v>1</v>
      </c>
      <c r="I149" s="29">
        <v>1</v>
      </c>
      <c r="J149" s="96">
        <f t="shared" si="11"/>
        <v>1</v>
      </c>
      <c r="K149" s="29"/>
      <c r="L149" s="29"/>
      <c r="M149" s="29" t="e">
        <f t="shared" si="10"/>
        <v>#DIV/0!</v>
      </c>
      <c r="N149" s="30"/>
    </row>
    <row r="150" spans="1:14" ht="16.5" customHeight="1" x14ac:dyDescent="0.25">
      <c r="A150" s="1177" t="s">
        <v>140</v>
      </c>
      <c r="B150" s="1159" t="s">
        <v>333</v>
      </c>
      <c r="C150" s="1159" t="s">
        <v>334</v>
      </c>
      <c r="D150" s="29" t="s">
        <v>335</v>
      </c>
      <c r="E150" s="29" t="s">
        <v>205</v>
      </c>
      <c r="F150" s="29">
        <v>100</v>
      </c>
      <c r="G150" s="29">
        <v>1</v>
      </c>
      <c r="H150" s="29">
        <v>1</v>
      </c>
      <c r="I150" s="29">
        <v>1</v>
      </c>
      <c r="J150" s="96">
        <f t="shared" si="11"/>
        <v>1</v>
      </c>
      <c r="K150" s="29"/>
      <c r="L150" s="29"/>
      <c r="M150" s="29" t="e">
        <f t="shared" si="10"/>
        <v>#DIV/0!</v>
      </c>
      <c r="N150" s="30"/>
    </row>
    <row r="151" spans="1:14" ht="16.5" customHeight="1" x14ac:dyDescent="0.25">
      <c r="A151" s="1178"/>
      <c r="B151" s="1160"/>
      <c r="C151" s="1160"/>
      <c r="D151" s="29" t="s">
        <v>336</v>
      </c>
      <c r="E151" s="29" t="s">
        <v>337</v>
      </c>
      <c r="F151" s="29">
        <v>100</v>
      </c>
      <c r="G151" s="29">
        <v>94.6</v>
      </c>
      <c r="H151" s="29">
        <v>94.2</v>
      </c>
      <c r="I151" s="29">
        <v>0</v>
      </c>
      <c r="J151" s="96">
        <f t="shared" si="11"/>
        <v>0</v>
      </c>
      <c r="K151" s="29"/>
      <c r="L151" s="29"/>
      <c r="M151" s="29" t="e">
        <f t="shared" si="10"/>
        <v>#DIV/0!</v>
      </c>
      <c r="N151" s="30"/>
    </row>
    <row r="152" spans="1:14" ht="16.5" customHeight="1" x14ac:dyDescent="0.25">
      <c r="A152" s="1179"/>
      <c r="B152" s="29" t="s">
        <v>338</v>
      </c>
      <c r="C152" s="29" t="s">
        <v>339</v>
      </c>
      <c r="D152" s="29" t="s">
        <v>340</v>
      </c>
      <c r="E152" s="29" t="s">
        <v>205</v>
      </c>
      <c r="F152" s="29">
        <v>100</v>
      </c>
      <c r="G152" s="29">
        <v>1</v>
      </c>
      <c r="H152" s="29">
        <v>1</v>
      </c>
      <c r="I152" s="29">
        <v>1</v>
      </c>
      <c r="J152" s="96">
        <f t="shared" si="11"/>
        <v>1</v>
      </c>
      <c r="K152" s="29"/>
      <c r="L152" s="29"/>
      <c r="M152" s="29" t="e">
        <f t="shared" si="10"/>
        <v>#DIV/0!</v>
      </c>
      <c r="N152" s="30"/>
    </row>
    <row r="153" spans="1:14" ht="16.5" customHeight="1" x14ac:dyDescent="0.25">
      <c r="A153" s="1177" t="s">
        <v>141</v>
      </c>
      <c r="B153" s="1159" t="s">
        <v>333</v>
      </c>
      <c r="C153" s="1159" t="s">
        <v>334</v>
      </c>
      <c r="D153" s="29" t="s">
        <v>335</v>
      </c>
      <c r="E153" s="29" t="s">
        <v>205</v>
      </c>
      <c r="F153" s="29">
        <v>100</v>
      </c>
      <c r="G153" s="29">
        <v>1</v>
      </c>
      <c r="H153" s="29">
        <v>1</v>
      </c>
      <c r="I153" s="29">
        <v>1</v>
      </c>
      <c r="J153" s="96">
        <f t="shared" si="11"/>
        <v>1</v>
      </c>
      <c r="K153" s="29"/>
      <c r="L153" s="29"/>
      <c r="M153" s="29" t="e">
        <f t="shared" si="10"/>
        <v>#DIV/0!</v>
      </c>
      <c r="N153" s="30"/>
    </row>
    <row r="154" spans="1:14" ht="16.5" customHeight="1" x14ac:dyDescent="0.25">
      <c r="A154" s="1178"/>
      <c r="B154" s="1160"/>
      <c r="C154" s="1160"/>
      <c r="D154" s="29" t="s">
        <v>336</v>
      </c>
      <c r="E154" s="29" t="s">
        <v>337</v>
      </c>
      <c r="F154" s="29">
        <v>100</v>
      </c>
      <c r="G154" s="29">
        <v>94.6</v>
      </c>
      <c r="H154" s="29">
        <v>94.2</v>
      </c>
      <c r="I154" s="29">
        <v>95.9</v>
      </c>
      <c r="J154" s="96">
        <f t="shared" si="11"/>
        <v>1.0180467091295118</v>
      </c>
      <c r="K154" s="29"/>
      <c r="L154" s="29"/>
      <c r="M154" s="29" t="e">
        <f t="shared" si="10"/>
        <v>#DIV/0!</v>
      </c>
      <c r="N154" s="30"/>
    </row>
    <row r="155" spans="1:14" ht="16.5" customHeight="1" x14ac:dyDescent="0.25">
      <c r="A155" s="1179"/>
      <c r="B155" s="29" t="s">
        <v>338</v>
      </c>
      <c r="C155" s="29" t="s">
        <v>339</v>
      </c>
      <c r="D155" s="29" t="s">
        <v>340</v>
      </c>
      <c r="E155" s="29" t="s">
        <v>205</v>
      </c>
      <c r="F155" s="29">
        <v>100</v>
      </c>
      <c r="G155" s="29">
        <v>1</v>
      </c>
      <c r="H155" s="29">
        <v>1</v>
      </c>
      <c r="I155" s="29">
        <v>1</v>
      </c>
      <c r="J155" s="96">
        <f t="shared" si="11"/>
        <v>1</v>
      </c>
      <c r="K155" s="29"/>
      <c r="L155" s="29"/>
      <c r="M155" s="29" t="e">
        <f t="shared" si="10"/>
        <v>#DIV/0!</v>
      </c>
      <c r="N155" s="30"/>
    </row>
    <row r="156" spans="1:14" x14ac:dyDescent="0.25">
      <c r="A156" s="1177" t="s">
        <v>129</v>
      </c>
      <c r="B156" s="1159" t="s">
        <v>333</v>
      </c>
      <c r="C156" s="1159" t="s">
        <v>334</v>
      </c>
      <c r="D156" s="29" t="s">
        <v>335</v>
      </c>
      <c r="E156" s="29" t="s">
        <v>205</v>
      </c>
      <c r="F156" s="29">
        <v>100</v>
      </c>
      <c r="G156" s="29">
        <v>1</v>
      </c>
      <c r="H156" s="29">
        <v>1</v>
      </c>
      <c r="I156" s="29">
        <v>1</v>
      </c>
      <c r="J156" s="96">
        <f t="shared" si="11"/>
        <v>1</v>
      </c>
      <c r="K156" s="29"/>
      <c r="L156" s="29"/>
      <c r="M156" s="29" t="e">
        <f t="shared" si="10"/>
        <v>#DIV/0!</v>
      </c>
      <c r="N156" s="30"/>
    </row>
    <row r="157" spans="1:14" x14ac:dyDescent="0.25">
      <c r="A157" s="1178"/>
      <c r="B157" s="1160"/>
      <c r="C157" s="1160"/>
      <c r="D157" s="29" t="s">
        <v>336</v>
      </c>
      <c r="E157" s="29" t="s">
        <v>337</v>
      </c>
      <c r="F157" s="29">
        <v>100</v>
      </c>
      <c r="G157" s="29">
        <v>94.6</v>
      </c>
      <c r="H157" s="29">
        <v>94.2</v>
      </c>
      <c r="I157" s="29">
        <v>95.9</v>
      </c>
      <c r="J157" s="96">
        <f t="shared" si="11"/>
        <v>1.0180467091295118</v>
      </c>
      <c r="K157" s="29"/>
      <c r="L157" s="29"/>
      <c r="M157" s="29" t="e">
        <f t="shared" si="10"/>
        <v>#DIV/0!</v>
      </c>
      <c r="N157" s="30"/>
    </row>
    <row r="158" spans="1:14" x14ac:dyDescent="0.25">
      <c r="A158" s="1179"/>
      <c r="B158" s="29" t="s">
        <v>338</v>
      </c>
      <c r="C158" s="29" t="s">
        <v>339</v>
      </c>
      <c r="D158" s="29" t="s">
        <v>340</v>
      </c>
      <c r="E158" s="29" t="s">
        <v>205</v>
      </c>
      <c r="F158" s="29">
        <v>100</v>
      </c>
      <c r="G158" s="29">
        <v>1</v>
      </c>
      <c r="H158" s="29">
        <v>1</v>
      </c>
      <c r="I158" s="29">
        <v>1</v>
      </c>
      <c r="J158" s="96">
        <f t="shared" si="11"/>
        <v>1</v>
      </c>
      <c r="K158" s="29"/>
      <c r="L158" s="29"/>
      <c r="M158" s="29" t="e">
        <f t="shared" si="10"/>
        <v>#DIV/0!</v>
      </c>
      <c r="N158" s="30"/>
    </row>
    <row r="159" spans="1:14" s="392" customFormat="1" x14ac:dyDescent="0.25">
      <c r="A159" s="1185" t="s">
        <v>130</v>
      </c>
      <c r="B159" s="1183" t="s">
        <v>333</v>
      </c>
      <c r="C159" s="1183" t="s">
        <v>334</v>
      </c>
      <c r="D159" s="235" t="s">
        <v>335</v>
      </c>
      <c r="E159" s="235" t="s">
        <v>205</v>
      </c>
      <c r="F159" s="235">
        <v>100</v>
      </c>
      <c r="G159" s="235">
        <v>1</v>
      </c>
      <c r="H159" s="235">
        <v>1</v>
      </c>
      <c r="I159" s="235">
        <v>1</v>
      </c>
      <c r="J159" s="391">
        <f t="shared" si="11"/>
        <v>1</v>
      </c>
      <c r="K159" s="235"/>
      <c r="L159" s="235"/>
      <c r="M159" s="235" t="e">
        <f t="shared" si="10"/>
        <v>#DIV/0!</v>
      </c>
      <c r="N159" s="230"/>
    </row>
    <row r="160" spans="1:14" s="392" customFormat="1" x14ac:dyDescent="0.25">
      <c r="A160" s="1186"/>
      <c r="B160" s="1184"/>
      <c r="C160" s="1184"/>
      <c r="D160" s="235" t="s">
        <v>336</v>
      </c>
      <c r="E160" s="235" t="s">
        <v>337</v>
      </c>
      <c r="F160" s="235">
        <v>100</v>
      </c>
      <c r="G160" s="235">
        <v>94.6</v>
      </c>
      <c r="H160" s="235">
        <v>94.2</v>
      </c>
      <c r="I160" s="235">
        <v>95.9</v>
      </c>
      <c r="J160" s="391">
        <f t="shared" si="11"/>
        <v>1.0180467091295118</v>
      </c>
      <c r="K160" s="235"/>
      <c r="L160" s="235"/>
      <c r="M160" s="235" t="e">
        <f t="shared" si="10"/>
        <v>#DIV/0!</v>
      </c>
      <c r="N160" s="230"/>
    </row>
    <row r="161" spans="1:14" s="392" customFormat="1" x14ac:dyDescent="0.25">
      <c r="A161" s="1187"/>
      <c r="B161" s="235" t="s">
        <v>338</v>
      </c>
      <c r="C161" s="235" t="s">
        <v>339</v>
      </c>
      <c r="D161" s="235" t="s">
        <v>340</v>
      </c>
      <c r="E161" s="235" t="s">
        <v>205</v>
      </c>
      <c r="F161" s="235">
        <v>100</v>
      </c>
      <c r="G161" s="235">
        <v>1</v>
      </c>
      <c r="H161" s="235">
        <v>1</v>
      </c>
      <c r="I161" s="235">
        <v>1</v>
      </c>
      <c r="J161" s="391">
        <f t="shared" si="11"/>
        <v>1</v>
      </c>
      <c r="K161" s="235"/>
      <c r="L161" s="235"/>
      <c r="M161" s="235" t="e">
        <f t="shared" si="10"/>
        <v>#DIV/0!</v>
      </c>
      <c r="N161" s="230"/>
    </row>
    <row r="162" spans="1:14" x14ac:dyDescent="0.25">
      <c r="A162" s="1177" t="s">
        <v>131</v>
      </c>
      <c r="B162" s="1159" t="s">
        <v>333</v>
      </c>
      <c r="C162" s="1159" t="s">
        <v>334</v>
      </c>
      <c r="D162" s="29" t="s">
        <v>335</v>
      </c>
      <c r="E162" s="29" t="s">
        <v>205</v>
      </c>
      <c r="F162" s="29">
        <v>100</v>
      </c>
      <c r="G162" s="29">
        <v>1</v>
      </c>
      <c r="H162" s="29">
        <v>1</v>
      </c>
      <c r="I162" s="29">
        <v>1</v>
      </c>
      <c r="J162" s="96">
        <f t="shared" si="11"/>
        <v>1</v>
      </c>
      <c r="K162" s="29"/>
      <c r="L162" s="29"/>
      <c r="M162" s="29" t="e">
        <f t="shared" si="10"/>
        <v>#DIV/0!</v>
      </c>
      <c r="N162" s="30"/>
    </row>
    <row r="163" spans="1:14" x14ac:dyDescent="0.25">
      <c r="A163" s="1178"/>
      <c r="B163" s="1160"/>
      <c r="C163" s="1160"/>
      <c r="D163" s="29" t="s">
        <v>336</v>
      </c>
      <c r="E163" s="29" t="s">
        <v>337</v>
      </c>
      <c r="F163" s="29">
        <v>100</v>
      </c>
      <c r="G163" s="29">
        <v>94.6</v>
      </c>
      <c r="H163" s="29">
        <v>94.2</v>
      </c>
      <c r="I163" s="29">
        <v>95.9</v>
      </c>
      <c r="J163" s="96">
        <f t="shared" si="11"/>
        <v>1.0180467091295118</v>
      </c>
      <c r="K163" s="29"/>
      <c r="L163" s="29"/>
      <c r="M163" s="29"/>
      <c r="N163" s="30"/>
    </row>
    <row r="164" spans="1:14" x14ac:dyDescent="0.25">
      <c r="A164" s="1179"/>
      <c r="B164" s="29" t="s">
        <v>338</v>
      </c>
      <c r="C164" s="29" t="s">
        <v>339</v>
      </c>
      <c r="D164" s="29" t="s">
        <v>340</v>
      </c>
      <c r="E164" s="29" t="s">
        <v>205</v>
      </c>
      <c r="F164" s="29">
        <v>100</v>
      </c>
      <c r="G164" s="29">
        <v>1</v>
      </c>
      <c r="H164" s="29">
        <v>1</v>
      </c>
      <c r="I164" s="29">
        <v>1</v>
      </c>
      <c r="J164" s="96">
        <f t="shared" si="11"/>
        <v>1</v>
      </c>
      <c r="K164" s="29"/>
      <c r="L164" s="29"/>
      <c r="M164" s="29" t="e">
        <f>L164/K164</f>
        <v>#DIV/0!</v>
      </c>
      <c r="N164" s="30"/>
    </row>
    <row r="165" spans="1:14" x14ac:dyDescent="0.25">
      <c r="A165" s="1177" t="s">
        <v>132</v>
      </c>
      <c r="B165" s="1159" t="s">
        <v>333</v>
      </c>
      <c r="C165" s="1159" t="s">
        <v>334</v>
      </c>
      <c r="D165" s="29" t="s">
        <v>335</v>
      </c>
      <c r="E165" s="29" t="s">
        <v>205</v>
      </c>
      <c r="F165" s="29">
        <v>100</v>
      </c>
      <c r="G165" s="29">
        <v>1</v>
      </c>
      <c r="H165" s="29">
        <v>1</v>
      </c>
      <c r="I165" s="29">
        <v>1</v>
      </c>
      <c r="J165" s="96">
        <f t="shared" si="11"/>
        <v>1</v>
      </c>
      <c r="K165" s="29"/>
      <c r="L165" s="29"/>
      <c r="M165" s="29" t="e">
        <f>L165/K165</f>
        <v>#DIV/0!</v>
      </c>
      <c r="N165" s="30"/>
    </row>
    <row r="166" spans="1:14" x14ac:dyDescent="0.25">
      <c r="A166" s="1178"/>
      <c r="B166" s="1160"/>
      <c r="C166" s="1160"/>
      <c r="D166" s="29" t="s">
        <v>336</v>
      </c>
      <c r="E166" s="29" t="s">
        <v>337</v>
      </c>
      <c r="F166" s="29">
        <v>100</v>
      </c>
      <c r="G166" s="29">
        <v>94.6</v>
      </c>
      <c r="H166" s="29">
        <v>94.2</v>
      </c>
      <c r="I166" s="29">
        <v>95.9</v>
      </c>
      <c r="J166" s="96">
        <f t="shared" si="11"/>
        <v>1.0180467091295118</v>
      </c>
      <c r="K166" s="29"/>
      <c r="L166" s="29"/>
      <c r="M166" s="29"/>
      <c r="N166" s="30"/>
    </row>
    <row r="167" spans="1:14" x14ac:dyDescent="0.25">
      <c r="A167" s="1179"/>
      <c r="B167" s="29" t="s">
        <v>338</v>
      </c>
      <c r="C167" s="29" t="s">
        <v>339</v>
      </c>
      <c r="D167" s="29" t="s">
        <v>340</v>
      </c>
      <c r="E167" s="29" t="s">
        <v>205</v>
      </c>
      <c r="F167" s="29">
        <v>100</v>
      </c>
      <c r="G167" s="29">
        <v>1</v>
      </c>
      <c r="H167" s="29">
        <v>1</v>
      </c>
      <c r="I167" s="29">
        <v>1</v>
      </c>
      <c r="J167" s="96">
        <f t="shared" si="11"/>
        <v>1</v>
      </c>
      <c r="K167" s="29"/>
      <c r="L167" s="29"/>
      <c r="M167" s="29" t="e">
        <f>L167/K167</f>
        <v>#DIV/0!</v>
      </c>
      <c r="N167" s="30"/>
    </row>
    <row r="168" spans="1:14" x14ac:dyDescent="0.25">
      <c r="A168" s="1177" t="s">
        <v>133</v>
      </c>
      <c r="B168" s="1159" t="s">
        <v>333</v>
      </c>
      <c r="C168" s="1159" t="s">
        <v>334</v>
      </c>
      <c r="D168" s="29" t="s">
        <v>335</v>
      </c>
      <c r="E168" s="29" t="s">
        <v>205</v>
      </c>
      <c r="F168" s="29">
        <v>100</v>
      </c>
      <c r="G168" s="29">
        <v>1</v>
      </c>
      <c r="H168" s="29">
        <v>1</v>
      </c>
      <c r="I168" s="29">
        <v>1</v>
      </c>
      <c r="J168" s="96">
        <f t="shared" si="11"/>
        <v>1</v>
      </c>
      <c r="K168" s="29"/>
      <c r="L168" s="29"/>
      <c r="M168" s="29" t="e">
        <f>L168/K168</f>
        <v>#DIV/0!</v>
      </c>
      <c r="N168" s="30"/>
    </row>
    <row r="169" spans="1:14" x14ac:dyDescent="0.25">
      <c r="A169" s="1178"/>
      <c r="B169" s="1160"/>
      <c r="C169" s="1160"/>
      <c r="D169" s="29" t="s">
        <v>336</v>
      </c>
      <c r="E169" s="29" t="s">
        <v>337</v>
      </c>
      <c r="F169" s="29">
        <v>100</v>
      </c>
      <c r="G169" s="29">
        <v>94.6</v>
      </c>
      <c r="H169" s="29">
        <v>94.2</v>
      </c>
      <c r="I169" s="29">
        <v>95.9</v>
      </c>
      <c r="J169" s="96">
        <f t="shared" si="11"/>
        <v>1.0180467091295118</v>
      </c>
      <c r="K169" s="29"/>
      <c r="L169" s="29"/>
      <c r="M169" s="29"/>
      <c r="N169" s="30"/>
    </row>
    <row r="170" spans="1:14" x14ac:dyDescent="0.25">
      <c r="A170" s="1179"/>
      <c r="B170" s="29" t="s">
        <v>338</v>
      </c>
      <c r="C170" s="29" t="s">
        <v>339</v>
      </c>
      <c r="D170" s="29" t="s">
        <v>340</v>
      </c>
      <c r="E170" s="29" t="s">
        <v>205</v>
      </c>
      <c r="F170" s="29">
        <v>100</v>
      </c>
      <c r="G170" s="29">
        <v>1</v>
      </c>
      <c r="H170" s="29">
        <v>1</v>
      </c>
      <c r="I170" s="29">
        <v>1</v>
      </c>
      <c r="J170" s="96">
        <f t="shared" si="11"/>
        <v>1</v>
      </c>
      <c r="K170" s="29"/>
      <c r="L170" s="29"/>
      <c r="M170" s="29" t="e">
        <f>L170/K170</f>
        <v>#DIV/0!</v>
      </c>
      <c r="N170" s="30"/>
    </row>
    <row r="171" spans="1:14" x14ac:dyDescent="0.25">
      <c r="A171" s="1177" t="s">
        <v>134</v>
      </c>
      <c r="B171" s="1159" t="s">
        <v>333</v>
      </c>
      <c r="C171" s="1159" t="s">
        <v>334</v>
      </c>
      <c r="D171" s="29" t="s">
        <v>335</v>
      </c>
      <c r="E171" s="29" t="s">
        <v>205</v>
      </c>
      <c r="F171" s="29">
        <v>100</v>
      </c>
      <c r="G171" s="29">
        <v>1</v>
      </c>
      <c r="H171" s="29">
        <v>1</v>
      </c>
      <c r="I171" s="29">
        <v>1</v>
      </c>
      <c r="J171" s="96">
        <f t="shared" si="11"/>
        <v>1</v>
      </c>
      <c r="K171" s="29"/>
      <c r="L171" s="29"/>
      <c r="M171" s="29" t="e">
        <f>L171/K171</f>
        <v>#DIV/0!</v>
      </c>
      <c r="N171" s="30"/>
    </row>
    <row r="172" spans="1:14" x14ac:dyDescent="0.25">
      <c r="A172" s="1178"/>
      <c r="B172" s="1160"/>
      <c r="C172" s="1160"/>
      <c r="D172" s="29" t="s">
        <v>336</v>
      </c>
      <c r="E172" s="29" t="s">
        <v>337</v>
      </c>
      <c r="F172" s="29">
        <v>100</v>
      </c>
      <c r="G172" s="29">
        <v>98.1</v>
      </c>
      <c r="H172" s="29">
        <v>95.9</v>
      </c>
      <c r="I172" s="29">
        <v>95.9</v>
      </c>
      <c r="J172" s="96">
        <f t="shared" si="11"/>
        <v>1</v>
      </c>
      <c r="K172" s="29"/>
      <c r="L172" s="29"/>
      <c r="M172" s="29"/>
      <c r="N172" s="30"/>
    </row>
    <row r="173" spans="1:14" ht="15.75" thickBot="1" x14ac:dyDescent="0.3">
      <c r="A173" s="1188"/>
      <c r="B173" s="29" t="s">
        <v>338</v>
      </c>
      <c r="C173" s="29" t="s">
        <v>339</v>
      </c>
      <c r="D173" s="29" t="s">
        <v>340</v>
      </c>
      <c r="E173" s="29" t="s">
        <v>205</v>
      </c>
      <c r="F173" s="29">
        <v>100</v>
      </c>
      <c r="G173" s="29">
        <v>1</v>
      </c>
      <c r="H173" s="29">
        <v>1</v>
      </c>
      <c r="I173" s="29">
        <v>1</v>
      </c>
      <c r="J173" s="96">
        <f t="shared" si="11"/>
        <v>1</v>
      </c>
      <c r="K173" s="29"/>
      <c r="L173" s="29"/>
      <c r="M173" s="29" t="e">
        <f>L173/K173</f>
        <v>#DIV/0!</v>
      </c>
      <c r="N173" s="30"/>
    </row>
    <row r="174" spans="1:14" ht="15.75" thickBot="1" x14ac:dyDescent="0.3"/>
    <row r="175" spans="1:14" ht="20.25" x14ac:dyDescent="0.25">
      <c r="A175" s="1165" t="s">
        <v>168</v>
      </c>
      <c r="B175" s="1166"/>
      <c r="C175" s="1166"/>
      <c r="D175" s="1166"/>
      <c r="E175" s="1166"/>
      <c r="F175" s="1166"/>
      <c r="G175" s="1166"/>
      <c r="H175" s="1166"/>
      <c r="I175" s="1166"/>
      <c r="J175" s="1166"/>
      <c r="K175" s="1166"/>
      <c r="L175" s="1166"/>
      <c r="M175" s="1166"/>
      <c r="N175" s="1167"/>
    </row>
    <row r="176" spans="1:14" ht="44.25" customHeight="1" x14ac:dyDescent="0.25">
      <c r="A176" s="25" t="s">
        <v>63</v>
      </c>
      <c r="B176" s="26" t="s">
        <v>146</v>
      </c>
      <c r="C176" s="26" t="s">
        <v>147</v>
      </c>
      <c r="D176" s="26" t="s">
        <v>148</v>
      </c>
      <c r="E176" s="26" t="s">
        <v>149</v>
      </c>
      <c r="F176" s="26" t="s">
        <v>169</v>
      </c>
      <c r="G176" s="26" t="s">
        <v>151</v>
      </c>
      <c r="H176" s="26" t="s">
        <v>170</v>
      </c>
      <c r="I176" s="26" t="s">
        <v>171</v>
      </c>
      <c r="J176" s="34" t="s">
        <v>172</v>
      </c>
      <c r="K176" s="26" t="s">
        <v>155</v>
      </c>
      <c r="L176" s="26" t="s">
        <v>156</v>
      </c>
      <c r="M176" s="26" t="s">
        <v>157</v>
      </c>
      <c r="N176" s="27" t="s">
        <v>158</v>
      </c>
    </row>
    <row r="177" spans="1:14" ht="16.5" customHeight="1" x14ac:dyDescent="0.25">
      <c r="A177" s="1115" t="s">
        <v>136</v>
      </c>
      <c r="B177" s="1159" t="s">
        <v>333</v>
      </c>
      <c r="C177" s="1159" t="s">
        <v>334</v>
      </c>
      <c r="D177" s="29" t="s">
        <v>335</v>
      </c>
      <c r="E177" s="29" t="s">
        <v>205</v>
      </c>
      <c r="F177" s="29">
        <v>100</v>
      </c>
      <c r="G177" s="29">
        <v>1</v>
      </c>
      <c r="H177" s="29">
        <v>1</v>
      </c>
      <c r="I177" s="29">
        <v>1</v>
      </c>
      <c r="J177" s="433">
        <f>I177/H177</f>
        <v>1</v>
      </c>
      <c r="K177" s="29"/>
      <c r="L177" s="29"/>
      <c r="M177" s="29" t="e">
        <f>L177/K177</f>
        <v>#DIV/0!</v>
      </c>
      <c r="N177" s="30"/>
    </row>
    <row r="178" spans="1:14" ht="16.5" customHeight="1" x14ac:dyDescent="0.25">
      <c r="A178" s="1116"/>
      <c r="B178" s="1160"/>
      <c r="C178" s="1160"/>
      <c r="D178" s="29" t="s">
        <v>336</v>
      </c>
      <c r="E178" s="29" t="s">
        <v>337</v>
      </c>
      <c r="F178" s="29">
        <v>100</v>
      </c>
      <c r="G178" s="29">
        <v>98.1</v>
      </c>
      <c r="H178" s="29">
        <v>97.1</v>
      </c>
      <c r="I178" s="29">
        <v>95.9</v>
      </c>
      <c r="J178" s="433">
        <f>I178/H178</f>
        <v>0.98764160659114331</v>
      </c>
      <c r="K178" s="29"/>
      <c r="L178" s="29"/>
      <c r="M178" s="29" t="e">
        <f>L178/K178</f>
        <v>#DIV/0!</v>
      </c>
      <c r="N178" s="30"/>
    </row>
    <row r="179" spans="1:14" ht="16.5" customHeight="1" x14ac:dyDescent="0.25">
      <c r="A179" s="1117"/>
      <c r="B179" s="29" t="s">
        <v>338</v>
      </c>
      <c r="C179" s="29" t="s">
        <v>339</v>
      </c>
      <c r="D179" s="29" t="s">
        <v>340</v>
      </c>
      <c r="E179" s="29" t="s">
        <v>205</v>
      </c>
      <c r="F179" s="29">
        <v>100</v>
      </c>
      <c r="G179" s="29">
        <v>1</v>
      </c>
      <c r="H179" s="29">
        <v>1</v>
      </c>
      <c r="I179" s="29">
        <v>1</v>
      </c>
      <c r="J179" s="433">
        <f>I179/H179</f>
        <v>1</v>
      </c>
      <c r="K179" s="29"/>
      <c r="L179" s="29"/>
      <c r="M179" s="29" t="e">
        <f>L179/K179</f>
        <v>#DIV/0!</v>
      </c>
      <c r="N179" s="30"/>
    </row>
    <row r="180" spans="1:14" ht="16.5" customHeight="1" x14ac:dyDescent="0.25">
      <c r="A180" s="1115" t="s">
        <v>137</v>
      </c>
      <c r="B180" s="1159" t="s">
        <v>333</v>
      </c>
      <c r="C180" s="1159" t="s">
        <v>334</v>
      </c>
      <c r="D180" s="29" t="s">
        <v>335</v>
      </c>
      <c r="E180" s="29" t="s">
        <v>205</v>
      </c>
      <c r="F180" s="29">
        <v>100</v>
      </c>
      <c r="G180" s="29">
        <v>1</v>
      </c>
      <c r="H180" s="29">
        <v>1</v>
      </c>
      <c r="I180" s="29">
        <v>1</v>
      </c>
      <c r="J180" s="433">
        <f>I180/H180</f>
        <v>1</v>
      </c>
      <c r="K180" s="29"/>
      <c r="L180" s="29"/>
      <c r="M180" s="29" t="e">
        <f>L180/K180</f>
        <v>#DIV/0!</v>
      </c>
      <c r="N180" s="30"/>
    </row>
    <row r="181" spans="1:14" ht="16.5" customHeight="1" x14ac:dyDescent="0.25">
      <c r="A181" s="1116"/>
      <c r="B181" s="1160"/>
      <c r="C181" s="1160"/>
      <c r="D181" s="29" t="s">
        <v>336</v>
      </c>
      <c r="E181" s="29" t="s">
        <v>337</v>
      </c>
      <c r="F181" s="29">
        <v>100</v>
      </c>
      <c r="G181" s="29">
        <v>98.1</v>
      </c>
      <c r="H181" s="29">
        <v>97.1</v>
      </c>
      <c r="I181" s="29">
        <v>95.9</v>
      </c>
      <c r="J181" s="433">
        <f t="shared" ref="J181:J188" si="12">I181/H181</f>
        <v>0.98764160659114331</v>
      </c>
      <c r="K181" s="29"/>
      <c r="L181" s="29"/>
      <c r="M181" s="29" t="e">
        <f t="shared" ref="M181:M188" si="13">L181/K181</f>
        <v>#DIV/0!</v>
      </c>
      <c r="N181" s="30"/>
    </row>
    <row r="182" spans="1:14" ht="16.5" customHeight="1" x14ac:dyDescent="0.25">
      <c r="A182" s="1117"/>
      <c r="B182" s="29" t="s">
        <v>338</v>
      </c>
      <c r="C182" s="29" t="s">
        <v>339</v>
      </c>
      <c r="D182" s="29" t="s">
        <v>340</v>
      </c>
      <c r="E182" s="29" t="s">
        <v>205</v>
      </c>
      <c r="F182" s="29">
        <v>100</v>
      </c>
      <c r="G182" s="29">
        <v>1</v>
      </c>
      <c r="H182" s="29">
        <v>1</v>
      </c>
      <c r="I182" s="29">
        <v>1</v>
      </c>
      <c r="J182" s="433">
        <f t="shared" si="12"/>
        <v>1</v>
      </c>
      <c r="K182" s="29"/>
      <c r="L182" s="29"/>
      <c r="M182" s="29" t="e">
        <f t="shared" si="13"/>
        <v>#DIV/0!</v>
      </c>
      <c r="N182" s="30"/>
    </row>
    <row r="183" spans="1:14" ht="16.5" customHeight="1" x14ac:dyDescent="0.25">
      <c r="A183" s="1115" t="s">
        <v>138</v>
      </c>
      <c r="B183" s="1159" t="s">
        <v>333</v>
      </c>
      <c r="C183" s="1159" t="s">
        <v>334</v>
      </c>
      <c r="D183" s="29" t="s">
        <v>335</v>
      </c>
      <c r="E183" s="29" t="s">
        <v>205</v>
      </c>
      <c r="F183" s="29">
        <v>100</v>
      </c>
      <c r="G183" s="29">
        <v>1</v>
      </c>
      <c r="H183" s="29">
        <v>1</v>
      </c>
      <c r="I183" s="29">
        <v>1</v>
      </c>
      <c r="J183" s="433">
        <f t="shared" si="12"/>
        <v>1</v>
      </c>
      <c r="K183" s="29"/>
      <c r="L183" s="29"/>
      <c r="M183" s="29" t="e">
        <f t="shared" si="13"/>
        <v>#DIV/0!</v>
      </c>
      <c r="N183" s="30"/>
    </row>
    <row r="184" spans="1:14" ht="16.5" customHeight="1" x14ac:dyDescent="0.25">
      <c r="A184" s="1116"/>
      <c r="B184" s="1160"/>
      <c r="C184" s="1160"/>
      <c r="D184" s="29" t="s">
        <v>336</v>
      </c>
      <c r="E184" s="29" t="s">
        <v>337</v>
      </c>
      <c r="F184" s="29">
        <v>100</v>
      </c>
      <c r="G184" s="29">
        <v>98.1</v>
      </c>
      <c r="H184" s="29">
        <v>97.1</v>
      </c>
      <c r="I184" s="29">
        <v>95.9</v>
      </c>
      <c r="J184" s="433">
        <f t="shared" si="12"/>
        <v>0.98764160659114331</v>
      </c>
      <c r="K184" s="29"/>
      <c r="L184" s="29"/>
      <c r="M184" s="29" t="e">
        <f t="shared" si="13"/>
        <v>#DIV/0!</v>
      </c>
      <c r="N184" s="30"/>
    </row>
    <row r="185" spans="1:14" ht="16.5" customHeight="1" x14ac:dyDescent="0.25">
      <c r="A185" s="1117"/>
      <c r="B185" s="29" t="s">
        <v>338</v>
      </c>
      <c r="C185" s="29" t="s">
        <v>339</v>
      </c>
      <c r="D185" s="29" t="s">
        <v>340</v>
      </c>
      <c r="E185" s="29" t="s">
        <v>205</v>
      </c>
      <c r="F185" s="29">
        <v>100</v>
      </c>
      <c r="G185" s="29">
        <v>1</v>
      </c>
      <c r="H185" s="29">
        <v>1</v>
      </c>
      <c r="I185" s="29">
        <v>1</v>
      </c>
      <c r="J185" s="433">
        <f t="shared" si="12"/>
        <v>1</v>
      </c>
      <c r="K185" s="29"/>
      <c r="L185" s="29"/>
      <c r="M185" s="29" t="e">
        <f t="shared" si="13"/>
        <v>#DIV/0!</v>
      </c>
      <c r="N185" s="30"/>
    </row>
    <row r="186" spans="1:14" ht="16.5" customHeight="1" x14ac:dyDescent="0.25">
      <c r="A186" s="1115" t="s">
        <v>139</v>
      </c>
      <c r="B186" s="1159" t="s">
        <v>333</v>
      </c>
      <c r="C186" s="1159" t="s">
        <v>334</v>
      </c>
      <c r="D186" s="29" t="s">
        <v>335</v>
      </c>
      <c r="E186" s="29" t="s">
        <v>205</v>
      </c>
      <c r="F186" s="29">
        <v>100</v>
      </c>
      <c r="G186" s="29">
        <v>1</v>
      </c>
      <c r="H186" s="29">
        <v>1</v>
      </c>
      <c r="I186" s="29">
        <v>1</v>
      </c>
      <c r="J186" s="433">
        <f t="shared" si="12"/>
        <v>1</v>
      </c>
      <c r="K186" s="29"/>
      <c r="L186" s="29"/>
      <c r="M186" s="29" t="e">
        <f t="shared" si="13"/>
        <v>#DIV/0!</v>
      </c>
      <c r="N186" s="30"/>
    </row>
    <row r="187" spans="1:14" ht="16.5" customHeight="1" x14ac:dyDescent="0.25">
      <c r="A187" s="1116"/>
      <c r="B187" s="1160"/>
      <c r="C187" s="1160"/>
      <c r="D187" s="29" t="s">
        <v>336</v>
      </c>
      <c r="E187" s="29" t="s">
        <v>337</v>
      </c>
      <c r="F187" s="29">
        <v>100</v>
      </c>
      <c r="G187" s="29">
        <v>98.1</v>
      </c>
      <c r="H187" s="29">
        <v>97.1</v>
      </c>
      <c r="I187" s="29">
        <v>95.9</v>
      </c>
      <c r="J187" s="433">
        <f t="shared" si="12"/>
        <v>0.98764160659114331</v>
      </c>
      <c r="K187" s="29"/>
      <c r="L187" s="29"/>
      <c r="M187" s="29" t="e">
        <f t="shared" si="13"/>
        <v>#DIV/0!</v>
      </c>
      <c r="N187" s="30"/>
    </row>
    <row r="188" spans="1:14" ht="16.5" customHeight="1" x14ac:dyDescent="0.25">
      <c r="A188" s="1117"/>
      <c r="B188" s="29" t="s">
        <v>338</v>
      </c>
      <c r="C188" s="29" t="s">
        <v>339</v>
      </c>
      <c r="D188" s="29" t="s">
        <v>340</v>
      </c>
      <c r="E188" s="29" t="s">
        <v>205</v>
      </c>
      <c r="F188" s="29">
        <v>100</v>
      </c>
      <c r="G188" s="29">
        <v>1</v>
      </c>
      <c r="H188" s="29">
        <v>1</v>
      </c>
      <c r="I188" s="29">
        <v>1</v>
      </c>
      <c r="J188" s="433">
        <f t="shared" si="12"/>
        <v>1</v>
      </c>
      <c r="K188" s="29"/>
      <c r="L188" s="29"/>
      <c r="M188" s="29" t="e">
        <f t="shared" si="13"/>
        <v>#DIV/0!</v>
      </c>
      <c r="N188" s="30"/>
    </row>
    <row r="189" spans="1:14" ht="16.5" customHeight="1" x14ac:dyDescent="0.25">
      <c r="A189" s="1115" t="s">
        <v>140</v>
      </c>
      <c r="B189" s="1159" t="s">
        <v>333</v>
      </c>
      <c r="C189" s="1159" t="s">
        <v>334</v>
      </c>
      <c r="D189" s="29" t="s">
        <v>335</v>
      </c>
      <c r="E189" s="29" t="s">
        <v>205</v>
      </c>
      <c r="F189" s="29">
        <v>100</v>
      </c>
      <c r="G189" s="29">
        <v>1</v>
      </c>
      <c r="H189" s="29">
        <v>1</v>
      </c>
      <c r="I189" s="29">
        <v>1</v>
      </c>
      <c r="J189" s="434">
        <f t="shared" ref="J189:J197" si="14">I189/H189</f>
        <v>1</v>
      </c>
      <c r="K189" s="29"/>
      <c r="L189" s="29"/>
      <c r="M189" s="29" t="e">
        <f t="shared" ref="M189:M197" si="15">L189/K189</f>
        <v>#DIV/0!</v>
      </c>
      <c r="N189" s="30"/>
    </row>
    <row r="190" spans="1:14" ht="16.5" customHeight="1" x14ac:dyDescent="0.25">
      <c r="A190" s="1116"/>
      <c r="B190" s="1160"/>
      <c r="C190" s="1160"/>
      <c r="D190" s="29" t="s">
        <v>336</v>
      </c>
      <c r="E190" s="29" t="s">
        <v>337</v>
      </c>
      <c r="F190" s="29">
        <v>100</v>
      </c>
      <c r="G190" s="29">
        <v>98.1</v>
      </c>
      <c r="H190" s="29">
        <v>97.1</v>
      </c>
      <c r="I190" s="29">
        <v>95.9</v>
      </c>
      <c r="J190" s="435">
        <f t="shared" si="14"/>
        <v>0.98764160659114331</v>
      </c>
      <c r="K190" s="29"/>
      <c r="L190" s="29"/>
      <c r="M190" s="29" t="e">
        <f t="shared" si="15"/>
        <v>#DIV/0!</v>
      </c>
      <c r="N190" s="30"/>
    </row>
    <row r="191" spans="1:14" ht="16.5" customHeight="1" x14ac:dyDescent="0.25">
      <c r="A191" s="1117"/>
      <c r="B191" s="29" t="s">
        <v>338</v>
      </c>
      <c r="C191" s="29" t="s">
        <v>339</v>
      </c>
      <c r="D191" s="29" t="s">
        <v>340</v>
      </c>
      <c r="E191" s="29" t="s">
        <v>205</v>
      </c>
      <c r="F191" s="29">
        <v>100</v>
      </c>
      <c r="G191" s="29">
        <v>1</v>
      </c>
      <c r="H191" s="29">
        <v>1</v>
      </c>
      <c r="I191" s="29">
        <v>1</v>
      </c>
      <c r="J191" s="434">
        <f t="shared" si="14"/>
        <v>1</v>
      </c>
      <c r="K191" s="29"/>
      <c r="L191" s="29"/>
      <c r="M191" s="29" t="e">
        <f t="shared" si="15"/>
        <v>#DIV/0!</v>
      </c>
      <c r="N191" s="30"/>
    </row>
    <row r="192" spans="1:14" ht="16.5" customHeight="1" x14ac:dyDescent="0.25">
      <c r="A192" s="1115" t="s">
        <v>141</v>
      </c>
      <c r="B192" s="1159" t="s">
        <v>333</v>
      </c>
      <c r="C192" s="1159" t="s">
        <v>334</v>
      </c>
      <c r="D192" s="29" t="s">
        <v>335</v>
      </c>
      <c r="E192" s="29" t="s">
        <v>205</v>
      </c>
      <c r="F192" s="29">
        <v>100</v>
      </c>
      <c r="G192" s="29">
        <v>1</v>
      </c>
      <c r="H192" s="29">
        <v>1</v>
      </c>
      <c r="I192" s="29">
        <v>1</v>
      </c>
      <c r="J192" s="434">
        <f t="shared" si="14"/>
        <v>1</v>
      </c>
      <c r="K192" s="29"/>
      <c r="L192" s="29"/>
      <c r="M192" s="29" t="e">
        <f t="shared" si="15"/>
        <v>#DIV/0!</v>
      </c>
      <c r="N192" s="30"/>
    </row>
    <row r="193" spans="1:15" ht="16.5" customHeight="1" x14ac:dyDescent="0.25">
      <c r="A193" s="1116"/>
      <c r="B193" s="1160"/>
      <c r="C193" s="1160"/>
      <c r="D193" s="29" t="s">
        <v>336</v>
      </c>
      <c r="E193" s="29" t="s">
        <v>337</v>
      </c>
      <c r="F193" s="29">
        <v>100</v>
      </c>
      <c r="G193" s="29">
        <v>98.1</v>
      </c>
      <c r="H193" s="29">
        <v>97.1</v>
      </c>
      <c r="I193" s="29">
        <v>95.9</v>
      </c>
      <c r="J193" s="435">
        <f t="shared" si="14"/>
        <v>0.98764160659114331</v>
      </c>
      <c r="K193" s="29"/>
      <c r="L193" s="29"/>
      <c r="M193" s="29" t="e">
        <f t="shared" si="15"/>
        <v>#DIV/0!</v>
      </c>
      <c r="N193" s="30"/>
    </row>
    <row r="194" spans="1:15" ht="16.5" customHeight="1" x14ac:dyDescent="0.25">
      <c r="A194" s="1117"/>
      <c r="B194" s="29" t="s">
        <v>338</v>
      </c>
      <c r="C194" s="29" t="s">
        <v>339</v>
      </c>
      <c r="D194" s="29" t="s">
        <v>340</v>
      </c>
      <c r="E194" s="29" t="s">
        <v>205</v>
      </c>
      <c r="F194" s="29">
        <v>100</v>
      </c>
      <c r="G194" s="29">
        <v>1</v>
      </c>
      <c r="H194" s="29">
        <v>1</v>
      </c>
      <c r="I194" s="29">
        <v>1</v>
      </c>
      <c r="J194" s="434">
        <f t="shared" si="14"/>
        <v>1</v>
      </c>
      <c r="K194" s="29"/>
      <c r="L194" s="29"/>
      <c r="M194" s="29" t="e">
        <f t="shared" si="15"/>
        <v>#DIV/0!</v>
      </c>
      <c r="N194" s="30"/>
    </row>
    <row r="195" spans="1:15" x14ac:dyDescent="0.25">
      <c r="A195" s="1152" t="s">
        <v>129</v>
      </c>
      <c r="B195" s="1155" t="s">
        <v>333</v>
      </c>
      <c r="C195" s="1155" t="s">
        <v>334</v>
      </c>
      <c r="D195" s="351" t="s">
        <v>335</v>
      </c>
      <c r="E195" s="351" t="s">
        <v>205</v>
      </c>
      <c r="F195" s="351">
        <v>100</v>
      </c>
      <c r="G195" s="351">
        <v>1</v>
      </c>
      <c r="H195" s="351">
        <v>1</v>
      </c>
      <c r="I195" s="351">
        <v>1</v>
      </c>
      <c r="J195" s="436">
        <f t="shared" si="14"/>
        <v>1</v>
      </c>
      <c r="K195" s="351"/>
      <c r="L195" s="351"/>
      <c r="M195" s="351" t="e">
        <f t="shared" si="15"/>
        <v>#DIV/0!</v>
      </c>
      <c r="N195" s="437" t="s">
        <v>498</v>
      </c>
    </row>
    <row r="196" spans="1:15" ht="28.15" customHeight="1" x14ac:dyDescent="0.25">
      <c r="A196" s="1153"/>
      <c r="B196" s="1156"/>
      <c r="C196" s="1156"/>
      <c r="D196" s="351" t="s">
        <v>336</v>
      </c>
      <c r="E196" s="351" t="s">
        <v>337</v>
      </c>
      <c r="F196" s="351">
        <v>100</v>
      </c>
      <c r="G196" s="351">
        <v>98.1</v>
      </c>
      <c r="H196" s="351">
        <v>97.1</v>
      </c>
      <c r="I196" s="351">
        <v>95.9</v>
      </c>
      <c r="J196" s="438">
        <f t="shared" si="14"/>
        <v>0.98764160659114331</v>
      </c>
      <c r="K196" s="351"/>
      <c r="L196" s="351"/>
      <c r="M196" s="351" t="e">
        <f t="shared" si="15"/>
        <v>#DIV/0!</v>
      </c>
      <c r="N196" s="437" t="s">
        <v>499</v>
      </c>
    </row>
    <row r="197" spans="1:15" ht="31.9" customHeight="1" x14ac:dyDescent="0.25">
      <c r="A197" s="1154"/>
      <c r="B197" s="351" t="s">
        <v>338</v>
      </c>
      <c r="C197" s="351" t="s">
        <v>339</v>
      </c>
      <c r="D197" s="351" t="s">
        <v>340</v>
      </c>
      <c r="E197" s="351" t="s">
        <v>205</v>
      </c>
      <c r="F197" s="351">
        <v>100</v>
      </c>
      <c r="G197" s="351">
        <v>1</v>
      </c>
      <c r="H197" s="351">
        <v>1</v>
      </c>
      <c r="I197" s="351">
        <v>1</v>
      </c>
      <c r="J197" s="436">
        <f t="shared" si="14"/>
        <v>1</v>
      </c>
      <c r="K197" s="351"/>
      <c r="L197" s="351"/>
      <c r="M197" s="351" t="e">
        <f t="shared" si="15"/>
        <v>#DIV/0!</v>
      </c>
      <c r="N197" s="437" t="s">
        <v>497</v>
      </c>
    </row>
    <row r="198" spans="1:15" ht="40.5" customHeight="1" x14ac:dyDescent="0.25">
      <c r="A198" s="1172" t="s">
        <v>130</v>
      </c>
      <c r="B198" s="1175" t="s">
        <v>333</v>
      </c>
      <c r="C198" s="1175" t="s">
        <v>334</v>
      </c>
      <c r="D198" s="439" t="s">
        <v>335</v>
      </c>
      <c r="E198" s="439" t="s">
        <v>205</v>
      </c>
      <c r="F198" s="439">
        <v>100</v>
      </c>
      <c r="G198" s="351">
        <v>1</v>
      </c>
      <c r="H198" s="351">
        <v>1</v>
      </c>
      <c r="I198" s="351">
        <v>1</v>
      </c>
      <c r="J198" s="436">
        <f>I198/H198</f>
        <v>1</v>
      </c>
      <c r="K198" s="351"/>
      <c r="L198" s="439"/>
      <c r="M198" s="439"/>
      <c r="N198" s="440" t="s">
        <v>511</v>
      </c>
      <c r="O198" s="2"/>
    </row>
    <row r="199" spans="1:15" ht="28.15" customHeight="1" x14ac:dyDescent="0.25">
      <c r="A199" s="1173"/>
      <c r="B199" s="1176"/>
      <c r="C199" s="1176"/>
      <c r="D199" s="439" t="s">
        <v>336</v>
      </c>
      <c r="E199" s="439" t="s">
        <v>337</v>
      </c>
      <c r="F199" s="439">
        <v>100</v>
      </c>
      <c r="G199" s="351">
        <v>98.1</v>
      </c>
      <c r="H199" s="351">
        <v>97.1</v>
      </c>
      <c r="I199" s="351">
        <v>0</v>
      </c>
      <c r="J199" s="438">
        <f>I199/H199</f>
        <v>0</v>
      </c>
      <c r="K199" s="351"/>
      <c r="L199" s="439"/>
      <c r="M199" s="439"/>
      <c r="N199" s="440" t="s">
        <v>512</v>
      </c>
      <c r="O199" s="2"/>
    </row>
    <row r="200" spans="1:15" ht="31.9" customHeight="1" x14ac:dyDescent="0.25">
      <c r="A200" s="1174"/>
      <c r="B200" s="439" t="s">
        <v>338</v>
      </c>
      <c r="C200" s="439" t="s">
        <v>339</v>
      </c>
      <c r="D200" s="439" t="s">
        <v>340</v>
      </c>
      <c r="E200" s="439" t="s">
        <v>205</v>
      </c>
      <c r="F200" s="439">
        <v>100</v>
      </c>
      <c r="G200" s="351">
        <v>1</v>
      </c>
      <c r="H200" s="351">
        <v>1</v>
      </c>
      <c r="I200" s="351">
        <v>1</v>
      </c>
      <c r="J200" s="436">
        <f>I200/H200</f>
        <v>1</v>
      </c>
      <c r="K200" s="351"/>
      <c r="L200" s="439"/>
      <c r="M200" s="439"/>
      <c r="N200" s="440" t="s">
        <v>524</v>
      </c>
      <c r="O200" s="2"/>
    </row>
    <row r="201" spans="1:15" x14ac:dyDescent="0.25">
      <c r="A201" s="1152" t="s">
        <v>131</v>
      </c>
      <c r="B201" s="1150" t="s">
        <v>333</v>
      </c>
      <c r="C201" s="1150" t="s">
        <v>334</v>
      </c>
      <c r="D201" s="349" t="s">
        <v>335</v>
      </c>
      <c r="E201" s="349" t="s">
        <v>205</v>
      </c>
      <c r="F201" s="349"/>
      <c r="G201" s="349"/>
      <c r="H201" s="349"/>
      <c r="I201" s="349"/>
      <c r="J201" s="350"/>
      <c r="K201" s="349"/>
      <c r="L201" s="349"/>
      <c r="M201" s="351"/>
      <c r="N201" s="352"/>
    </row>
    <row r="202" spans="1:15" ht="28.15" customHeight="1" x14ac:dyDescent="0.25">
      <c r="A202" s="1153"/>
      <c r="B202" s="1151"/>
      <c r="C202" s="1151"/>
      <c r="D202" s="349" t="s">
        <v>336</v>
      </c>
      <c r="E202" s="349" t="s">
        <v>337</v>
      </c>
      <c r="F202" s="349"/>
      <c r="G202" s="349"/>
      <c r="H202" s="349"/>
      <c r="I202" s="349"/>
      <c r="J202" s="353"/>
      <c r="K202" s="349"/>
      <c r="L202" s="349"/>
      <c r="M202" s="349"/>
      <c r="N202" s="352"/>
    </row>
    <row r="203" spans="1:15" ht="31.9" customHeight="1" x14ac:dyDescent="0.25">
      <c r="A203" s="1154"/>
      <c r="B203" s="349" t="s">
        <v>338</v>
      </c>
      <c r="C203" s="349" t="s">
        <v>339</v>
      </c>
      <c r="D203" s="349" t="s">
        <v>340</v>
      </c>
      <c r="E203" s="349" t="s">
        <v>205</v>
      </c>
      <c r="F203" s="349"/>
      <c r="G203" s="349"/>
      <c r="H203" s="349"/>
      <c r="I203" s="349"/>
      <c r="J203" s="354"/>
      <c r="K203" s="349"/>
      <c r="L203" s="349"/>
      <c r="M203" s="349"/>
      <c r="N203" s="352"/>
    </row>
    <row r="204" spans="1:15" ht="45" x14ac:dyDescent="0.25">
      <c r="A204" s="1152" t="s">
        <v>132</v>
      </c>
      <c r="B204" s="1155" t="s">
        <v>333</v>
      </c>
      <c r="C204" s="1155" t="s">
        <v>334</v>
      </c>
      <c r="D204" s="351" t="s">
        <v>335</v>
      </c>
      <c r="E204" s="351" t="s">
        <v>205</v>
      </c>
      <c r="F204" s="351">
        <v>100</v>
      </c>
      <c r="G204" s="351">
        <v>1</v>
      </c>
      <c r="H204" s="351">
        <v>1</v>
      </c>
      <c r="I204" s="351">
        <v>1</v>
      </c>
      <c r="J204" s="436">
        <v>1</v>
      </c>
      <c r="K204" s="351"/>
      <c r="L204" s="351"/>
      <c r="M204" s="351"/>
      <c r="N204" s="437" t="s">
        <v>511</v>
      </c>
    </row>
    <row r="205" spans="1:15" ht="68.25" customHeight="1" x14ac:dyDescent="0.25">
      <c r="A205" s="1153"/>
      <c r="B205" s="1156"/>
      <c r="C205" s="1156"/>
      <c r="D205" s="351" t="s">
        <v>336</v>
      </c>
      <c r="E205" s="351" t="s">
        <v>337</v>
      </c>
      <c r="F205" s="351">
        <v>100</v>
      </c>
      <c r="G205" s="351">
        <v>98.1</v>
      </c>
      <c r="H205" s="351">
        <v>97.1</v>
      </c>
      <c r="I205" s="351">
        <v>95.9</v>
      </c>
      <c r="J205" s="438">
        <f>I205/H205</f>
        <v>0.98764160659114331</v>
      </c>
      <c r="K205" s="351"/>
      <c r="L205" s="351"/>
      <c r="M205" s="351"/>
      <c r="N205" s="437" t="s">
        <v>545</v>
      </c>
    </row>
    <row r="206" spans="1:15" ht="31.9" customHeight="1" x14ac:dyDescent="0.25">
      <c r="A206" s="1154"/>
      <c r="B206" s="351" t="s">
        <v>338</v>
      </c>
      <c r="C206" s="351" t="s">
        <v>339</v>
      </c>
      <c r="D206" s="351" t="s">
        <v>340</v>
      </c>
      <c r="E206" s="351" t="s">
        <v>205</v>
      </c>
      <c r="F206" s="351">
        <v>100</v>
      </c>
      <c r="G206" s="351">
        <v>1</v>
      </c>
      <c r="H206" s="351">
        <v>1</v>
      </c>
      <c r="I206" s="351">
        <v>1</v>
      </c>
      <c r="J206" s="436">
        <v>1</v>
      </c>
      <c r="K206" s="351"/>
      <c r="L206" s="351"/>
      <c r="M206" s="351"/>
      <c r="N206" s="437" t="s">
        <v>534</v>
      </c>
    </row>
    <row r="207" spans="1:15" s="392" customFormat="1" ht="45" x14ac:dyDescent="0.25">
      <c r="A207" s="1152" t="s">
        <v>133</v>
      </c>
      <c r="B207" s="1155" t="s">
        <v>333</v>
      </c>
      <c r="C207" s="1155" t="s">
        <v>334</v>
      </c>
      <c r="D207" s="351" t="s">
        <v>335</v>
      </c>
      <c r="E207" s="351" t="s">
        <v>205</v>
      </c>
      <c r="F207" s="351">
        <v>100</v>
      </c>
      <c r="G207" s="351">
        <v>1</v>
      </c>
      <c r="H207" s="351">
        <v>1</v>
      </c>
      <c r="I207" s="351">
        <v>1</v>
      </c>
      <c r="J207" s="436">
        <v>1</v>
      </c>
      <c r="K207" s="351"/>
      <c r="L207" s="351"/>
      <c r="M207" s="351"/>
      <c r="N207" s="437" t="s">
        <v>511</v>
      </c>
    </row>
    <row r="208" spans="1:15" s="392" customFormat="1" ht="28.15" customHeight="1" x14ac:dyDescent="0.25">
      <c r="A208" s="1153"/>
      <c r="B208" s="1156"/>
      <c r="C208" s="1156"/>
      <c r="D208" s="351" t="s">
        <v>336</v>
      </c>
      <c r="E208" s="351" t="s">
        <v>337</v>
      </c>
      <c r="F208" s="351">
        <v>100</v>
      </c>
      <c r="G208" s="351">
        <v>98.1</v>
      </c>
      <c r="H208" s="351">
        <v>97.1</v>
      </c>
      <c r="I208" s="351">
        <v>95.9</v>
      </c>
      <c r="J208" s="438">
        <f>I208/H208</f>
        <v>0.98764160659114331</v>
      </c>
      <c r="K208" s="351"/>
      <c r="L208" s="351"/>
      <c r="M208" s="351"/>
      <c r="N208" s="437" t="s">
        <v>545</v>
      </c>
    </row>
    <row r="209" spans="1:14" s="392" customFormat="1" ht="31.9" customHeight="1" x14ac:dyDescent="0.25">
      <c r="A209" s="1154"/>
      <c r="B209" s="351" t="s">
        <v>338</v>
      </c>
      <c r="C209" s="351" t="s">
        <v>339</v>
      </c>
      <c r="D209" s="351" t="s">
        <v>340</v>
      </c>
      <c r="E209" s="351" t="s">
        <v>205</v>
      </c>
      <c r="F209" s="351">
        <v>100</v>
      </c>
      <c r="G209" s="351">
        <v>1</v>
      </c>
      <c r="H209" s="351">
        <v>1</v>
      </c>
      <c r="I209" s="351">
        <v>1</v>
      </c>
      <c r="J209" s="436">
        <v>1</v>
      </c>
      <c r="K209" s="351"/>
      <c r="L209" s="351"/>
      <c r="M209" s="351"/>
      <c r="N209" s="437" t="s">
        <v>534</v>
      </c>
    </row>
    <row r="210" spans="1:14" ht="40.5" customHeight="1" x14ac:dyDescent="0.25">
      <c r="A210" s="1162" t="s">
        <v>134</v>
      </c>
      <c r="B210" s="1150" t="s">
        <v>333</v>
      </c>
      <c r="C210" s="1150" t="s">
        <v>334</v>
      </c>
      <c r="D210" s="349" t="s">
        <v>335</v>
      </c>
      <c r="E210" s="349" t="s">
        <v>205</v>
      </c>
      <c r="F210" s="349">
        <v>100</v>
      </c>
      <c r="G210" s="349">
        <v>1</v>
      </c>
      <c r="H210" s="349">
        <v>1</v>
      </c>
      <c r="I210" s="349">
        <v>1</v>
      </c>
      <c r="J210" s="354">
        <v>1</v>
      </c>
      <c r="K210" s="349"/>
      <c r="L210" s="349"/>
      <c r="M210" s="349"/>
      <c r="N210" s="352" t="s">
        <v>511</v>
      </c>
    </row>
    <row r="211" spans="1:14" ht="28.15" customHeight="1" x14ac:dyDescent="0.25">
      <c r="A211" s="1163"/>
      <c r="B211" s="1151"/>
      <c r="C211" s="1151"/>
      <c r="D211" s="349" t="s">
        <v>336</v>
      </c>
      <c r="E211" s="349" t="s">
        <v>337</v>
      </c>
      <c r="F211" s="349">
        <v>100</v>
      </c>
      <c r="G211" s="349">
        <v>98.1</v>
      </c>
      <c r="H211" s="349">
        <v>97.1</v>
      </c>
      <c r="I211" s="349">
        <v>95.9</v>
      </c>
      <c r="J211" s="353">
        <f>I211/H211</f>
        <v>0.98764160659114331</v>
      </c>
      <c r="K211" s="349"/>
      <c r="L211" s="349"/>
      <c r="M211" s="349"/>
      <c r="N211" s="352" t="s">
        <v>545</v>
      </c>
    </row>
    <row r="212" spans="1:14" ht="31.9" customHeight="1" x14ac:dyDescent="0.25">
      <c r="A212" s="1164"/>
      <c r="B212" s="349" t="s">
        <v>338</v>
      </c>
      <c r="C212" s="349" t="s">
        <v>339</v>
      </c>
      <c r="D212" s="349" t="s">
        <v>340</v>
      </c>
      <c r="E212" s="349" t="s">
        <v>205</v>
      </c>
      <c r="F212" s="349">
        <v>100</v>
      </c>
      <c r="G212" s="349">
        <v>1</v>
      </c>
      <c r="H212" s="349">
        <v>1</v>
      </c>
      <c r="I212" s="349">
        <v>1</v>
      </c>
      <c r="J212" s="354">
        <v>1</v>
      </c>
      <c r="K212" s="349"/>
      <c r="L212" s="349"/>
      <c r="M212" s="349"/>
      <c r="N212" s="352" t="s">
        <v>534</v>
      </c>
    </row>
    <row r="214" spans="1:14" ht="20.25" x14ac:dyDescent="0.25">
      <c r="A214" s="1165" t="s">
        <v>173</v>
      </c>
      <c r="B214" s="1166"/>
      <c r="C214" s="1166"/>
      <c r="D214" s="1166"/>
      <c r="E214" s="1166"/>
      <c r="F214" s="1166"/>
      <c r="G214" s="1166"/>
      <c r="H214" s="1166"/>
      <c r="I214" s="1166"/>
      <c r="J214" s="1166"/>
      <c r="K214" s="1166"/>
      <c r="L214" s="1166"/>
      <c r="M214" s="1166"/>
      <c r="N214" s="1167"/>
    </row>
    <row r="215" spans="1:14" ht="44.25" customHeight="1" x14ac:dyDescent="0.25">
      <c r="A215" s="25" t="s">
        <v>64</v>
      </c>
      <c r="B215" s="26" t="s">
        <v>146</v>
      </c>
      <c r="C215" s="26" t="s">
        <v>147</v>
      </c>
      <c r="D215" s="26" t="s">
        <v>148</v>
      </c>
      <c r="E215" s="26" t="s">
        <v>149</v>
      </c>
      <c r="F215" s="26" t="s">
        <v>174</v>
      </c>
      <c r="G215" s="26" t="s">
        <v>151</v>
      </c>
      <c r="H215" s="26" t="s">
        <v>175</v>
      </c>
      <c r="I215" s="26" t="s">
        <v>176</v>
      </c>
      <c r="J215" s="34" t="s">
        <v>177</v>
      </c>
      <c r="K215" s="26" t="s">
        <v>155</v>
      </c>
      <c r="L215" s="26" t="s">
        <v>156</v>
      </c>
      <c r="M215" s="26" t="s">
        <v>157</v>
      </c>
      <c r="N215" s="27" t="s">
        <v>158</v>
      </c>
    </row>
    <row r="216" spans="1:14" ht="16.5" customHeight="1" x14ac:dyDescent="0.25">
      <c r="A216" s="32" t="s">
        <v>136</v>
      </c>
      <c r="B216" s="660" t="s">
        <v>333</v>
      </c>
      <c r="C216" s="660" t="s">
        <v>334</v>
      </c>
      <c r="D216" s="351" t="s">
        <v>335</v>
      </c>
      <c r="E216" s="351" t="s">
        <v>205</v>
      </c>
      <c r="F216" s="351">
        <v>100</v>
      </c>
      <c r="G216" s="351">
        <v>1</v>
      </c>
      <c r="H216" s="351">
        <v>1</v>
      </c>
      <c r="I216" s="351">
        <v>1</v>
      </c>
      <c r="J216" s="436">
        <v>1</v>
      </c>
      <c r="K216" s="351"/>
      <c r="L216" s="351"/>
      <c r="M216" s="351"/>
      <c r="N216" s="437" t="s">
        <v>511</v>
      </c>
    </row>
    <row r="217" spans="1:14" ht="16.5" customHeight="1" x14ac:dyDescent="0.25">
      <c r="A217" s="32" t="s">
        <v>136</v>
      </c>
      <c r="B217" s="660"/>
      <c r="C217" s="660"/>
      <c r="D217" s="351" t="s">
        <v>336</v>
      </c>
      <c r="E217" s="351" t="s">
        <v>337</v>
      </c>
      <c r="F217" s="351">
        <v>100</v>
      </c>
      <c r="G217" s="351">
        <v>98.1</v>
      </c>
      <c r="H217" s="351">
        <v>98.1</v>
      </c>
      <c r="I217" s="351">
        <v>95.9</v>
      </c>
      <c r="J217" s="438">
        <f>I217/H217</f>
        <v>0.97757390417940893</v>
      </c>
      <c r="K217" s="351"/>
      <c r="L217" s="351"/>
      <c r="M217" s="351"/>
      <c r="N217" s="437" t="s">
        <v>580</v>
      </c>
    </row>
    <row r="218" spans="1:14" ht="16.5" customHeight="1" x14ac:dyDescent="0.25">
      <c r="A218" s="32" t="s">
        <v>136</v>
      </c>
      <c r="B218" s="351" t="s">
        <v>338</v>
      </c>
      <c r="C218" s="351" t="s">
        <v>339</v>
      </c>
      <c r="D218" s="351" t="s">
        <v>340</v>
      </c>
      <c r="E218" s="351" t="s">
        <v>205</v>
      </c>
      <c r="F218" s="351">
        <v>100</v>
      </c>
      <c r="G218" s="351">
        <v>1</v>
      </c>
      <c r="H218" s="351">
        <v>1</v>
      </c>
      <c r="I218" s="351">
        <v>1</v>
      </c>
      <c r="J218" s="436">
        <v>1</v>
      </c>
      <c r="K218" s="351"/>
      <c r="L218" s="351"/>
      <c r="M218" s="351"/>
      <c r="N218" s="437" t="s">
        <v>581</v>
      </c>
    </row>
    <row r="219" spans="1:14" ht="16.5" customHeight="1" x14ac:dyDescent="0.25">
      <c r="A219" s="32" t="s">
        <v>137</v>
      </c>
      <c r="B219" s="660" t="s">
        <v>333</v>
      </c>
      <c r="C219" s="660" t="s">
        <v>334</v>
      </c>
      <c r="D219" s="351" t="s">
        <v>335</v>
      </c>
      <c r="E219" s="351" t="s">
        <v>205</v>
      </c>
      <c r="F219" s="351">
        <v>100</v>
      </c>
      <c r="G219" s="351">
        <v>1</v>
      </c>
      <c r="H219" s="351">
        <v>1</v>
      </c>
      <c r="I219" s="351">
        <v>1</v>
      </c>
      <c r="J219" s="436">
        <v>1</v>
      </c>
      <c r="K219" s="351"/>
      <c r="L219" s="351"/>
      <c r="M219" s="351"/>
      <c r="N219" s="437" t="s">
        <v>592</v>
      </c>
    </row>
    <row r="220" spans="1:14" ht="16.5" customHeight="1" x14ac:dyDescent="0.25">
      <c r="A220" s="32" t="s">
        <v>137</v>
      </c>
      <c r="B220" s="660"/>
      <c r="C220" s="660"/>
      <c r="D220" s="351" t="s">
        <v>336</v>
      </c>
      <c r="E220" s="351" t="s">
        <v>337</v>
      </c>
      <c r="F220" s="351">
        <v>100</v>
      </c>
      <c r="G220" s="351">
        <v>98.1</v>
      </c>
      <c r="H220" s="351">
        <v>98.1</v>
      </c>
      <c r="I220" s="351">
        <v>95.9</v>
      </c>
      <c r="J220" s="438">
        <f>I220/H220</f>
        <v>0.97757390417940893</v>
      </c>
      <c r="K220" s="351"/>
      <c r="L220" s="351"/>
      <c r="M220" s="351"/>
      <c r="N220" s="437" t="s">
        <v>580</v>
      </c>
    </row>
    <row r="221" spans="1:14" ht="16.5" customHeight="1" x14ac:dyDescent="0.25">
      <c r="A221" s="683" t="s">
        <v>137</v>
      </c>
      <c r="B221" s="684" t="s">
        <v>338</v>
      </c>
      <c r="C221" s="684" t="s">
        <v>339</v>
      </c>
      <c r="D221" s="684" t="s">
        <v>340</v>
      </c>
      <c r="E221" s="684" t="s">
        <v>205</v>
      </c>
      <c r="F221" s="684">
        <v>100</v>
      </c>
      <c r="G221" s="684">
        <v>1</v>
      </c>
      <c r="H221" s="684">
        <v>1</v>
      </c>
      <c r="I221" s="684">
        <v>1</v>
      </c>
      <c r="J221" s="436">
        <v>1</v>
      </c>
      <c r="K221" s="684"/>
      <c r="L221" s="684"/>
      <c r="M221" s="684"/>
      <c r="N221" s="685" t="s">
        <v>599</v>
      </c>
    </row>
    <row r="222" spans="1:14" ht="16.5" customHeight="1" x14ac:dyDescent="0.25">
      <c r="A222" s="677" t="s">
        <v>138</v>
      </c>
      <c r="B222" s="686" t="s">
        <v>333</v>
      </c>
      <c r="C222" s="686" t="s">
        <v>334</v>
      </c>
      <c r="D222" s="687" t="s">
        <v>335</v>
      </c>
      <c r="E222" s="687" t="s">
        <v>205</v>
      </c>
      <c r="F222" s="687">
        <v>100</v>
      </c>
      <c r="G222" s="687">
        <v>1</v>
      </c>
      <c r="H222" s="687">
        <v>1</v>
      </c>
      <c r="I222" s="687">
        <v>1</v>
      </c>
      <c r="J222" s="354">
        <v>1</v>
      </c>
      <c r="K222" s="687"/>
      <c r="L222" s="687"/>
      <c r="M222" s="687"/>
      <c r="N222" s="688" t="s">
        <v>592</v>
      </c>
    </row>
    <row r="223" spans="1:14" ht="16.5" customHeight="1" x14ac:dyDescent="0.25">
      <c r="A223" s="677" t="s">
        <v>138</v>
      </c>
      <c r="B223" s="686"/>
      <c r="C223" s="686"/>
      <c r="D223" s="687" t="s">
        <v>336</v>
      </c>
      <c r="E223" s="687" t="s">
        <v>337</v>
      </c>
      <c r="F223" s="687">
        <v>100</v>
      </c>
      <c r="G223" s="687">
        <v>98.1</v>
      </c>
      <c r="H223" s="687">
        <v>98.1</v>
      </c>
      <c r="I223" s="687">
        <v>95.9</v>
      </c>
      <c r="J223" s="353">
        <f>I223/H223</f>
        <v>0.97757390417940893</v>
      </c>
      <c r="K223" s="687"/>
      <c r="L223" s="687"/>
      <c r="M223" s="687"/>
      <c r="N223" s="688" t="s">
        <v>580</v>
      </c>
    </row>
    <row r="224" spans="1:14" ht="16.5" customHeight="1" x14ac:dyDescent="0.25">
      <c r="A224" s="677" t="s">
        <v>138</v>
      </c>
      <c r="B224" s="687" t="s">
        <v>338</v>
      </c>
      <c r="C224" s="687" t="s">
        <v>339</v>
      </c>
      <c r="D224" s="687" t="s">
        <v>340</v>
      </c>
      <c r="E224" s="687" t="s">
        <v>205</v>
      </c>
      <c r="F224" s="687">
        <v>100</v>
      </c>
      <c r="G224" s="687">
        <v>1</v>
      </c>
      <c r="H224" s="687">
        <v>1</v>
      </c>
      <c r="I224" s="687">
        <v>1</v>
      </c>
      <c r="J224" s="354">
        <v>1</v>
      </c>
      <c r="K224" s="689"/>
      <c r="L224" s="689"/>
      <c r="M224" s="689" t="e">
        <f t="shared" ref="M224:M233" si="16">L224/K224</f>
        <v>#DIV/0!</v>
      </c>
      <c r="N224" s="688" t="s">
        <v>632</v>
      </c>
    </row>
    <row r="225" spans="1:14" ht="16.5" customHeight="1" x14ac:dyDescent="0.25">
      <c r="A225" s="683" t="s">
        <v>139</v>
      </c>
      <c r="B225" s="680"/>
      <c r="C225" s="680"/>
      <c r="D225" s="680"/>
      <c r="E225" s="680"/>
      <c r="F225" s="680"/>
      <c r="G225" s="680"/>
      <c r="H225" s="680"/>
      <c r="I225" s="680"/>
      <c r="J225" s="680" t="e">
        <f t="shared" ref="J225:J233" si="17">I225/H225</f>
        <v>#DIV/0!</v>
      </c>
      <c r="K225" s="680"/>
      <c r="L225" s="680"/>
      <c r="M225" s="680" t="e">
        <f t="shared" si="16"/>
        <v>#DIV/0!</v>
      </c>
      <c r="N225" s="690"/>
    </row>
    <row r="226" spans="1:14" ht="16.5" customHeight="1" x14ac:dyDescent="0.25">
      <c r="A226" s="32" t="s">
        <v>140</v>
      </c>
      <c r="B226" s="29"/>
      <c r="C226" s="29"/>
      <c r="D226" s="29"/>
      <c r="E226" s="29"/>
      <c r="F226" s="29"/>
      <c r="G226" s="29"/>
      <c r="H226" s="29"/>
      <c r="I226" s="29"/>
      <c r="J226" s="29" t="e">
        <f t="shared" si="17"/>
        <v>#DIV/0!</v>
      </c>
      <c r="K226" s="29"/>
      <c r="L226" s="29"/>
      <c r="M226" s="29" t="e">
        <f t="shared" si="16"/>
        <v>#DIV/0!</v>
      </c>
      <c r="N226" s="30"/>
    </row>
    <row r="227" spans="1:14" ht="16.5" customHeight="1" x14ac:dyDescent="0.25">
      <c r="A227" s="32" t="s">
        <v>141</v>
      </c>
      <c r="B227" s="29"/>
      <c r="C227" s="29"/>
      <c r="D227" s="29"/>
      <c r="E227" s="29"/>
      <c r="F227" s="29"/>
      <c r="G227" s="29"/>
      <c r="H227" s="29"/>
      <c r="I227" s="29"/>
      <c r="J227" s="29" t="e">
        <f t="shared" si="17"/>
        <v>#DIV/0!</v>
      </c>
      <c r="K227" s="29"/>
      <c r="L227" s="29"/>
      <c r="M227" s="29" t="e">
        <f t="shared" si="16"/>
        <v>#DIV/0!</v>
      </c>
      <c r="N227" s="30"/>
    </row>
    <row r="228" spans="1:14" x14ac:dyDescent="0.25">
      <c r="A228" s="32" t="s">
        <v>129</v>
      </c>
      <c r="B228" s="29"/>
      <c r="C228" s="29"/>
      <c r="D228" s="29"/>
      <c r="E228" s="29"/>
      <c r="F228" s="29"/>
      <c r="G228" s="29"/>
      <c r="H228" s="29"/>
      <c r="I228" s="29"/>
      <c r="J228" s="29" t="e">
        <f t="shared" si="17"/>
        <v>#DIV/0!</v>
      </c>
      <c r="K228" s="29"/>
      <c r="L228" s="29"/>
      <c r="M228" s="29" t="e">
        <f t="shared" si="16"/>
        <v>#DIV/0!</v>
      </c>
      <c r="N228" s="30"/>
    </row>
    <row r="229" spans="1:14" x14ac:dyDescent="0.25">
      <c r="A229" s="32" t="s">
        <v>130</v>
      </c>
      <c r="B229" s="29"/>
      <c r="C229" s="29"/>
      <c r="D229" s="29"/>
      <c r="E229" s="29"/>
      <c r="F229" s="29"/>
      <c r="G229" s="29"/>
      <c r="H229" s="29"/>
      <c r="I229" s="29"/>
      <c r="J229" s="29" t="e">
        <f t="shared" si="17"/>
        <v>#DIV/0!</v>
      </c>
      <c r="K229" s="29"/>
      <c r="L229" s="29"/>
      <c r="M229" s="29" t="e">
        <f t="shared" si="16"/>
        <v>#DIV/0!</v>
      </c>
      <c r="N229" s="30"/>
    </row>
    <row r="230" spans="1:14" x14ac:dyDescent="0.25">
      <c r="A230" s="32" t="s">
        <v>131</v>
      </c>
      <c r="B230" s="29"/>
      <c r="C230" s="29"/>
      <c r="D230" s="29"/>
      <c r="E230" s="29"/>
      <c r="F230" s="29"/>
      <c r="G230" s="29"/>
      <c r="H230" s="29"/>
      <c r="I230" s="29"/>
      <c r="J230" s="29" t="e">
        <f t="shared" si="17"/>
        <v>#DIV/0!</v>
      </c>
      <c r="K230" s="29"/>
      <c r="L230" s="29"/>
      <c r="M230" s="29" t="e">
        <f t="shared" si="16"/>
        <v>#DIV/0!</v>
      </c>
      <c r="N230" s="30"/>
    </row>
    <row r="231" spans="1:14" x14ac:dyDescent="0.25">
      <c r="A231" s="32" t="s">
        <v>132</v>
      </c>
      <c r="B231" s="29"/>
      <c r="C231" s="29"/>
      <c r="D231" s="29"/>
      <c r="E231" s="29"/>
      <c r="F231" s="29"/>
      <c r="G231" s="29"/>
      <c r="H231" s="29"/>
      <c r="I231" s="29"/>
      <c r="J231" s="29" t="e">
        <f t="shared" si="17"/>
        <v>#DIV/0!</v>
      </c>
      <c r="K231" s="29"/>
      <c r="L231" s="29"/>
      <c r="M231" s="29" t="e">
        <f t="shared" si="16"/>
        <v>#DIV/0!</v>
      </c>
      <c r="N231" s="30"/>
    </row>
    <row r="232" spans="1:14" x14ac:dyDescent="0.25">
      <c r="A232" s="32" t="s">
        <v>133</v>
      </c>
      <c r="B232" s="29"/>
      <c r="C232" s="29"/>
      <c r="D232" s="29"/>
      <c r="E232" s="29"/>
      <c r="F232" s="29"/>
      <c r="G232" s="29"/>
      <c r="H232" s="29"/>
      <c r="I232" s="29"/>
      <c r="J232" s="29" t="e">
        <f t="shared" si="17"/>
        <v>#DIV/0!</v>
      </c>
      <c r="K232" s="29"/>
      <c r="L232" s="29"/>
      <c r="M232" s="29" t="e">
        <f t="shared" si="16"/>
        <v>#DIV/0!</v>
      </c>
      <c r="N232" s="30"/>
    </row>
    <row r="233" spans="1:14" ht="15.75" thickBot="1" x14ac:dyDescent="0.3">
      <c r="A233" s="33" t="s">
        <v>134</v>
      </c>
      <c r="B233" s="31"/>
      <c r="C233" s="31"/>
      <c r="D233" s="31"/>
      <c r="E233" s="31"/>
      <c r="F233" s="31"/>
      <c r="G233" s="31"/>
      <c r="H233" s="31"/>
      <c r="I233" s="31"/>
      <c r="J233" s="31" t="e">
        <f t="shared" si="17"/>
        <v>#DIV/0!</v>
      </c>
      <c r="K233" s="31"/>
      <c r="L233" s="31"/>
      <c r="M233" s="31" t="e">
        <f t="shared" si="16"/>
        <v>#DIV/0!</v>
      </c>
      <c r="N233" s="35"/>
    </row>
    <row r="235" spans="1:14" ht="15.75" thickBot="1" x14ac:dyDescent="0.3"/>
    <row r="236" spans="1:14" ht="26.25" customHeight="1" x14ac:dyDescent="0.3">
      <c r="A236" s="1134" t="s">
        <v>178</v>
      </c>
      <c r="B236" s="1135"/>
      <c r="C236" s="1135"/>
      <c r="D236" s="1135"/>
      <c r="E236" s="1135"/>
      <c r="F236" s="1135"/>
      <c r="G236" s="1136"/>
    </row>
    <row r="237" spans="1:14" ht="39" thickBot="1" x14ac:dyDescent="0.3">
      <c r="A237" s="48" t="s">
        <v>49</v>
      </c>
      <c r="B237" s="49" t="s">
        <v>146</v>
      </c>
      <c r="C237" s="49" t="s">
        <v>147</v>
      </c>
      <c r="D237" s="49" t="s">
        <v>179</v>
      </c>
      <c r="E237" s="49" t="s">
        <v>180</v>
      </c>
      <c r="F237" s="49" t="s">
        <v>181</v>
      </c>
      <c r="G237" s="50" t="s">
        <v>182</v>
      </c>
    </row>
    <row r="238" spans="1:14" x14ac:dyDescent="0.25">
      <c r="A238" s="1168" t="s">
        <v>129</v>
      </c>
      <c r="B238" s="1118" t="s">
        <v>333</v>
      </c>
      <c r="C238" s="1118" t="s">
        <v>343</v>
      </c>
      <c r="D238" s="52" t="s">
        <v>344</v>
      </c>
      <c r="E238" s="97">
        <v>199025000</v>
      </c>
      <c r="F238" s="97">
        <v>0</v>
      </c>
      <c r="G238" s="53"/>
    </row>
    <row r="239" spans="1:14" x14ac:dyDescent="0.25">
      <c r="A239" s="1169"/>
      <c r="B239" s="1119"/>
      <c r="C239" s="1119"/>
      <c r="D239" s="38" t="s">
        <v>345</v>
      </c>
      <c r="E239" s="98">
        <v>892352000</v>
      </c>
      <c r="F239" s="98">
        <v>106770000</v>
      </c>
      <c r="G239" s="39"/>
    </row>
    <row r="240" spans="1:14" x14ac:dyDescent="0.25">
      <c r="A240" s="1169"/>
      <c r="B240" s="1120"/>
      <c r="C240" s="1120"/>
      <c r="D240" s="38" t="s">
        <v>346</v>
      </c>
      <c r="E240" s="98">
        <v>302855000</v>
      </c>
      <c r="F240" s="98">
        <v>0</v>
      </c>
      <c r="G240" s="39"/>
    </row>
    <row r="241" spans="1:7" x14ac:dyDescent="0.25">
      <c r="A241" s="1170"/>
      <c r="B241" s="99" t="s">
        <v>338</v>
      </c>
      <c r="C241" s="99" t="s">
        <v>347</v>
      </c>
      <c r="D241" s="38" t="s">
        <v>348</v>
      </c>
      <c r="E241" s="98">
        <v>275768000</v>
      </c>
      <c r="F241" s="98">
        <v>105470000</v>
      </c>
      <c r="G241" s="39"/>
    </row>
    <row r="242" spans="1:7" x14ac:dyDescent="0.25">
      <c r="A242" s="1224" t="s">
        <v>130</v>
      </c>
      <c r="B242" s="1225" t="s">
        <v>333</v>
      </c>
      <c r="C242" s="1225" t="s">
        <v>343</v>
      </c>
      <c r="D242" s="38" t="s">
        <v>344</v>
      </c>
      <c r="E242" s="98">
        <v>199025000</v>
      </c>
      <c r="F242" s="98">
        <v>158324000</v>
      </c>
      <c r="G242" s="399"/>
    </row>
    <row r="243" spans="1:7" x14ac:dyDescent="0.25">
      <c r="A243" s="1169"/>
      <c r="B243" s="1119"/>
      <c r="C243" s="1119"/>
      <c r="D243" s="38" t="s">
        <v>345</v>
      </c>
      <c r="E243" s="98">
        <v>892352000</v>
      </c>
      <c r="F243" s="98">
        <v>523535949</v>
      </c>
      <c r="G243" s="399"/>
    </row>
    <row r="244" spans="1:7" x14ac:dyDescent="0.25">
      <c r="A244" s="1169"/>
      <c r="B244" s="1120"/>
      <c r="C244" s="1120"/>
      <c r="D244" s="38" t="s">
        <v>346</v>
      </c>
      <c r="E244" s="98">
        <v>302855000</v>
      </c>
      <c r="F244" s="98">
        <v>176784000</v>
      </c>
      <c r="G244" s="399"/>
    </row>
    <row r="245" spans="1:7" x14ac:dyDescent="0.25">
      <c r="A245" s="1170"/>
      <c r="B245" s="99" t="s">
        <v>338</v>
      </c>
      <c r="C245" s="99" t="s">
        <v>347</v>
      </c>
      <c r="D245" s="38" t="s">
        <v>348</v>
      </c>
      <c r="E245" s="98">
        <v>275768000</v>
      </c>
      <c r="F245" s="98">
        <v>173474000</v>
      </c>
      <c r="G245" s="399"/>
    </row>
    <row r="246" spans="1:7" x14ac:dyDescent="0.25">
      <c r="A246" s="1171" t="s">
        <v>131</v>
      </c>
      <c r="B246" s="1139" t="s">
        <v>333</v>
      </c>
      <c r="C246" s="1139" t="s">
        <v>343</v>
      </c>
      <c r="D246" s="38" t="s">
        <v>344</v>
      </c>
      <c r="E246" s="98">
        <v>199025000</v>
      </c>
      <c r="F246" s="98">
        <v>158324000</v>
      </c>
      <c r="G246" s="39"/>
    </row>
    <row r="247" spans="1:7" x14ac:dyDescent="0.25">
      <c r="A247" s="1171"/>
      <c r="B247" s="1139"/>
      <c r="C247" s="1139"/>
      <c r="D247" s="38" t="s">
        <v>345</v>
      </c>
      <c r="E247" s="98">
        <v>892352000</v>
      </c>
      <c r="F247" s="98">
        <v>562706949</v>
      </c>
      <c r="G247" s="39"/>
    </row>
    <row r="248" spans="1:7" x14ac:dyDescent="0.25">
      <c r="A248" s="1171"/>
      <c r="B248" s="1139"/>
      <c r="C248" s="1139"/>
      <c r="D248" s="38" t="s">
        <v>346</v>
      </c>
      <c r="E248" s="98">
        <v>302855000</v>
      </c>
      <c r="F248" s="98">
        <v>176784000</v>
      </c>
      <c r="G248" s="39"/>
    </row>
    <row r="249" spans="1:7" x14ac:dyDescent="0.25">
      <c r="A249" s="1171"/>
      <c r="B249" s="99" t="s">
        <v>338</v>
      </c>
      <c r="C249" s="99" t="s">
        <v>347</v>
      </c>
      <c r="D249" s="38" t="s">
        <v>348</v>
      </c>
      <c r="E249" s="98">
        <v>275768000</v>
      </c>
      <c r="F249" s="98">
        <v>173474000</v>
      </c>
      <c r="G249" s="39"/>
    </row>
    <row r="250" spans="1:7" x14ac:dyDescent="0.25">
      <c r="A250" s="1171" t="s">
        <v>132</v>
      </c>
      <c r="B250" s="1139" t="s">
        <v>333</v>
      </c>
      <c r="C250" s="1139" t="s">
        <v>343</v>
      </c>
      <c r="D250" s="38" t="s">
        <v>344</v>
      </c>
      <c r="E250" s="98">
        <v>199025000</v>
      </c>
      <c r="F250" s="98">
        <v>158324000</v>
      </c>
      <c r="G250" s="39"/>
    </row>
    <row r="251" spans="1:7" x14ac:dyDescent="0.25">
      <c r="A251" s="1171"/>
      <c r="B251" s="1139"/>
      <c r="C251" s="1139"/>
      <c r="D251" s="38" t="s">
        <v>345</v>
      </c>
      <c r="E251" s="98">
        <v>892352000</v>
      </c>
      <c r="F251" s="98">
        <v>562706949</v>
      </c>
      <c r="G251" s="39"/>
    </row>
    <row r="252" spans="1:7" x14ac:dyDescent="0.25">
      <c r="A252" s="1171"/>
      <c r="B252" s="1139"/>
      <c r="C252" s="1139"/>
      <c r="D252" s="38" t="s">
        <v>346</v>
      </c>
      <c r="E252" s="98">
        <v>302855000</v>
      </c>
      <c r="F252" s="98">
        <v>176784000</v>
      </c>
      <c r="G252" s="39"/>
    </row>
    <row r="253" spans="1:7" x14ac:dyDescent="0.25">
      <c r="A253" s="1171"/>
      <c r="B253" s="99" t="s">
        <v>338</v>
      </c>
      <c r="C253" s="99" t="s">
        <v>347</v>
      </c>
      <c r="D253" s="38" t="s">
        <v>348</v>
      </c>
      <c r="E253" s="98">
        <v>275768000</v>
      </c>
      <c r="F253" s="98">
        <v>173474000</v>
      </c>
      <c r="G253" s="39"/>
    </row>
    <row r="254" spans="1:7" x14ac:dyDescent="0.25">
      <c r="A254" s="1171" t="s">
        <v>133</v>
      </c>
      <c r="B254" s="1139" t="s">
        <v>333</v>
      </c>
      <c r="C254" s="1139" t="s">
        <v>343</v>
      </c>
      <c r="D254" s="38" t="s">
        <v>344</v>
      </c>
      <c r="E254" s="98">
        <v>199025000</v>
      </c>
      <c r="F254" s="98">
        <v>158324000</v>
      </c>
      <c r="G254" s="39"/>
    </row>
    <row r="255" spans="1:7" x14ac:dyDescent="0.25">
      <c r="A255" s="1171"/>
      <c r="B255" s="1139"/>
      <c r="C255" s="1139"/>
      <c r="D255" s="38" t="s">
        <v>345</v>
      </c>
      <c r="E255" s="98">
        <v>892352000</v>
      </c>
      <c r="F255" s="98">
        <v>583334850</v>
      </c>
      <c r="G255" s="39"/>
    </row>
    <row r="256" spans="1:7" x14ac:dyDescent="0.25">
      <c r="A256" s="1171"/>
      <c r="B256" s="1139"/>
      <c r="C256" s="1139"/>
      <c r="D256" s="38" t="s">
        <v>346</v>
      </c>
      <c r="E256" s="98">
        <v>302855000</v>
      </c>
      <c r="F256" s="98">
        <v>190523500</v>
      </c>
      <c r="G256" s="39"/>
    </row>
    <row r="257" spans="1:8" x14ac:dyDescent="0.25">
      <c r="A257" s="1171"/>
      <c r="B257" s="99" t="s">
        <v>338</v>
      </c>
      <c r="C257" s="99" t="s">
        <v>347</v>
      </c>
      <c r="D257" s="38" t="s">
        <v>348</v>
      </c>
      <c r="E257" s="98">
        <v>275768000</v>
      </c>
      <c r="F257" s="98">
        <v>173474000</v>
      </c>
      <c r="G257" s="39"/>
    </row>
    <row r="258" spans="1:8" x14ac:dyDescent="0.25">
      <c r="A258" s="1141" t="s">
        <v>134</v>
      </c>
      <c r="B258" s="1139" t="s">
        <v>333</v>
      </c>
      <c r="C258" s="1139" t="s">
        <v>343</v>
      </c>
      <c r="D258" s="38" t="s">
        <v>344</v>
      </c>
      <c r="E258" s="98">
        <v>199025000</v>
      </c>
      <c r="F258" s="98">
        <v>175900967</v>
      </c>
      <c r="G258" s="39" t="s">
        <v>349</v>
      </c>
      <c r="H258" s="147">
        <f>LEN(G258)</f>
        <v>287</v>
      </c>
    </row>
    <row r="259" spans="1:8" x14ac:dyDescent="0.25">
      <c r="A259" s="1141"/>
      <c r="B259" s="1139"/>
      <c r="C259" s="1139"/>
      <c r="D259" s="38" t="s">
        <v>345</v>
      </c>
      <c r="E259" s="98">
        <v>892352000</v>
      </c>
      <c r="F259" s="98">
        <v>467742816</v>
      </c>
      <c r="G259" s="39" t="s">
        <v>350</v>
      </c>
      <c r="H259" s="147">
        <f>LEN(G259)</f>
        <v>135</v>
      </c>
    </row>
    <row r="260" spans="1:8" x14ac:dyDescent="0.25">
      <c r="A260" s="1141"/>
      <c r="B260" s="1139"/>
      <c r="C260" s="1139"/>
      <c r="D260" s="38" t="s">
        <v>346</v>
      </c>
      <c r="E260" s="98">
        <v>302855000</v>
      </c>
      <c r="F260" s="98">
        <v>156692133</v>
      </c>
      <c r="G260" s="39" t="s">
        <v>351</v>
      </c>
      <c r="H260" s="147">
        <f>LEN(G260)</f>
        <v>289</v>
      </c>
    </row>
    <row r="261" spans="1:8" ht="24" customHeight="1" thickBot="1" x14ac:dyDescent="0.3">
      <c r="A261" s="1161" t="s">
        <v>134</v>
      </c>
      <c r="B261" s="100" t="s">
        <v>338</v>
      </c>
      <c r="C261" s="101" t="s">
        <v>347</v>
      </c>
      <c r="D261" s="40" t="s">
        <v>348</v>
      </c>
      <c r="E261" s="173">
        <v>275768000</v>
      </c>
      <c r="F261" s="173">
        <v>166746093</v>
      </c>
      <c r="G261" s="102" t="s">
        <v>352</v>
      </c>
      <c r="H261" s="147">
        <f>LEN(G261)</f>
        <v>292</v>
      </c>
    </row>
    <row r="263" spans="1:8" ht="20.25" x14ac:dyDescent="0.3">
      <c r="A263" s="1134" t="s">
        <v>183</v>
      </c>
      <c r="B263" s="1135"/>
      <c r="C263" s="1135"/>
      <c r="D263" s="1135"/>
      <c r="E263" s="1135"/>
      <c r="F263" s="1135"/>
      <c r="G263" s="1136"/>
    </row>
    <row r="264" spans="1:8" ht="39" thickBot="1" x14ac:dyDescent="0.3">
      <c r="A264" s="25" t="s">
        <v>50</v>
      </c>
      <c r="B264" s="36" t="s">
        <v>146</v>
      </c>
      <c r="C264" s="36" t="s">
        <v>147</v>
      </c>
      <c r="D264" s="36" t="s">
        <v>179</v>
      </c>
      <c r="E264" s="36" t="s">
        <v>184</v>
      </c>
      <c r="F264" s="36" t="s">
        <v>185</v>
      </c>
      <c r="G264" s="37" t="s">
        <v>182</v>
      </c>
    </row>
    <row r="265" spans="1:8" ht="16.5" customHeight="1" x14ac:dyDescent="0.25">
      <c r="A265" s="1221" t="s">
        <v>136</v>
      </c>
      <c r="B265" s="1140" t="s">
        <v>333</v>
      </c>
      <c r="C265" s="1220" t="s">
        <v>343</v>
      </c>
      <c r="D265" s="52" t="s">
        <v>344</v>
      </c>
      <c r="E265" s="97">
        <v>407720000</v>
      </c>
      <c r="F265" s="98">
        <v>0</v>
      </c>
      <c r="G265" s="202"/>
    </row>
    <row r="266" spans="1:8" ht="16.5" customHeight="1" x14ac:dyDescent="0.25">
      <c r="A266" s="1222"/>
      <c r="B266" s="1141"/>
      <c r="C266" s="1139"/>
      <c r="D266" s="38" t="s">
        <v>345</v>
      </c>
      <c r="E266" s="98">
        <v>1175796000</v>
      </c>
      <c r="F266" s="98">
        <v>0</v>
      </c>
      <c r="G266" s="30"/>
    </row>
    <row r="267" spans="1:8" ht="16.5" customHeight="1" x14ac:dyDescent="0.25">
      <c r="A267" s="1222"/>
      <c r="B267" s="1141"/>
      <c r="C267" s="1139"/>
      <c r="D267" s="38" t="s">
        <v>346</v>
      </c>
      <c r="E267" s="98">
        <v>522269000</v>
      </c>
      <c r="F267" s="98">
        <v>0</v>
      </c>
      <c r="G267" s="30"/>
    </row>
    <row r="268" spans="1:8" ht="16.5" customHeight="1" thickBot="1" x14ac:dyDescent="0.3">
      <c r="A268" s="1223"/>
      <c r="B268" s="201" t="s">
        <v>338</v>
      </c>
      <c r="C268" s="101" t="s">
        <v>347</v>
      </c>
      <c r="D268" s="40" t="s">
        <v>348</v>
      </c>
      <c r="E268" s="173">
        <v>375215000</v>
      </c>
      <c r="F268" s="173">
        <v>0</v>
      </c>
      <c r="G268" s="35"/>
    </row>
    <row r="269" spans="1:8" ht="16.5" customHeight="1" x14ac:dyDescent="0.25">
      <c r="A269" s="1115" t="s">
        <v>137</v>
      </c>
      <c r="B269" s="1120" t="s">
        <v>333</v>
      </c>
      <c r="C269" s="1120" t="s">
        <v>343</v>
      </c>
      <c r="D269" s="184" t="s">
        <v>344</v>
      </c>
      <c r="E269" s="200">
        <v>407720000</v>
      </c>
      <c r="F269" s="98">
        <v>0</v>
      </c>
      <c r="G269" s="43"/>
    </row>
    <row r="270" spans="1:8" ht="16.5" customHeight="1" x14ac:dyDescent="0.25">
      <c r="A270" s="1116"/>
      <c r="B270" s="1139"/>
      <c r="C270" s="1139"/>
      <c r="D270" s="38" t="s">
        <v>345</v>
      </c>
      <c r="E270" s="98">
        <v>1175796000</v>
      </c>
      <c r="F270" s="98">
        <v>0</v>
      </c>
      <c r="G270" s="30"/>
    </row>
    <row r="271" spans="1:8" ht="16.5" customHeight="1" x14ac:dyDescent="0.25">
      <c r="A271" s="1116"/>
      <c r="B271" s="1139"/>
      <c r="C271" s="1139"/>
      <c r="D271" s="38" t="s">
        <v>346</v>
      </c>
      <c r="E271" s="98">
        <v>522269000</v>
      </c>
      <c r="F271" s="98">
        <v>0</v>
      </c>
      <c r="G271" s="30"/>
    </row>
    <row r="272" spans="1:8" ht="16.5" customHeight="1" thickBot="1" x14ac:dyDescent="0.3">
      <c r="A272" s="1117"/>
      <c r="B272" s="100" t="s">
        <v>338</v>
      </c>
      <c r="C272" s="101" t="s">
        <v>347</v>
      </c>
      <c r="D272" s="40" t="s">
        <v>348</v>
      </c>
      <c r="E272" s="173">
        <v>375215000</v>
      </c>
      <c r="F272" s="173">
        <v>0</v>
      </c>
      <c r="G272" s="30"/>
    </row>
    <row r="273" spans="1:7" ht="16.5" customHeight="1" x14ac:dyDescent="0.25">
      <c r="A273" s="1115" t="s">
        <v>138</v>
      </c>
      <c r="B273" s="1139" t="s">
        <v>333</v>
      </c>
      <c r="C273" s="1139" t="s">
        <v>343</v>
      </c>
      <c r="D273" s="38" t="s">
        <v>344</v>
      </c>
      <c r="E273" s="98">
        <v>407720000</v>
      </c>
      <c r="F273" s="98">
        <v>0</v>
      </c>
      <c r="G273" s="30"/>
    </row>
    <row r="274" spans="1:7" ht="16.5" customHeight="1" x14ac:dyDescent="0.25">
      <c r="A274" s="1116"/>
      <c r="B274" s="1139"/>
      <c r="C274" s="1139"/>
      <c r="D274" s="38" t="s">
        <v>345</v>
      </c>
      <c r="E274" s="98">
        <v>1175796000</v>
      </c>
      <c r="F274" s="98">
        <v>0</v>
      </c>
      <c r="G274" s="30"/>
    </row>
    <row r="275" spans="1:7" ht="16.5" customHeight="1" x14ac:dyDescent="0.25">
      <c r="A275" s="1116"/>
      <c r="B275" s="1139"/>
      <c r="C275" s="1139"/>
      <c r="D275" s="38" t="s">
        <v>346</v>
      </c>
      <c r="E275" s="98">
        <v>522269000</v>
      </c>
      <c r="F275" s="98">
        <v>0</v>
      </c>
      <c r="G275" s="30"/>
    </row>
    <row r="276" spans="1:7" ht="16.5" customHeight="1" thickBot="1" x14ac:dyDescent="0.3">
      <c r="A276" s="1117"/>
      <c r="B276" s="100" t="s">
        <v>338</v>
      </c>
      <c r="C276" s="101" t="s">
        <v>347</v>
      </c>
      <c r="D276" s="40" t="s">
        <v>348</v>
      </c>
      <c r="E276" s="173">
        <v>375215000</v>
      </c>
      <c r="F276" s="173">
        <v>0</v>
      </c>
      <c r="G276" s="30"/>
    </row>
    <row r="277" spans="1:7" ht="16.5" customHeight="1" x14ac:dyDescent="0.25">
      <c r="A277" s="1115" t="s">
        <v>139</v>
      </c>
      <c r="B277" s="1139" t="s">
        <v>333</v>
      </c>
      <c r="C277" s="1139" t="s">
        <v>343</v>
      </c>
      <c r="D277" s="38" t="s">
        <v>344</v>
      </c>
      <c r="E277" s="98">
        <v>407720000</v>
      </c>
      <c r="F277" s="98">
        <v>20822134</v>
      </c>
      <c r="G277" s="30"/>
    </row>
    <row r="278" spans="1:7" ht="16.5" customHeight="1" x14ac:dyDescent="0.25">
      <c r="A278" s="1116"/>
      <c r="B278" s="1139"/>
      <c r="C278" s="1139"/>
      <c r="D278" s="38" t="s">
        <v>345</v>
      </c>
      <c r="E278" s="98">
        <v>1175796000</v>
      </c>
      <c r="F278" s="98">
        <v>81859409</v>
      </c>
      <c r="G278" s="30"/>
    </row>
    <row r="279" spans="1:7" ht="16.5" customHeight="1" x14ac:dyDescent="0.25">
      <c r="A279" s="1116"/>
      <c r="B279" s="1139"/>
      <c r="C279" s="1139"/>
      <c r="D279" s="38" t="s">
        <v>346</v>
      </c>
      <c r="E279" s="98">
        <v>522269000</v>
      </c>
      <c r="F279" s="98">
        <v>16572267</v>
      </c>
      <c r="G279" s="30"/>
    </row>
    <row r="280" spans="1:7" ht="16.5" customHeight="1" thickBot="1" x14ac:dyDescent="0.3">
      <c r="A280" s="1117"/>
      <c r="B280" s="100" t="s">
        <v>338</v>
      </c>
      <c r="C280" s="101" t="s">
        <v>347</v>
      </c>
      <c r="D280" s="40" t="s">
        <v>348</v>
      </c>
      <c r="E280" s="173">
        <v>375215000</v>
      </c>
      <c r="F280" s="173">
        <v>6470500</v>
      </c>
      <c r="G280" s="30"/>
    </row>
    <row r="281" spans="1:7" ht="16.5" customHeight="1" x14ac:dyDescent="0.25">
      <c r="A281" s="1115" t="s">
        <v>140</v>
      </c>
      <c r="B281" s="1139" t="s">
        <v>333</v>
      </c>
      <c r="C281" s="1139" t="s">
        <v>343</v>
      </c>
      <c r="D281" s="38" t="s">
        <v>344</v>
      </c>
      <c r="E281" s="98">
        <v>407720000</v>
      </c>
      <c r="F281" s="98">
        <v>62073734</v>
      </c>
      <c r="G281" s="30"/>
    </row>
    <row r="282" spans="1:7" ht="16.5" customHeight="1" x14ac:dyDescent="0.25">
      <c r="A282" s="1116"/>
      <c r="B282" s="1139"/>
      <c r="C282" s="1139"/>
      <c r="D282" s="38" t="s">
        <v>345</v>
      </c>
      <c r="E282" s="98">
        <v>1175796000</v>
      </c>
      <c r="F282" s="98">
        <v>163511409</v>
      </c>
      <c r="G282" s="30"/>
    </row>
    <row r="283" spans="1:7" ht="16.5" customHeight="1" x14ac:dyDescent="0.25">
      <c r="A283" s="1116"/>
      <c r="B283" s="1139"/>
      <c r="C283" s="1139"/>
      <c r="D283" s="38" t="s">
        <v>346</v>
      </c>
      <c r="E283" s="98">
        <v>522269000</v>
      </c>
      <c r="F283" s="98">
        <v>57228550</v>
      </c>
      <c r="G283" s="30"/>
    </row>
    <row r="284" spans="1:7" ht="16.5" customHeight="1" thickBot="1" x14ac:dyDescent="0.3">
      <c r="A284" s="1117"/>
      <c r="B284" s="100" t="s">
        <v>338</v>
      </c>
      <c r="C284" s="101" t="s">
        <v>347</v>
      </c>
      <c r="D284" s="40" t="s">
        <v>348</v>
      </c>
      <c r="E284" s="173">
        <v>375215000</v>
      </c>
      <c r="F284" s="173">
        <v>22592667</v>
      </c>
      <c r="G284" s="30"/>
    </row>
    <row r="285" spans="1:7" ht="16.5" customHeight="1" x14ac:dyDescent="0.25">
      <c r="A285" s="1115" t="s">
        <v>141</v>
      </c>
      <c r="B285" s="1139" t="s">
        <v>333</v>
      </c>
      <c r="C285" s="1139" t="s">
        <v>343</v>
      </c>
      <c r="D285" s="38" t="s">
        <v>344</v>
      </c>
      <c r="E285" s="98">
        <v>407720000</v>
      </c>
      <c r="F285" s="98">
        <v>103901734</v>
      </c>
      <c r="G285" s="30"/>
    </row>
    <row r="286" spans="1:7" ht="16.5" customHeight="1" x14ac:dyDescent="0.25">
      <c r="A286" s="1116"/>
      <c r="B286" s="1139"/>
      <c r="C286" s="1139"/>
      <c r="D286" s="38" t="s">
        <v>345</v>
      </c>
      <c r="E286" s="98">
        <v>1175796000</v>
      </c>
      <c r="F286" s="98">
        <v>252020460</v>
      </c>
      <c r="G286" s="43"/>
    </row>
    <row r="287" spans="1:7" ht="16.5" customHeight="1" x14ac:dyDescent="0.25">
      <c r="A287" s="1116"/>
      <c r="B287" s="1139"/>
      <c r="C287" s="1139"/>
      <c r="D287" s="38" t="s">
        <v>346</v>
      </c>
      <c r="E287" s="98">
        <v>522269000</v>
      </c>
      <c r="F287" s="98">
        <v>104064217</v>
      </c>
      <c r="G287" s="43"/>
    </row>
    <row r="288" spans="1:7" ht="16.5" customHeight="1" thickBot="1" x14ac:dyDescent="0.3">
      <c r="A288" s="1117"/>
      <c r="B288" s="100" t="s">
        <v>338</v>
      </c>
      <c r="C288" s="101" t="s">
        <v>347</v>
      </c>
      <c r="D288" s="40" t="s">
        <v>348</v>
      </c>
      <c r="E288" s="173">
        <v>375215000</v>
      </c>
      <c r="F288" s="173">
        <v>37474667</v>
      </c>
      <c r="G288" s="43"/>
    </row>
    <row r="289" spans="1:7" x14ac:dyDescent="0.25">
      <c r="A289" s="1115" t="s">
        <v>129</v>
      </c>
      <c r="B289" s="1139" t="s">
        <v>333</v>
      </c>
      <c r="C289" s="1139" t="s">
        <v>343</v>
      </c>
      <c r="D289" s="38" t="s">
        <v>344</v>
      </c>
      <c r="E289" s="98">
        <v>407720000</v>
      </c>
      <c r="F289" s="98">
        <v>145729734</v>
      </c>
      <c r="G289" s="43"/>
    </row>
    <row r="290" spans="1:7" x14ac:dyDescent="0.25">
      <c r="A290" s="1116"/>
      <c r="B290" s="1139"/>
      <c r="C290" s="1139"/>
      <c r="D290" s="38" t="s">
        <v>345</v>
      </c>
      <c r="E290" s="98">
        <v>1175796000</v>
      </c>
      <c r="F290" s="98">
        <v>337021660</v>
      </c>
      <c r="G290" s="43"/>
    </row>
    <row r="291" spans="1:7" x14ac:dyDescent="0.25">
      <c r="A291" s="1116"/>
      <c r="B291" s="1139"/>
      <c r="C291" s="1139"/>
      <c r="D291" s="38" t="s">
        <v>346</v>
      </c>
      <c r="E291" s="98">
        <v>522269000</v>
      </c>
      <c r="F291" s="98">
        <v>151120467</v>
      </c>
      <c r="G291" s="43"/>
    </row>
    <row r="292" spans="1:7" ht="15.75" thickBot="1" x14ac:dyDescent="0.3">
      <c r="A292" s="1117"/>
      <c r="B292" s="100" t="s">
        <v>338</v>
      </c>
      <c r="C292" s="101" t="s">
        <v>347</v>
      </c>
      <c r="D292" s="40" t="s">
        <v>348</v>
      </c>
      <c r="E292" s="173">
        <v>375215000</v>
      </c>
      <c r="F292" s="173">
        <v>59797667</v>
      </c>
      <c r="G292" s="43"/>
    </row>
    <row r="293" spans="1:7" x14ac:dyDescent="0.25">
      <c r="A293" s="1115" t="s">
        <v>130</v>
      </c>
      <c r="B293" s="1139" t="s">
        <v>333</v>
      </c>
      <c r="C293" s="1139" t="s">
        <v>343</v>
      </c>
      <c r="D293" s="38" t="s">
        <v>344</v>
      </c>
      <c r="E293" s="98">
        <v>407720000</v>
      </c>
      <c r="F293" s="98">
        <v>187557734</v>
      </c>
      <c r="G293" s="230"/>
    </row>
    <row r="294" spans="1:7" x14ac:dyDescent="0.25">
      <c r="A294" s="1116"/>
      <c r="B294" s="1139"/>
      <c r="C294" s="1139"/>
      <c r="D294" s="38" t="s">
        <v>345</v>
      </c>
      <c r="E294" s="98">
        <v>1175796000</v>
      </c>
      <c r="F294" s="98">
        <v>421624660</v>
      </c>
      <c r="G294" s="230"/>
    </row>
    <row r="295" spans="1:7" x14ac:dyDescent="0.25">
      <c r="A295" s="1116"/>
      <c r="B295" s="1139"/>
      <c r="C295" s="1139"/>
      <c r="D295" s="38" t="s">
        <v>346</v>
      </c>
      <c r="E295" s="98">
        <v>522269000</v>
      </c>
      <c r="F295" s="98">
        <v>194264467</v>
      </c>
      <c r="G295" s="230"/>
    </row>
    <row r="296" spans="1:7" ht="15.75" thickBot="1" x14ac:dyDescent="0.3">
      <c r="A296" s="1117"/>
      <c r="B296" s="100" t="s">
        <v>338</v>
      </c>
      <c r="C296" s="101" t="s">
        <v>347</v>
      </c>
      <c r="D296" s="40" t="s">
        <v>348</v>
      </c>
      <c r="E296" s="173">
        <v>375215000</v>
      </c>
      <c r="F296" s="173">
        <v>87098667</v>
      </c>
      <c r="G296" s="230"/>
    </row>
    <row r="297" spans="1:7" x14ac:dyDescent="0.25">
      <c r="A297" s="1115" t="s">
        <v>131</v>
      </c>
      <c r="B297" s="1139" t="s">
        <v>333</v>
      </c>
      <c r="C297" s="1139" t="s">
        <v>343</v>
      </c>
      <c r="D297" s="38" t="s">
        <v>344</v>
      </c>
      <c r="E297" s="98">
        <v>407720000</v>
      </c>
      <c r="F297" s="98">
        <v>229385734</v>
      </c>
      <c r="G297" s="30"/>
    </row>
    <row r="298" spans="1:7" x14ac:dyDescent="0.25">
      <c r="A298" s="1116"/>
      <c r="B298" s="1139"/>
      <c r="C298" s="1139"/>
      <c r="D298" s="38" t="s">
        <v>345</v>
      </c>
      <c r="E298" s="98">
        <v>1175796000</v>
      </c>
      <c r="F298" s="98">
        <v>508351393</v>
      </c>
      <c r="G298" s="30"/>
    </row>
    <row r="299" spans="1:7" x14ac:dyDescent="0.25">
      <c r="A299" s="1116"/>
      <c r="B299" s="1139"/>
      <c r="C299" s="1139"/>
      <c r="D299" s="38" t="s">
        <v>346</v>
      </c>
      <c r="E299" s="98">
        <v>522269000</v>
      </c>
      <c r="F299" s="98">
        <v>241049217</v>
      </c>
      <c r="G299" s="30"/>
    </row>
    <row r="300" spans="1:7" ht="15.75" thickBot="1" x14ac:dyDescent="0.3">
      <c r="A300" s="1117"/>
      <c r="B300" s="100" t="s">
        <v>338</v>
      </c>
      <c r="C300" s="101" t="s">
        <v>347</v>
      </c>
      <c r="D300" s="40" t="s">
        <v>348</v>
      </c>
      <c r="E300" s="173">
        <v>375215000</v>
      </c>
      <c r="F300" s="173">
        <v>114399667</v>
      </c>
      <c r="G300" s="30"/>
    </row>
    <row r="301" spans="1:7" x14ac:dyDescent="0.25">
      <c r="A301" s="1115" t="s">
        <v>132</v>
      </c>
      <c r="B301" s="1139" t="s">
        <v>333</v>
      </c>
      <c r="C301" s="1139" t="s">
        <v>343</v>
      </c>
      <c r="D301" s="38" t="s">
        <v>344</v>
      </c>
      <c r="E301" s="98">
        <v>407720000</v>
      </c>
      <c r="F301" s="98">
        <v>271213734</v>
      </c>
      <c r="G301" s="30"/>
    </row>
    <row r="302" spans="1:7" x14ac:dyDescent="0.25">
      <c r="A302" s="1116"/>
      <c r="B302" s="1139"/>
      <c r="C302" s="1139"/>
      <c r="D302" s="38" t="s">
        <v>345</v>
      </c>
      <c r="E302" s="98">
        <v>1175796000</v>
      </c>
      <c r="F302" s="98">
        <v>594945393</v>
      </c>
      <c r="G302" s="30"/>
    </row>
    <row r="303" spans="1:7" x14ac:dyDescent="0.25">
      <c r="A303" s="1116"/>
      <c r="B303" s="1139"/>
      <c r="C303" s="1139"/>
      <c r="D303" s="38" t="s">
        <v>346</v>
      </c>
      <c r="E303" s="98">
        <v>522269000</v>
      </c>
      <c r="F303" s="98">
        <v>284193217</v>
      </c>
      <c r="G303" s="30"/>
    </row>
    <row r="304" spans="1:7" ht="15.75" thickBot="1" x14ac:dyDescent="0.3">
      <c r="A304" s="1117"/>
      <c r="B304" s="100" t="s">
        <v>338</v>
      </c>
      <c r="C304" s="101" t="s">
        <v>347</v>
      </c>
      <c r="D304" s="40" t="s">
        <v>348</v>
      </c>
      <c r="E304" s="173">
        <v>375215000</v>
      </c>
      <c r="F304" s="173">
        <v>141700667</v>
      </c>
      <c r="G304" s="30"/>
    </row>
    <row r="305" spans="1:7" x14ac:dyDescent="0.25">
      <c r="A305" s="1115" t="s">
        <v>133</v>
      </c>
      <c r="B305" s="1139" t="s">
        <v>333</v>
      </c>
      <c r="C305" s="1139" t="s">
        <v>343</v>
      </c>
      <c r="D305" s="38" t="s">
        <v>344</v>
      </c>
      <c r="E305" s="98">
        <v>407720000</v>
      </c>
      <c r="F305" s="98">
        <v>308718734</v>
      </c>
      <c r="G305" s="30"/>
    </row>
    <row r="306" spans="1:7" x14ac:dyDescent="0.25">
      <c r="A306" s="1116"/>
      <c r="B306" s="1139"/>
      <c r="C306" s="1139"/>
      <c r="D306" s="38" t="s">
        <v>345</v>
      </c>
      <c r="E306" s="98">
        <v>1175796000</v>
      </c>
      <c r="F306" s="98">
        <v>687877503</v>
      </c>
      <c r="G306" s="30"/>
    </row>
    <row r="307" spans="1:7" x14ac:dyDescent="0.25">
      <c r="A307" s="1116"/>
      <c r="B307" s="1139"/>
      <c r="C307" s="1139"/>
      <c r="D307" s="38" t="s">
        <v>346</v>
      </c>
      <c r="E307" s="98">
        <v>522269000</v>
      </c>
      <c r="F307" s="98">
        <v>322397350</v>
      </c>
      <c r="G307" s="30"/>
    </row>
    <row r="308" spans="1:7" ht="15.75" thickBot="1" x14ac:dyDescent="0.3">
      <c r="A308" s="1117"/>
      <c r="B308" s="100" t="s">
        <v>338</v>
      </c>
      <c r="C308" s="101" t="s">
        <v>347</v>
      </c>
      <c r="D308" s="40" t="s">
        <v>348</v>
      </c>
      <c r="E308" s="173">
        <v>375215000</v>
      </c>
      <c r="F308" s="173">
        <v>176442667</v>
      </c>
      <c r="G308" s="30"/>
    </row>
    <row r="309" spans="1:7" x14ac:dyDescent="0.25">
      <c r="A309" s="1115" t="s">
        <v>134</v>
      </c>
      <c r="B309" s="1139" t="s">
        <v>333</v>
      </c>
      <c r="C309" s="1139" t="s">
        <v>343</v>
      </c>
      <c r="D309" s="38" t="s">
        <v>344</v>
      </c>
      <c r="E309" s="98">
        <v>386610734</v>
      </c>
      <c r="F309" s="98">
        <v>349105734</v>
      </c>
      <c r="G309" s="203"/>
    </row>
    <row r="310" spans="1:7" x14ac:dyDescent="0.25">
      <c r="A310" s="1116"/>
      <c r="B310" s="1139"/>
      <c r="C310" s="1139"/>
      <c r="D310" s="38" t="s">
        <v>345</v>
      </c>
      <c r="E310" s="98">
        <v>1079524700</v>
      </c>
      <c r="F310" s="98">
        <v>859629658</v>
      </c>
      <c r="G310" s="203"/>
    </row>
    <row r="311" spans="1:7" x14ac:dyDescent="0.25">
      <c r="A311" s="1116"/>
      <c r="B311" s="1139"/>
      <c r="C311" s="1139"/>
      <c r="D311" s="38" t="s">
        <v>346</v>
      </c>
      <c r="E311" s="98">
        <v>508017790</v>
      </c>
      <c r="F311" s="98">
        <v>389020678</v>
      </c>
      <c r="G311" s="203"/>
    </row>
    <row r="312" spans="1:7" ht="15.75" thickBot="1" x14ac:dyDescent="0.3">
      <c r="A312" s="1138"/>
      <c r="B312" s="100" t="s">
        <v>338</v>
      </c>
      <c r="C312" s="101" t="s">
        <v>347</v>
      </c>
      <c r="D312" s="40" t="s">
        <v>348</v>
      </c>
      <c r="E312" s="173">
        <v>283381233</v>
      </c>
      <c r="F312" s="173">
        <v>233814878</v>
      </c>
      <c r="G312" s="35"/>
    </row>
    <row r="313" spans="1:7" ht="15.75" thickBot="1" x14ac:dyDescent="0.3">
      <c r="A313" s="44"/>
      <c r="G313" s="45"/>
    </row>
    <row r="314" spans="1:7" ht="20.25" x14ac:dyDescent="0.3">
      <c r="A314" s="1134" t="s">
        <v>353</v>
      </c>
      <c r="B314" s="1135"/>
      <c r="C314" s="1135"/>
      <c r="D314" s="1135"/>
      <c r="E314" s="1135"/>
      <c r="F314" s="1135"/>
      <c r="G314" s="1136"/>
    </row>
    <row r="315" spans="1:7" ht="39" thickBot="1" x14ac:dyDescent="0.3">
      <c r="A315" s="25" t="s">
        <v>62</v>
      </c>
      <c r="B315" s="36" t="s">
        <v>146</v>
      </c>
      <c r="C315" s="36" t="s">
        <v>147</v>
      </c>
      <c r="D315" s="36" t="s">
        <v>179</v>
      </c>
      <c r="E315" s="36" t="s">
        <v>354</v>
      </c>
      <c r="F315" s="36" t="s">
        <v>355</v>
      </c>
      <c r="G315" s="37" t="s">
        <v>182</v>
      </c>
    </row>
    <row r="316" spans="1:7" x14ac:dyDescent="0.25">
      <c r="A316" s="1115" t="s">
        <v>136</v>
      </c>
      <c r="B316" s="1139" t="s">
        <v>333</v>
      </c>
      <c r="C316" s="1139" t="s">
        <v>343</v>
      </c>
      <c r="D316" s="38" t="s">
        <v>344</v>
      </c>
      <c r="E316" s="98">
        <v>452270000</v>
      </c>
      <c r="F316" s="98">
        <v>0</v>
      </c>
      <c r="G316" s="204"/>
    </row>
    <row r="317" spans="1:7" x14ac:dyDescent="0.25">
      <c r="A317" s="1116"/>
      <c r="B317" s="1139"/>
      <c r="C317" s="1139"/>
      <c r="D317" s="38" t="s">
        <v>345</v>
      </c>
      <c r="E317" s="98">
        <v>1494321000</v>
      </c>
      <c r="F317" s="98">
        <v>0</v>
      </c>
      <c r="G317" s="204"/>
    </row>
    <row r="318" spans="1:7" x14ac:dyDescent="0.25">
      <c r="A318" s="1116"/>
      <c r="B318" s="1139"/>
      <c r="C318" s="1139"/>
      <c r="D318" s="38" t="s">
        <v>346</v>
      </c>
      <c r="E318" s="98">
        <v>729220000</v>
      </c>
      <c r="F318" s="98">
        <v>0</v>
      </c>
      <c r="G318" s="204"/>
    </row>
    <row r="319" spans="1:7" ht="15.75" thickBot="1" x14ac:dyDescent="0.3">
      <c r="A319" s="1117"/>
      <c r="B319" s="100" t="s">
        <v>338</v>
      </c>
      <c r="C319" s="101" t="s">
        <v>347</v>
      </c>
      <c r="D319" s="40" t="s">
        <v>348</v>
      </c>
      <c r="E319" s="173">
        <v>570740000</v>
      </c>
      <c r="F319" s="173">
        <v>0</v>
      </c>
      <c r="G319" s="204"/>
    </row>
    <row r="320" spans="1:7" x14ac:dyDescent="0.25">
      <c r="A320" s="1115" t="s">
        <v>137</v>
      </c>
      <c r="B320" s="1139" t="s">
        <v>333</v>
      </c>
      <c r="C320" s="1139" t="s">
        <v>343</v>
      </c>
      <c r="D320" s="38" t="s">
        <v>344</v>
      </c>
      <c r="E320" s="98">
        <v>452270000</v>
      </c>
      <c r="F320" s="98">
        <v>1556300</v>
      </c>
      <c r="G320" s="204"/>
    </row>
    <row r="321" spans="1:7" x14ac:dyDescent="0.25">
      <c r="A321" s="1116"/>
      <c r="B321" s="1139"/>
      <c r="C321" s="1139"/>
      <c r="D321" s="38" t="s">
        <v>345</v>
      </c>
      <c r="E321" s="98">
        <v>1494321000</v>
      </c>
      <c r="F321" s="98">
        <v>46143437</v>
      </c>
      <c r="G321" s="204"/>
    </row>
    <row r="322" spans="1:7" x14ac:dyDescent="0.25">
      <c r="A322" s="1116"/>
      <c r="B322" s="1139"/>
      <c r="C322" s="1139"/>
      <c r="D322" s="38" t="s">
        <v>346</v>
      </c>
      <c r="E322" s="98">
        <v>729220000</v>
      </c>
      <c r="F322" s="98">
        <v>4853200</v>
      </c>
      <c r="G322" s="204"/>
    </row>
    <row r="323" spans="1:7" ht="15.75" thickBot="1" x14ac:dyDescent="0.3">
      <c r="A323" s="1117"/>
      <c r="B323" s="100" t="s">
        <v>338</v>
      </c>
      <c r="C323" s="101" t="s">
        <v>347</v>
      </c>
      <c r="D323" s="40" t="s">
        <v>348</v>
      </c>
      <c r="E323" s="173">
        <v>570740000</v>
      </c>
      <c r="F323" s="173">
        <v>5963000</v>
      </c>
      <c r="G323" s="204"/>
    </row>
    <row r="324" spans="1:7" x14ac:dyDescent="0.25">
      <c r="A324" s="1115" t="s">
        <v>138</v>
      </c>
      <c r="B324" s="1139" t="s">
        <v>333</v>
      </c>
      <c r="C324" s="1139" t="s">
        <v>343</v>
      </c>
      <c r="D324" s="38" t="s">
        <v>344</v>
      </c>
      <c r="E324" s="98">
        <v>452270000</v>
      </c>
      <c r="F324" s="98">
        <v>50328867</v>
      </c>
      <c r="G324" s="204"/>
    </row>
    <row r="325" spans="1:7" x14ac:dyDescent="0.25">
      <c r="A325" s="1116"/>
      <c r="B325" s="1139"/>
      <c r="C325" s="1139"/>
      <c r="D325" s="38" t="s">
        <v>345</v>
      </c>
      <c r="E325" s="98">
        <v>1494321000</v>
      </c>
      <c r="F325" s="98">
        <v>166066270</v>
      </c>
      <c r="G325" s="204"/>
    </row>
    <row r="326" spans="1:7" x14ac:dyDescent="0.25">
      <c r="A326" s="1116"/>
      <c r="B326" s="1139"/>
      <c r="C326" s="1139"/>
      <c r="D326" s="38" t="s">
        <v>346</v>
      </c>
      <c r="E326" s="98">
        <v>729220000</v>
      </c>
      <c r="F326" s="98">
        <v>52359600</v>
      </c>
      <c r="G326" s="204"/>
    </row>
    <row r="327" spans="1:7" ht="15.75" thickBot="1" x14ac:dyDescent="0.3">
      <c r="A327" s="1117"/>
      <c r="B327" s="100" t="s">
        <v>338</v>
      </c>
      <c r="C327" s="101" t="s">
        <v>347</v>
      </c>
      <c r="D327" s="40" t="s">
        <v>348</v>
      </c>
      <c r="E327" s="173">
        <v>570740000</v>
      </c>
      <c r="F327" s="173">
        <v>52982000</v>
      </c>
      <c r="G327" s="204"/>
    </row>
    <row r="328" spans="1:7" x14ac:dyDescent="0.25">
      <c r="A328" s="1115" t="s">
        <v>139</v>
      </c>
      <c r="B328" s="1139" t="s">
        <v>333</v>
      </c>
      <c r="C328" s="1139" t="s">
        <v>343</v>
      </c>
      <c r="D328" s="38" t="s">
        <v>344</v>
      </c>
      <c r="E328" s="98">
        <v>452270000</v>
      </c>
      <c r="F328" s="98">
        <v>91380867</v>
      </c>
      <c r="G328" s="204"/>
    </row>
    <row r="329" spans="1:7" x14ac:dyDescent="0.25">
      <c r="A329" s="1116"/>
      <c r="B329" s="1139"/>
      <c r="C329" s="1139"/>
      <c r="D329" s="38" t="s">
        <v>345</v>
      </c>
      <c r="E329" s="98">
        <v>1494321000</v>
      </c>
      <c r="F329" s="98">
        <v>272424603</v>
      </c>
      <c r="G329" s="204"/>
    </row>
    <row r="330" spans="1:7" x14ac:dyDescent="0.25">
      <c r="A330" s="1116"/>
      <c r="B330" s="1139"/>
      <c r="C330" s="1139"/>
      <c r="D330" s="38" t="s">
        <v>346</v>
      </c>
      <c r="E330" s="98">
        <v>729220000</v>
      </c>
      <c r="F330" s="98">
        <v>93306600</v>
      </c>
      <c r="G330" s="204"/>
    </row>
    <row r="331" spans="1:7" ht="15.75" thickBot="1" x14ac:dyDescent="0.3">
      <c r="A331" s="1117"/>
      <c r="B331" s="100" t="s">
        <v>338</v>
      </c>
      <c r="C331" s="101" t="s">
        <v>347</v>
      </c>
      <c r="D331" s="40" t="s">
        <v>348</v>
      </c>
      <c r="E331" s="173">
        <v>570740000</v>
      </c>
      <c r="F331" s="173">
        <v>111669000</v>
      </c>
      <c r="G331" s="204"/>
    </row>
    <row r="332" spans="1:7" x14ac:dyDescent="0.25">
      <c r="A332" s="1115" t="s">
        <v>140</v>
      </c>
      <c r="B332" s="1139" t="s">
        <v>333</v>
      </c>
      <c r="C332" s="1139" t="s">
        <v>343</v>
      </c>
      <c r="D332" s="38" t="s">
        <v>344</v>
      </c>
      <c r="E332" s="98">
        <v>452270000</v>
      </c>
      <c r="F332" s="98">
        <v>132432867</v>
      </c>
      <c r="G332" s="204"/>
    </row>
    <row r="333" spans="1:7" x14ac:dyDescent="0.25">
      <c r="A333" s="1116"/>
      <c r="B333" s="1139"/>
      <c r="C333" s="1139"/>
      <c r="D333" s="38" t="s">
        <v>345</v>
      </c>
      <c r="E333" s="98">
        <v>1494321000</v>
      </c>
      <c r="F333" s="98">
        <v>419760774</v>
      </c>
      <c r="G333" s="204"/>
    </row>
    <row r="334" spans="1:7" x14ac:dyDescent="0.25">
      <c r="A334" s="1116"/>
      <c r="B334" s="1139"/>
      <c r="C334" s="1139"/>
      <c r="D334" s="38" t="s">
        <v>346</v>
      </c>
      <c r="E334" s="98">
        <v>729220000</v>
      </c>
      <c r="F334" s="98">
        <v>142562600</v>
      </c>
      <c r="G334" s="204"/>
    </row>
    <row r="335" spans="1:7" ht="15.75" thickBot="1" x14ac:dyDescent="0.3">
      <c r="A335" s="1117"/>
      <c r="B335" s="100" t="s">
        <v>338</v>
      </c>
      <c r="C335" s="101" t="s">
        <v>347</v>
      </c>
      <c r="D335" s="40" t="s">
        <v>348</v>
      </c>
      <c r="E335" s="173">
        <v>570740000</v>
      </c>
      <c r="F335" s="173">
        <v>167796000</v>
      </c>
      <c r="G335" s="204"/>
    </row>
    <row r="336" spans="1:7" x14ac:dyDescent="0.25">
      <c r="A336" s="1115" t="s">
        <v>141</v>
      </c>
      <c r="B336" s="1139" t="s">
        <v>333</v>
      </c>
      <c r="C336" s="1139" t="s">
        <v>343</v>
      </c>
      <c r="D336" s="38" t="s">
        <v>344</v>
      </c>
      <c r="E336" s="98">
        <v>452270000</v>
      </c>
      <c r="F336" s="98">
        <v>173484867</v>
      </c>
      <c r="G336" s="204"/>
    </row>
    <row r="337" spans="1:7" x14ac:dyDescent="0.25">
      <c r="A337" s="1116"/>
      <c r="B337" s="1139"/>
      <c r="C337" s="1139"/>
      <c r="D337" s="38" t="s">
        <v>345</v>
      </c>
      <c r="E337" s="98">
        <v>1494321000</v>
      </c>
      <c r="F337" s="98">
        <v>566110774</v>
      </c>
      <c r="G337" s="204"/>
    </row>
    <row r="338" spans="1:7" x14ac:dyDescent="0.25">
      <c r="A338" s="1116"/>
      <c r="B338" s="1139"/>
      <c r="C338" s="1139"/>
      <c r="D338" s="38" t="s">
        <v>346</v>
      </c>
      <c r="E338" s="98">
        <v>729220000</v>
      </c>
      <c r="F338" s="98">
        <v>190789331</v>
      </c>
      <c r="G338" s="204"/>
    </row>
    <row r="339" spans="1:7" ht="15.75" thickBot="1" x14ac:dyDescent="0.3">
      <c r="A339" s="1117"/>
      <c r="B339" s="100" t="s">
        <v>338</v>
      </c>
      <c r="C339" s="101" t="s">
        <v>347</v>
      </c>
      <c r="D339" s="40" t="s">
        <v>348</v>
      </c>
      <c r="E339" s="173">
        <v>570740000</v>
      </c>
      <c r="F339" s="173">
        <v>216333000</v>
      </c>
      <c r="G339" s="204"/>
    </row>
    <row r="340" spans="1:7" x14ac:dyDescent="0.25">
      <c r="A340" s="1115" t="s">
        <v>129</v>
      </c>
      <c r="B340" s="1139" t="s">
        <v>333</v>
      </c>
      <c r="C340" s="1139" t="s">
        <v>343</v>
      </c>
      <c r="D340" s="38" t="s">
        <v>344</v>
      </c>
      <c r="E340" s="98">
        <v>452270000</v>
      </c>
      <c r="F340" s="98">
        <v>207791867</v>
      </c>
      <c r="G340" s="204"/>
    </row>
    <row r="341" spans="1:7" x14ac:dyDescent="0.25">
      <c r="A341" s="1116"/>
      <c r="B341" s="1139"/>
      <c r="C341" s="1139"/>
      <c r="D341" s="38" t="s">
        <v>345</v>
      </c>
      <c r="E341" s="98">
        <v>1494321000</v>
      </c>
      <c r="F341" s="98">
        <v>701081643</v>
      </c>
      <c r="G341" s="204"/>
    </row>
    <row r="342" spans="1:7" x14ac:dyDescent="0.25">
      <c r="A342" s="1116"/>
      <c r="B342" s="1139"/>
      <c r="C342" s="1139"/>
      <c r="D342" s="38" t="s">
        <v>346</v>
      </c>
      <c r="E342" s="98">
        <v>729220000</v>
      </c>
      <c r="F342" s="98">
        <v>259659031</v>
      </c>
      <c r="G342" s="204"/>
    </row>
    <row r="343" spans="1:7" ht="15.75" thickBot="1" x14ac:dyDescent="0.3">
      <c r="A343" s="1117"/>
      <c r="B343" s="100" t="s">
        <v>338</v>
      </c>
      <c r="C343" s="101" t="s">
        <v>347</v>
      </c>
      <c r="D343" s="40" t="s">
        <v>348</v>
      </c>
      <c r="E343" s="173">
        <v>570740000</v>
      </c>
      <c r="F343" s="173">
        <v>263352000</v>
      </c>
      <c r="G343" s="204"/>
    </row>
    <row r="344" spans="1:7" ht="16.5" customHeight="1" x14ac:dyDescent="0.25">
      <c r="A344" s="1115" t="s">
        <v>130</v>
      </c>
      <c r="B344" s="1139" t="s">
        <v>333</v>
      </c>
      <c r="C344" s="1139" t="s">
        <v>343</v>
      </c>
      <c r="D344" s="38" t="s">
        <v>344</v>
      </c>
      <c r="E344" s="98">
        <v>452270000</v>
      </c>
      <c r="F344" s="98">
        <v>255588867</v>
      </c>
      <c r="G344" s="230"/>
    </row>
    <row r="345" spans="1:7" ht="16.5" customHeight="1" x14ac:dyDescent="0.25">
      <c r="A345" s="1116"/>
      <c r="B345" s="1139"/>
      <c r="C345" s="1139"/>
      <c r="D345" s="38" t="s">
        <v>345</v>
      </c>
      <c r="E345" s="98">
        <v>1494321000</v>
      </c>
      <c r="F345" s="98">
        <v>828844643</v>
      </c>
      <c r="G345" s="230"/>
    </row>
    <row r="346" spans="1:7" ht="16.5" customHeight="1" x14ac:dyDescent="0.25">
      <c r="A346" s="1116"/>
      <c r="B346" s="1139"/>
      <c r="C346" s="1139"/>
      <c r="D346" s="38" t="s">
        <v>346</v>
      </c>
      <c r="E346" s="98">
        <v>729220000</v>
      </c>
      <c r="F346" s="98">
        <v>349006231</v>
      </c>
      <c r="G346" s="230"/>
    </row>
    <row r="347" spans="1:7" ht="16.5" customHeight="1" thickBot="1" x14ac:dyDescent="0.3">
      <c r="A347" s="1117"/>
      <c r="B347" s="100" t="s">
        <v>338</v>
      </c>
      <c r="C347" s="101" t="s">
        <v>347</v>
      </c>
      <c r="D347" s="40" t="s">
        <v>348</v>
      </c>
      <c r="E347" s="173">
        <v>570740000</v>
      </c>
      <c r="F347" s="173">
        <v>304299000</v>
      </c>
      <c r="G347" s="230"/>
    </row>
    <row r="348" spans="1:7" ht="16.5" customHeight="1" x14ac:dyDescent="0.25">
      <c r="A348" s="1115" t="s">
        <v>131</v>
      </c>
      <c r="B348" s="1139" t="s">
        <v>333</v>
      </c>
      <c r="C348" s="1139" t="s">
        <v>343</v>
      </c>
      <c r="D348" s="38" t="s">
        <v>344</v>
      </c>
      <c r="E348" s="98">
        <v>452270000</v>
      </c>
      <c r="F348" s="98">
        <v>302385867</v>
      </c>
      <c r="G348" s="30"/>
    </row>
    <row r="349" spans="1:7" ht="16.5" customHeight="1" x14ac:dyDescent="0.25">
      <c r="A349" s="1116"/>
      <c r="B349" s="1139"/>
      <c r="C349" s="1139"/>
      <c r="D349" s="38" t="s">
        <v>345</v>
      </c>
      <c r="E349" s="98">
        <v>1494321000</v>
      </c>
      <c r="F349" s="98">
        <v>955347970</v>
      </c>
      <c r="G349" s="30"/>
    </row>
    <row r="350" spans="1:7" x14ac:dyDescent="0.25">
      <c r="A350" s="1116"/>
      <c r="B350" s="1139"/>
      <c r="C350" s="1139"/>
      <c r="D350" s="38" t="s">
        <v>346</v>
      </c>
      <c r="E350" s="98">
        <v>729220000</v>
      </c>
      <c r="F350" s="98">
        <v>420491231</v>
      </c>
      <c r="G350" s="43"/>
    </row>
    <row r="351" spans="1:7" ht="15.75" thickBot="1" x14ac:dyDescent="0.3">
      <c r="A351" s="1117"/>
      <c r="B351" s="100" t="s">
        <v>338</v>
      </c>
      <c r="C351" s="101" t="s">
        <v>347</v>
      </c>
      <c r="D351" s="40" t="s">
        <v>348</v>
      </c>
      <c r="E351" s="173">
        <v>570740000</v>
      </c>
      <c r="F351" s="173">
        <v>322428000</v>
      </c>
      <c r="G351" s="30"/>
    </row>
    <row r="352" spans="1:7" x14ac:dyDescent="0.25">
      <c r="A352" s="1115" t="s">
        <v>132</v>
      </c>
      <c r="B352" s="1139" t="s">
        <v>333</v>
      </c>
      <c r="C352" s="1139" t="s">
        <v>343</v>
      </c>
      <c r="D352" s="38" t="s">
        <v>344</v>
      </c>
      <c r="E352" s="98">
        <v>452270000</v>
      </c>
      <c r="F352" s="98">
        <v>349182867</v>
      </c>
      <c r="G352" s="30"/>
    </row>
    <row r="353" spans="1:7" x14ac:dyDescent="0.25">
      <c r="A353" s="1116"/>
      <c r="B353" s="1139"/>
      <c r="C353" s="1139"/>
      <c r="D353" s="38" t="s">
        <v>345</v>
      </c>
      <c r="E353" s="98">
        <v>1494321000</v>
      </c>
      <c r="F353" s="98">
        <v>1054482303</v>
      </c>
      <c r="G353" s="30"/>
    </row>
    <row r="354" spans="1:7" x14ac:dyDescent="0.25">
      <c r="A354" s="1116"/>
      <c r="B354" s="1139"/>
      <c r="C354" s="1139"/>
      <c r="D354" s="38" t="s">
        <v>346</v>
      </c>
      <c r="E354" s="98">
        <v>729220000</v>
      </c>
      <c r="F354" s="98">
        <v>485708062</v>
      </c>
      <c r="G354" s="30"/>
    </row>
    <row r="355" spans="1:7" ht="15.75" thickBot="1" x14ac:dyDescent="0.3">
      <c r="A355" s="1117"/>
      <c r="B355" s="100" t="s">
        <v>338</v>
      </c>
      <c r="C355" s="101" t="s">
        <v>347</v>
      </c>
      <c r="D355" s="40" t="s">
        <v>348</v>
      </c>
      <c r="E355" s="173">
        <v>570740000</v>
      </c>
      <c r="F355" s="173">
        <v>358297000</v>
      </c>
      <c r="G355" s="30"/>
    </row>
    <row r="356" spans="1:7" x14ac:dyDescent="0.25">
      <c r="A356" s="1115" t="s">
        <v>133</v>
      </c>
      <c r="B356" s="1139" t="s">
        <v>333</v>
      </c>
      <c r="C356" s="1139" t="s">
        <v>343</v>
      </c>
      <c r="D356" s="38" t="s">
        <v>344</v>
      </c>
      <c r="E356" s="98">
        <v>477325267</v>
      </c>
      <c r="F356" s="98">
        <v>390234867</v>
      </c>
      <c r="G356" s="30"/>
    </row>
    <row r="357" spans="1:7" x14ac:dyDescent="0.25">
      <c r="A357" s="1116"/>
      <c r="B357" s="1139"/>
      <c r="C357" s="1139"/>
      <c r="D357" s="38" t="s">
        <v>345</v>
      </c>
      <c r="E357" s="98">
        <v>1549614668</v>
      </c>
      <c r="F357" s="98">
        <v>1164120702</v>
      </c>
      <c r="G357" s="30"/>
    </row>
    <row r="358" spans="1:7" x14ac:dyDescent="0.25">
      <c r="A358" s="1116"/>
      <c r="B358" s="1139"/>
      <c r="C358" s="1139"/>
      <c r="D358" s="38" t="s">
        <v>346</v>
      </c>
      <c r="E358" s="98">
        <v>805910325</v>
      </c>
      <c r="F358" s="98">
        <v>532530062</v>
      </c>
      <c r="G358" s="30"/>
    </row>
    <row r="359" spans="1:7" ht="15.75" thickBot="1" x14ac:dyDescent="0.3">
      <c r="A359" s="1117"/>
      <c r="B359" s="100" t="s">
        <v>338</v>
      </c>
      <c r="C359" s="101" t="s">
        <v>347</v>
      </c>
      <c r="D359" s="40" t="s">
        <v>348</v>
      </c>
      <c r="E359" s="173">
        <v>563700740</v>
      </c>
      <c r="F359" s="173">
        <v>439826500</v>
      </c>
      <c r="G359" s="30"/>
    </row>
    <row r="360" spans="1:7" x14ac:dyDescent="0.25">
      <c r="A360" s="1115" t="s">
        <v>134</v>
      </c>
      <c r="B360" s="1139" t="s">
        <v>333</v>
      </c>
      <c r="C360" s="1139" t="s">
        <v>343</v>
      </c>
      <c r="D360" s="38" t="s">
        <v>344</v>
      </c>
      <c r="E360" s="98">
        <v>477325267</v>
      </c>
      <c r="F360" s="98">
        <v>440088366</v>
      </c>
      <c r="G360" s="30"/>
    </row>
    <row r="361" spans="1:7" x14ac:dyDescent="0.25">
      <c r="A361" s="1116"/>
      <c r="B361" s="1139"/>
      <c r="C361" s="1139"/>
      <c r="D361" s="38" t="s">
        <v>345</v>
      </c>
      <c r="E361" s="98">
        <v>1532196194</v>
      </c>
      <c r="F361" s="98">
        <v>1356053835</v>
      </c>
      <c r="G361" s="30"/>
    </row>
    <row r="362" spans="1:7" x14ac:dyDescent="0.25">
      <c r="A362" s="1116"/>
      <c r="B362" s="1139"/>
      <c r="C362" s="1139"/>
      <c r="D362" s="38" t="s">
        <v>346</v>
      </c>
      <c r="E362" s="98">
        <v>760285825</v>
      </c>
      <c r="F362" s="98">
        <v>658363429</v>
      </c>
      <c r="G362" s="30"/>
    </row>
    <row r="363" spans="1:7" ht="15.75" thickBot="1" x14ac:dyDescent="0.3">
      <c r="A363" s="1138"/>
      <c r="B363" s="100" t="s">
        <v>338</v>
      </c>
      <c r="C363" s="101" t="s">
        <v>347</v>
      </c>
      <c r="D363" s="40" t="s">
        <v>348</v>
      </c>
      <c r="E363" s="173">
        <v>520000666</v>
      </c>
      <c r="F363" s="173">
        <v>497406500</v>
      </c>
      <c r="G363" s="35"/>
    </row>
    <row r="364" spans="1:7" ht="15.75" thickBot="1" x14ac:dyDescent="0.3">
      <c r="A364" s="44"/>
      <c r="G364" s="45"/>
    </row>
    <row r="365" spans="1:7" ht="30.75" customHeight="1" x14ac:dyDescent="0.3">
      <c r="A365" s="1134" t="s">
        <v>186</v>
      </c>
      <c r="B365" s="1135"/>
      <c r="C365" s="1135"/>
      <c r="D365" s="1135"/>
      <c r="E365" s="1135"/>
      <c r="F365" s="1135"/>
      <c r="G365" s="1136"/>
    </row>
    <row r="366" spans="1:7" ht="39" thickBot="1" x14ac:dyDescent="0.3">
      <c r="A366" s="25" t="s">
        <v>63</v>
      </c>
      <c r="B366" s="36" t="s">
        <v>146</v>
      </c>
      <c r="C366" s="36" t="s">
        <v>147</v>
      </c>
      <c r="D366" s="36" t="s">
        <v>179</v>
      </c>
      <c r="E366" s="36" t="s">
        <v>187</v>
      </c>
      <c r="F366" s="36" t="s">
        <v>188</v>
      </c>
      <c r="G366" s="37" t="s">
        <v>182</v>
      </c>
    </row>
    <row r="367" spans="1:7" ht="16.5" customHeight="1" x14ac:dyDescent="0.25">
      <c r="A367" s="1115" t="s">
        <v>136</v>
      </c>
      <c r="B367" s="1139" t="s">
        <v>333</v>
      </c>
      <c r="C367" s="1139" t="s">
        <v>343</v>
      </c>
      <c r="D367" s="38" t="s">
        <v>344</v>
      </c>
      <c r="E367" s="98">
        <v>466079000</v>
      </c>
      <c r="F367" s="98">
        <v>0</v>
      </c>
      <c r="G367" s="30"/>
    </row>
    <row r="368" spans="1:7" ht="16.5" customHeight="1" x14ac:dyDescent="0.25">
      <c r="A368" s="1116"/>
      <c r="B368" s="1139"/>
      <c r="C368" s="1139"/>
      <c r="D368" s="38" t="s">
        <v>345</v>
      </c>
      <c r="E368" s="98">
        <v>1642045000</v>
      </c>
      <c r="F368" s="98">
        <v>0</v>
      </c>
      <c r="G368" s="30"/>
    </row>
    <row r="369" spans="1:7" ht="16.5" customHeight="1" x14ac:dyDescent="0.25">
      <c r="A369" s="1116"/>
      <c r="B369" s="1139"/>
      <c r="C369" s="1139"/>
      <c r="D369" s="38" t="s">
        <v>346</v>
      </c>
      <c r="E369" s="98">
        <v>700685000</v>
      </c>
      <c r="F369" s="98">
        <v>0</v>
      </c>
      <c r="G369" s="30"/>
    </row>
    <row r="370" spans="1:7" ht="16.5" customHeight="1" thickBot="1" x14ac:dyDescent="0.3">
      <c r="A370" s="1117"/>
      <c r="B370" s="100" t="s">
        <v>338</v>
      </c>
      <c r="C370" s="101" t="s">
        <v>347</v>
      </c>
      <c r="D370" s="40" t="s">
        <v>348</v>
      </c>
      <c r="E370" s="173">
        <v>583907000</v>
      </c>
      <c r="F370" s="173">
        <v>0</v>
      </c>
      <c r="G370" s="30"/>
    </row>
    <row r="371" spans="1:7" ht="16.5" customHeight="1" x14ac:dyDescent="0.25">
      <c r="A371" s="1115" t="s">
        <v>137</v>
      </c>
      <c r="B371" s="1139" t="s">
        <v>333</v>
      </c>
      <c r="C371" s="1139" t="s">
        <v>343</v>
      </c>
      <c r="D371" s="38" t="s">
        <v>344</v>
      </c>
      <c r="E371" s="98">
        <v>466079000</v>
      </c>
      <c r="F371" s="98">
        <v>0</v>
      </c>
      <c r="G371" s="30"/>
    </row>
    <row r="372" spans="1:7" ht="16.5" customHeight="1" x14ac:dyDescent="0.25">
      <c r="A372" s="1116"/>
      <c r="B372" s="1139"/>
      <c r="C372" s="1139"/>
      <c r="D372" s="38" t="s">
        <v>345</v>
      </c>
      <c r="E372" s="98">
        <v>1642045000</v>
      </c>
      <c r="F372" s="98">
        <v>15717836</v>
      </c>
      <c r="G372" s="30"/>
    </row>
    <row r="373" spans="1:7" ht="16.5" customHeight="1" x14ac:dyDescent="0.25">
      <c r="A373" s="1116"/>
      <c r="B373" s="1139"/>
      <c r="C373" s="1139"/>
      <c r="D373" s="38" t="s">
        <v>346</v>
      </c>
      <c r="E373" s="98">
        <v>700685000</v>
      </c>
      <c r="F373" s="98">
        <v>2004433</v>
      </c>
      <c r="G373" s="30"/>
    </row>
    <row r="374" spans="1:7" ht="16.5" customHeight="1" thickBot="1" x14ac:dyDescent="0.3">
      <c r="A374" s="1117"/>
      <c r="B374" s="100" t="s">
        <v>338</v>
      </c>
      <c r="C374" s="101" t="s">
        <v>347</v>
      </c>
      <c r="D374" s="40" t="s">
        <v>348</v>
      </c>
      <c r="E374" s="173">
        <v>583907000</v>
      </c>
      <c r="F374" s="173">
        <v>2730800</v>
      </c>
      <c r="G374" s="30"/>
    </row>
    <row r="375" spans="1:7" ht="16.5" customHeight="1" x14ac:dyDescent="0.25">
      <c r="A375" s="1115" t="s">
        <v>138</v>
      </c>
      <c r="B375" s="1139" t="s">
        <v>333</v>
      </c>
      <c r="C375" s="1139" t="s">
        <v>343</v>
      </c>
      <c r="D375" s="38" t="s">
        <v>344</v>
      </c>
      <c r="E375" s="98">
        <v>466079000</v>
      </c>
      <c r="F375" s="98">
        <v>39137000</v>
      </c>
      <c r="G375" s="30"/>
    </row>
    <row r="376" spans="1:7" ht="16.5" customHeight="1" x14ac:dyDescent="0.25">
      <c r="A376" s="1116"/>
      <c r="B376" s="1139"/>
      <c r="C376" s="1139"/>
      <c r="D376" s="38" t="s">
        <v>345</v>
      </c>
      <c r="E376" s="98">
        <v>1642045000</v>
      </c>
      <c r="F376" s="98">
        <v>109270957</v>
      </c>
      <c r="G376" s="30"/>
    </row>
    <row r="377" spans="1:7" ht="16.5" customHeight="1" x14ac:dyDescent="0.25">
      <c r="A377" s="1116"/>
      <c r="B377" s="1139"/>
      <c r="C377" s="1139"/>
      <c r="D377" s="38" t="s">
        <v>346</v>
      </c>
      <c r="E377" s="98">
        <v>700685000</v>
      </c>
      <c r="F377" s="98">
        <v>33385232</v>
      </c>
      <c r="G377" s="30"/>
    </row>
    <row r="378" spans="1:7" ht="16.5" customHeight="1" thickBot="1" x14ac:dyDescent="0.3">
      <c r="A378" s="1117"/>
      <c r="B378" s="100" t="s">
        <v>338</v>
      </c>
      <c r="C378" s="101" t="s">
        <v>347</v>
      </c>
      <c r="D378" s="40" t="s">
        <v>348</v>
      </c>
      <c r="E378" s="173">
        <v>583907000</v>
      </c>
      <c r="F378" s="173">
        <v>33391867</v>
      </c>
      <c r="G378" s="30"/>
    </row>
    <row r="379" spans="1:7" ht="16.5" customHeight="1" x14ac:dyDescent="0.25">
      <c r="A379" s="1115" t="s">
        <v>139</v>
      </c>
      <c r="B379" s="1139" t="s">
        <v>333</v>
      </c>
      <c r="C379" s="1139" t="s">
        <v>343</v>
      </c>
      <c r="D379" s="38" t="s">
        <v>344</v>
      </c>
      <c r="E379" s="98">
        <v>466079000</v>
      </c>
      <c r="F379" s="98">
        <v>78274000</v>
      </c>
      <c r="G379" s="30"/>
    </row>
    <row r="380" spans="1:7" ht="16.5" customHeight="1" x14ac:dyDescent="0.25">
      <c r="A380" s="1116"/>
      <c r="B380" s="1139"/>
      <c r="C380" s="1139"/>
      <c r="D380" s="38" t="s">
        <v>345</v>
      </c>
      <c r="E380" s="355">
        <v>1642045000</v>
      </c>
      <c r="F380" s="98">
        <v>219345330</v>
      </c>
      <c r="G380" s="30"/>
    </row>
    <row r="381" spans="1:7" ht="16.5" customHeight="1" x14ac:dyDescent="0.25">
      <c r="A381" s="1116"/>
      <c r="B381" s="1139"/>
      <c r="C381" s="1139"/>
      <c r="D381" s="38" t="s">
        <v>346</v>
      </c>
      <c r="E381" s="98">
        <v>700685000</v>
      </c>
      <c r="F381" s="98">
        <v>81408265</v>
      </c>
      <c r="G381" s="30"/>
    </row>
    <row r="382" spans="1:7" ht="16.5" customHeight="1" thickBot="1" x14ac:dyDescent="0.3">
      <c r="A382" s="1117"/>
      <c r="B382" s="356" t="s">
        <v>338</v>
      </c>
      <c r="C382" s="357" t="s">
        <v>347</v>
      </c>
      <c r="D382" s="358" t="s">
        <v>348</v>
      </c>
      <c r="E382" s="359">
        <v>583907000</v>
      </c>
      <c r="F382" s="359">
        <v>71295967</v>
      </c>
      <c r="G382" s="230"/>
    </row>
    <row r="383" spans="1:7" ht="16.5" customHeight="1" x14ac:dyDescent="0.25">
      <c r="A383" s="1121" t="s">
        <v>140</v>
      </c>
      <c r="B383" s="1157" t="s">
        <v>333</v>
      </c>
      <c r="C383" s="1157" t="s">
        <v>343</v>
      </c>
      <c r="D383" s="238" t="s">
        <v>344</v>
      </c>
      <c r="E383" s="360">
        <v>466079000</v>
      </c>
      <c r="F383" s="361">
        <v>117411000</v>
      </c>
      <c r="G383" s="230"/>
    </row>
    <row r="384" spans="1:7" ht="16.5" customHeight="1" x14ac:dyDescent="0.25">
      <c r="A384" s="1122"/>
      <c r="B384" s="1158"/>
      <c r="C384" s="1158"/>
      <c r="D384" s="236" t="s">
        <v>345</v>
      </c>
      <c r="E384" s="362">
        <v>1642045000</v>
      </c>
      <c r="F384" s="363">
        <v>335903044</v>
      </c>
      <c r="G384" s="230"/>
    </row>
    <row r="385" spans="1:7" ht="16.5" customHeight="1" x14ac:dyDescent="0.25">
      <c r="A385" s="1122"/>
      <c r="B385" s="1158"/>
      <c r="C385" s="1158"/>
      <c r="D385" s="236" t="s">
        <v>346</v>
      </c>
      <c r="E385" s="360">
        <v>700685000</v>
      </c>
      <c r="F385" s="363">
        <v>140887065</v>
      </c>
      <c r="G385" s="230"/>
    </row>
    <row r="386" spans="1:7" ht="16.5" customHeight="1" thickBot="1" x14ac:dyDescent="0.3">
      <c r="A386" s="1123"/>
      <c r="B386" s="356" t="s">
        <v>338</v>
      </c>
      <c r="C386" s="357" t="s">
        <v>347</v>
      </c>
      <c r="D386" s="237" t="s">
        <v>348</v>
      </c>
      <c r="E386" s="359">
        <v>583907000</v>
      </c>
      <c r="F386" s="359">
        <v>100346167</v>
      </c>
      <c r="G386" s="230"/>
    </row>
    <row r="387" spans="1:7" ht="16.5" customHeight="1" x14ac:dyDescent="0.25">
      <c r="A387" s="1115" t="s">
        <v>141</v>
      </c>
      <c r="B387" s="1157" t="s">
        <v>333</v>
      </c>
      <c r="C387" s="1157" t="s">
        <v>343</v>
      </c>
      <c r="D387" s="238" t="s">
        <v>344</v>
      </c>
      <c r="E387" s="360">
        <v>466079000</v>
      </c>
      <c r="F387" s="361">
        <v>156548000</v>
      </c>
      <c r="G387" s="230"/>
    </row>
    <row r="388" spans="1:7" ht="16.5" customHeight="1" x14ac:dyDescent="0.25">
      <c r="A388" s="1116"/>
      <c r="B388" s="1158"/>
      <c r="C388" s="1158"/>
      <c r="D388" s="236" t="s">
        <v>345</v>
      </c>
      <c r="E388" s="362">
        <v>1642045000</v>
      </c>
      <c r="F388" s="363">
        <v>453702023</v>
      </c>
      <c r="G388" s="230"/>
    </row>
    <row r="389" spans="1:7" ht="16.5" customHeight="1" x14ac:dyDescent="0.25">
      <c r="A389" s="1116"/>
      <c r="B389" s="1158"/>
      <c r="C389" s="1158"/>
      <c r="D389" s="236" t="s">
        <v>346</v>
      </c>
      <c r="E389" s="360">
        <v>700685000</v>
      </c>
      <c r="F389" s="363">
        <v>186460398</v>
      </c>
      <c r="G389" s="230"/>
    </row>
    <row r="390" spans="1:7" ht="16.5" customHeight="1" thickBot="1" x14ac:dyDescent="0.3">
      <c r="A390" s="1117"/>
      <c r="B390" s="356" t="s">
        <v>338</v>
      </c>
      <c r="C390" s="357" t="s">
        <v>347</v>
      </c>
      <c r="D390" s="237" t="s">
        <v>348</v>
      </c>
      <c r="E390" s="359">
        <v>583907000</v>
      </c>
      <c r="F390" s="359">
        <v>142460967</v>
      </c>
      <c r="G390" s="230"/>
    </row>
    <row r="391" spans="1:7" ht="16.5" customHeight="1" x14ac:dyDescent="0.25">
      <c r="A391" s="1115" t="s">
        <v>129</v>
      </c>
      <c r="B391" s="1157" t="s">
        <v>333</v>
      </c>
      <c r="C391" s="1157" t="s">
        <v>343</v>
      </c>
      <c r="D391" s="238" t="s">
        <v>344</v>
      </c>
      <c r="E391" s="360">
        <v>466079000</v>
      </c>
      <c r="F391" s="361">
        <v>195685000</v>
      </c>
      <c r="G391" s="230" t="s">
        <v>500</v>
      </c>
    </row>
    <row r="392" spans="1:7" ht="16.5" customHeight="1" x14ac:dyDescent="0.25">
      <c r="A392" s="1116"/>
      <c r="B392" s="1158"/>
      <c r="C392" s="1158"/>
      <c r="D392" s="236" t="s">
        <v>345</v>
      </c>
      <c r="E392" s="362">
        <v>1642045000</v>
      </c>
      <c r="F392" s="363">
        <v>579488290</v>
      </c>
      <c r="G392" s="230" t="s">
        <v>501</v>
      </c>
    </row>
    <row r="393" spans="1:7" ht="16.5" customHeight="1" x14ac:dyDescent="0.25">
      <c r="A393" s="1116"/>
      <c r="B393" s="1158"/>
      <c r="C393" s="1158"/>
      <c r="D393" s="236" t="s">
        <v>346</v>
      </c>
      <c r="E393" s="360">
        <v>700685000</v>
      </c>
      <c r="F393" s="363">
        <v>256984231</v>
      </c>
      <c r="G393" s="230" t="s">
        <v>502</v>
      </c>
    </row>
    <row r="394" spans="1:7" ht="13.9" customHeight="1" thickBot="1" x14ac:dyDescent="0.3">
      <c r="A394" s="1117"/>
      <c r="B394" s="356" t="s">
        <v>338</v>
      </c>
      <c r="C394" s="357" t="s">
        <v>347</v>
      </c>
      <c r="D394" s="237" t="s">
        <v>348</v>
      </c>
      <c r="E394" s="359">
        <v>583907000</v>
      </c>
      <c r="F394" s="359">
        <v>182819967</v>
      </c>
      <c r="G394" s="230" t="s">
        <v>503</v>
      </c>
    </row>
    <row r="395" spans="1:7" ht="16.5" customHeight="1" x14ac:dyDescent="0.25">
      <c r="A395" s="1145" t="s">
        <v>130</v>
      </c>
      <c r="B395" s="1148" t="s">
        <v>333</v>
      </c>
      <c r="C395" s="1148" t="s">
        <v>343</v>
      </c>
      <c r="D395" s="414" t="s">
        <v>344</v>
      </c>
      <c r="E395" s="360">
        <v>466079000</v>
      </c>
      <c r="F395" s="361">
        <v>234822000</v>
      </c>
      <c r="G395" s="230" t="s">
        <v>513</v>
      </c>
    </row>
    <row r="396" spans="1:7" ht="16.5" customHeight="1" x14ac:dyDescent="0.25">
      <c r="A396" s="1146"/>
      <c r="B396" s="1149"/>
      <c r="C396" s="1149"/>
      <c r="D396" s="415" t="s">
        <v>345</v>
      </c>
      <c r="E396" s="362">
        <v>1642045000</v>
      </c>
      <c r="F396" s="363">
        <v>687342290</v>
      </c>
      <c r="G396" s="230" t="s">
        <v>514</v>
      </c>
    </row>
    <row r="397" spans="1:7" ht="16.5" customHeight="1" x14ac:dyDescent="0.25">
      <c r="A397" s="1146"/>
      <c r="B397" s="1149"/>
      <c r="C397" s="1149"/>
      <c r="D397" s="415" t="s">
        <v>346</v>
      </c>
      <c r="E397" s="360">
        <v>700685000</v>
      </c>
      <c r="F397" s="363">
        <v>325028298</v>
      </c>
      <c r="G397" s="230" t="s">
        <v>515</v>
      </c>
    </row>
    <row r="398" spans="1:7" ht="13.9" customHeight="1" thickBot="1" x14ac:dyDescent="0.3">
      <c r="A398" s="1147"/>
      <c r="B398" s="416" t="s">
        <v>338</v>
      </c>
      <c r="C398" s="417" t="s">
        <v>347</v>
      </c>
      <c r="D398" s="418" t="s">
        <v>348</v>
      </c>
      <c r="E398" s="359">
        <v>583907000</v>
      </c>
      <c r="F398" s="359">
        <v>232731967</v>
      </c>
      <c r="G398" s="230" t="s">
        <v>516</v>
      </c>
    </row>
    <row r="399" spans="1:7" ht="16.5" customHeight="1" x14ac:dyDescent="0.25">
      <c r="A399" s="1115" t="s">
        <v>131</v>
      </c>
      <c r="B399" s="1124" t="s">
        <v>333</v>
      </c>
      <c r="C399" s="1124" t="s">
        <v>343</v>
      </c>
      <c r="D399" s="238" t="s">
        <v>344</v>
      </c>
      <c r="E399" s="360">
        <v>466079000</v>
      </c>
      <c r="F399" s="361">
        <v>273959000</v>
      </c>
      <c r="G399" s="230" t="s">
        <v>525</v>
      </c>
    </row>
    <row r="400" spans="1:7" ht="16.5" customHeight="1" x14ac:dyDescent="0.25">
      <c r="A400" s="1116"/>
      <c r="B400" s="1125"/>
      <c r="C400" s="1125"/>
      <c r="D400" s="236" t="s">
        <v>345</v>
      </c>
      <c r="E400" s="362">
        <v>1642045000</v>
      </c>
      <c r="F400" s="363">
        <v>809944830</v>
      </c>
      <c r="G400" s="230" t="s">
        <v>526</v>
      </c>
    </row>
    <row r="401" spans="1:7" ht="16.5" customHeight="1" x14ac:dyDescent="0.25">
      <c r="A401" s="1116"/>
      <c r="B401" s="1126"/>
      <c r="C401" s="1126"/>
      <c r="D401" s="236" t="s">
        <v>346</v>
      </c>
      <c r="E401" s="360">
        <v>700685000</v>
      </c>
      <c r="F401" s="363">
        <v>388198484</v>
      </c>
      <c r="G401" s="230" t="s">
        <v>527</v>
      </c>
    </row>
    <row r="402" spans="1:7" ht="13.9" customHeight="1" thickBot="1" x14ac:dyDescent="0.3">
      <c r="A402" s="1117"/>
      <c r="B402" s="356" t="s">
        <v>338</v>
      </c>
      <c r="C402" s="357" t="s">
        <v>347</v>
      </c>
      <c r="D402" s="237" t="s">
        <v>348</v>
      </c>
      <c r="E402" s="359">
        <v>583907000</v>
      </c>
      <c r="F402" s="359">
        <v>263537967</v>
      </c>
      <c r="G402" s="230" t="s">
        <v>528</v>
      </c>
    </row>
    <row r="403" spans="1:7" ht="16.5" customHeight="1" x14ac:dyDescent="0.25">
      <c r="A403" s="1115" t="s">
        <v>132</v>
      </c>
      <c r="B403" s="1118" t="s">
        <v>333</v>
      </c>
      <c r="C403" s="1118" t="s">
        <v>343</v>
      </c>
      <c r="D403" s="511" t="s">
        <v>344</v>
      </c>
      <c r="E403" s="98">
        <v>466079000</v>
      </c>
      <c r="F403" s="512">
        <v>325918000</v>
      </c>
      <c r="G403" s="30" t="s">
        <v>535</v>
      </c>
    </row>
    <row r="404" spans="1:7" ht="16.5" customHeight="1" x14ac:dyDescent="0.25">
      <c r="A404" s="1116"/>
      <c r="B404" s="1119"/>
      <c r="C404" s="1119"/>
      <c r="D404" s="513" t="s">
        <v>345</v>
      </c>
      <c r="E404" s="355">
        <v>1642045000</v>
      </c>
      <c r="F404" s="514">
        <v>927271769</v>
      </c>
      <c r="G404" s="30" t="s">
        <v>536</v>
      </c>
    </row>
    <row r="405" spans="1:7" ht="16.5" customHeight="1" x14ac:dyDescent="0.25">
      <c r="A405" s="1116"/>
      <c r="B405" s="1120"/>
      <c r="C405" s="1120"/>
      <c r="D405" s="513" t="s">
        <v>346</v>
      </c>
      <c r="E405" s="98">
        <v>700685000</v>
      </c>
      <c r="F405" s="514">
        <v>448015617</v>
      </c>
      <c r="G405" s="30" t="s">
        <v>537</v>
      </c>
    </row>
    <row r="406" spans="1:7" ht="13.9" customHeight="1" thickBot="1" x14ac:dyDescent="0.3">
      <c r="A406" s="1117"/>
      <c r="B406" s="100" t="s">
        <v>338</v>
      </c>
      <c r="C406" s="101" t="s">
        <v>347</v>
      </c>
      <c r="D406" s="515" t="s">
        <v>348</v>
      </c>
      <c r="E406" s="173">
        <v>583907000</v>
      </c>
      <c r="F406" s="173">
        <v>356105886</v>
      </c>
      <c r="G406" s="30" t="s">
        <v>538</v>
      </c>
    </row>
    <row r="407" spans="1:7" s="392" customFormat="1" ht="16.5" customHeight="1" x14ac:dyDescent="0.25">
      <c r="A407" s="1115" t="s">
        <v>133</v>
      </c>
      <c r="B407" s="1118" t="s">
        <v>333</v>
      </c>
      <c r="C407" s="1118" t="s">
        <v>343</v>
      </c>
      <c r="D407" s="511" t="s">
        <v>344</v>
      </c>
      <c r="E407" s="98">
        <v>456151000</v>
      </c>
      <c r="F407" s="512">
        <v>371466000</v>
      </c>
      <c r="G407" s="30" t="s">
        <v>547</v>
      </c>
    </row>
    <row r="408" spans="1:7" s="392" customFormat="1" ht="16.5" customHeight="1" x14ac:dyDescent="0.25">
      <c r="A408" s="1116"/>
      <c r="B408" s="1119"/>
      <c r="C408" s="1119"/>
      <c r="D408" s="513" t="s">
        <v>345</v>
      </c>
      <c r="E408" s="355">
        <v>1332539504</v>
      </c>
      <c r="F408" s="514">
        <v>1051502144</v>
      </c>
      <c r="G408" s="30" t="s">
        <v>548</v>
      </c>
    </row>
    <row r="409" spans="1:7" s="392" customFormat="1" ht="16.5" customHeight="1" x14ac:dyDescent="0.25">
      <c r="A409" s="1116"/>
      <c r="B409" s="1120"/>
      <c r="C409" s="1120"/>
      <c r="D409" s="513" t="s">
        <v>346</v>
      </c>
      <c r="E409" s="98">
        <v>663492499</v>
      </c>
      <c r="F409" s="514">
        <v>508420617</v>
      </c>
      <c r="G409" s="30" t="s">
        <v>549</v>
      </c>
    </row>
    <row r="410" spans="1:7" s="392" customFormat="1" ht="13.9" customHeight="1" thickBot="1" x14ac:dyDescent="0.3">
      <c r="A410" s="1117"/>
      <c r="B410" s="100" t="s">
        <v>338</v>
      </c>
      <c r="C410" s="101" t="s">
        <v>347</v>
      </c>
      <c r="D410" s="515" t="s">
        <v>348</v>
      </c>
      <c r="E410" s="173">
        <v>475694100</v>
      </c>
      <c r="F410" s="173">
        <v>391751714</v>
      </c>
      <c r="G410" s="30" t="s">
        <v>550</v>
      </c>
    </row>
    <row r="411" spans="1:7" ht="16.5" customHeight="1" x14ac:dyDescent="0.25">
      <c r="A411" s="1121" t="s">
        <v>134</v>
      </c>
      <c r="B411" s="1124" t="s">
        <v>333</v>
      </c>
      <c r="C411" s="1124" t="s">
        <v>343</v>
      </c>
      <c r="D411" s="238" t="s">
        <v>344</v>
      </c>
      <c r="E411" s="360">
        <v>486474001</v>
      </c>
      <c r="F411" s="361">
        <v>417014000</v>
      </c>
      <c r="G411" s="230" t="s">
        <v>556</v>
      </c>
    </row>
    <row r="412" spans="1:7" ht="16.5" customHeight="1" x14ac:dyDescent="0.25">
      <c r="A412" s="1122"/>
      <c r="B412" s="1125"/>
      <c r="C412" s="1125"/>
      <c r="D412" s="236" t="s">
        <v>345</v>
      </c>
      <c r="E412" s="362">
        <v>1463250904</v>
      </c>
      <c r="F412" s="363">
        <v>1219138256</v>
      </c>
      <c r="G412" s="230" t="s">
        <v>557</v>
      </c>
    </row>
    <row r="413" spans="1:7" ht="16.5" customHeight="1" x14ac:dyDescent="0.25">
      <c r="A413" s="1122"/>
      <c r="B413" s="1126"/>
      <c r="C413" s="1126"/>
      <c r="D413" s="236" t="s">
        <v>346</v>
      </c>
      <c r="E413" s="360">
        <v>675132879</v>
      </c>
      <c r="F413" s="363">
        <v>599936383</v>
      </c>
      <c r="G413" s="230" t="s">
        <v>558</v>
      </c>
    </row>
    <row r="414" spans="1:7" ht="13.9" customHeight="1" thickBot="1" x14ac:dyDescent="0.3">
      <c r="A414" s="1123"/>
      <c r="B414" s="356" t="s">
        <v>338</v>
      </c>
      <c r="C414" s="357" t="s">
        <v>347</v>
      </c>
      <c r="D414" s="237" t="s">
        <v>348</v>
      </c>
      <c r="E414" s="359">
        <v>513143487</v>
      </c>
      <c r="F414" s="359">
        <v>466090006</v>
      </c>
      <c r="G414" s="230" t="s">
        <v>559</v>
      </c>
    </row>
    <row r="415" spans="1:7" ht="15.75" thickBot="1" x14ac:dyDescent="0.3">
      <c r="A415" s="44"/>
      <c r="G415" s="45"/>
    </row>
    <row r="416" spans="1:7" ht="20.25" customHeight="1" x14ac:dyDescent="0.3">
      <c r="A416" s="1134" t="s">
        <v>189</v>
      </c>
      <c r="B416" s="1135"/>
      <c r="C416" s="1135"/>
      <c r="D416" s="1135"/>
      <c r="E416" s="1135"/>
      <c r="F416" s="1135"/>
      <c r="G416" s="1136"/>
    </row>
    <row r="417" spans="1:7" ht="39" thickBot="1" x14ac:dyDescent="0.3">
      <c r="A417" s="48" t="s">
        <v>64</v>
      </c>
      <c r="B417" s="49" t="s">
        <v>146</v>
      </c>
      <c r="C417" s="49" t="s">
        <v>147</v>
      </c>
      <c r="D417" s="49" t="s">
        <v>179</v>
      </c>
      <c r="E417" s="49" t="s">
        <v>190</v>
      </c>
      <c r="F417" s="49" t="s">
        <v>191</v>
      </c>
      <c r="G417" s="50" t="s">
        <v>182</v>
      </c>
    </row>
    <row r="418" spans="1:7" ht="86.25" x14ac:dyDescent="0.25">
      <c r="A418" s="696" t="s">
        <v>136</v>
      </c>
      <c r="B418" s="676" t="s">
        <v>333</v>
      </c>
      <c r="C418" s="676" t="s">
        <v>343</v>
      </c>
      <c r="D418" s="511" t="s">
        <v>344</v>
      </c>
      <c r="E418" s="97">
        <v>168728000</v>
      </c>
      <c r="F418" s="97">
        <v>0</v>
      </c>
      <c r="G418" s="202" t="s">
        <v>582</v>
      </c>
    </row>
    <row r="419" spans="1:7" ht="57.75" x14ac:dyDescent="0.25">
      <c r="A419" s="32" t="s">
        <v>136</v>
      </c>
      <c r="B419" s="675"/>
      <c r="C419" s="675"/>
      <c r="D419" s="513" t="s">
        <v>345</v>
      </c>
      <c r="E419" s="98">
        <v>420052955</v>
      </c>
      <c r="F419" s="98">
        <v>0</v>
      </c>
      <c r="G419" s="30" t="s">
        <v>583</v>
      </c>
    </row>
    <row r="420" spans="1:7" ht="16.5" customHeight="1" x14ac:dyDescent="0.25">
      <c r="A420" s="32" t="s">
        <v>136</v>
      </c>
      <c r="B420" s="675"/>
      <c r="C420" s="675"/>
      <c r="D420" s="513" t="s">
        <v>346</v>
      </c>
      <c r="E420" s="98">
        <v>234666600</v>
      </c>
      <c r="F420" s="98">
        <v>0</v>
      </c>
      <c r="G420" s="30" t="s">
        <v>584</v>
      </c>
    </row>
    <row r="421" spans="1:7" ht="60" customHeight="1" x14ac:dyDescent="0.25">
      <c r="A421" s="32" t="s">
        <v>137</v>
      </c>
      <c r="B421" s="675" t="s">
        <v>333</v>
      </c>
      <c r="C421" s="675" t="s">
        <v>343</v>
      </c>
      <c r="D421" s="513" t="s">
        <v>344</v>
      </c>
      <c r="E421" s="673">
        <v>168728000</v>
      </c>
      <c r="F421" s="693">
        <v>9104666</v>
      </c>
      <c r="G421" s="30" t="s">
        <v>593</v>
      </c>
    </row>
    <row r="422" spans="1:7" ht="60" customHeight="1" x14ac:dyDescent="0.25">
      <c r="A422" s="32" t="s">
        <v>137</v>
      </c>
      <c r="B422" s="675"/>
      <c r="C422" s="675"/>
      <c r="D422" s="513" t="s">
        <v>345</v>
      </c>
      <c r="E422" s="673">
        <v>420052955</v>
      </c>
      <c r="F422" s="693">
        <v>32959202</v>
      </c>
      <c r="G422" s="30" t="s">
        <v>594</v>
      </c>
    </row>
    <row r="423" spans="1:7" ht="60" customHeight="1" x14ac:dyDescent="0.25">
      <c r="A423" s="32" t="s">
        <v>137</v>
      </c>
      <c r="B423" s="675"/>
      <c r="C423" s="675"/>
      <c r="D423" s="513" t="s">
        <v>346</v>
      </c>
      <c r="E423" s="673">
        <v>234666600</v>
      </c>
      <c r="F423" s="693">
        <v>11119133.1</v>
      </c>
      <c r="G423" s="30" t="s">
        <v>595</v>
      </c>
    </row>
    <row r="424" spans="1:7" ht="60" customHeight="1" x14ac:dyDescent="0.25">
      <c r="A424" s="677" t="s">
        <v>138</v>
      </c>
      <c r="B424" s="694" t="s">
        <v>333</v>
      </c>
      <c r="C424" s="694" t="s">
        <v>343</v>
      </c>
      <c r="D424" s="692" t="s">
        <v>344</v>
      </c>
      <c r="E424" s="691">
        <v>168728000</v>
      </c>
      <c r="F424" s="695">
        <v>45835066</v>
      </c>
      <c r="G424" s="697" t="s">
        <v>634</v>
      </c>
    </row>
    <row r="425" spans="1:7" ht="60" customHeight="1" x14ac:dyDescent="0.25">
      <c r="A425" s="677" t="s">
        <v>138</v>
      </c>
      <c r="B425" s="694"/>
      <c r="C425" s="694"/>
      <c r="D425" s="692" t="s">
        <v>345</v>
      </c>
      <c r="E425" s="691">
        <v>420052955</v>
      </c>
      <c r="F425" s="695">
        <v>133931269</v>
      </c>
      <c r="G425" s="697" t="s">
        <v>635</v>
      </c>
    </row>
    <row r="426" spans="1:7" ht="46.5" customHeight="1" x14ac:dyDescent="0.25">
      <c r="A426" s="677" t="s">
        <v>138</v>
      </c>
      <c r="B426" s="694"/>
      <c r="C426" s="694"/>
      <c r="D426" s="692" t="s">
        <v>346</v>
      </c>
      <c r="E426" s="691">
        <v>234666600</v>
      </c>
      <c r="F426" s="695">
        <v>57290333</v>
      </c>
      <c r="G426" s="697" t="s">
        <v>636</v>
      </c>
    </row>
    <row r="427" spans="1:7" ht="16.5" customHeight="1" x14ac:dyDescent="0.25">
      <c r="A427" s="32" t="s">
        <v>139</v>
      </c>
      <c r="B427" s="29"/>
      <c r="C427" s="29"/>
      <c r="D427" s="29"/>
      <c r="E427" s="29"/>
      <c r="F427" s="29"/>
      <c r="G427" s="30"/>
    </row>
    <row r="428" spans="1:7" ht="16.5" customHeight="1" x14ac:dyDescent="0.25">
      <c r="A428" s="32" t="s">
        <v>140</v>
      </c>
      <c r="B428" s="29"/>
      <c r="C428" s="29"/>
      <c r="D428" s="29"/>
      <c r="E428" s="29"/>
      <c r="F428" s="29"/>
      <c r="G428" s="30"/>
    </row>
    <row r="429" spans="1:7" ht="16.5" customHeight="1" x14ac:dyDescent="0.25">
      <c r="A429" s="32" t="s">
        <v>141</v>
      </c>
      <c r="B429" s="29"/>
      <c r="C429" s="29"/>
      <c r="D429" s="29"/>
      <c r="E429" s="29"/>
      <c r="F429" s="29"/>
      <c r="G429" s="30"/>
    </row>
    <row r="430" spans="1:7" x14ac:dyDescent="0.25">
      <c r="A430" s="32" t="s">
        <v>129</v>
      </c>
      <c r="B430" s="29"/>
      <c r="C430" s="29"/>
      <c r="D430" s="29"/>
      <c r="E430" s="29"/>
      <c r="F430" s="29"/>
      <c r="G430" s="30"/>
    </row>
    <row r="431" spans="1:7" x14ac:dyDescent="0.25">
      <c r="A431" s="32" t="s">
        <v>130</v>
      </c>
      <c r="B431" s="29"/>
      <c r="C431" s="29"/>
      <c r="D431" s="29"/>
      <c r="E431" s="29"/>
      <c r="F431" s="29"/>
      <c r="G431" s="30"/>
    </row>
    <row r="432" spans="1:7" x14ac:dyDescent="0.25">
      <c r="A432" s="32" t="s">
        <v>131</v>
      </c>
      <c r="B432" s="29"/>
      <c r="C432" s="29"/>
      <c r="D432" s="29"/>
      <c r="E432" s="29"/>
      <c r="F432" s="29"/>
      <c r="G432" s="30"/>
    </row>
    <row r="433" spans="1:9" x14ac:dyDescent="0.25">
      <c r="A433" s="32" t="s">
        <v>132</v>
      </c>
      <c r="B433" s="29"/>
      <c r="C433" s="29"/>
      <c r="D433" s="29"/>
      <c r="E433" s="29"/>
      <c r="F433" s="29"/>
      <c r="G433" s="30"/>
    </row>
    <row r="434" spans="1:9" x14ac:dyDescent="0.25">
      <c r="A434" s="32" t="s">
        <v>133</v>
      </c>
      <c r="B434" s="29"/>
      <c r="C434" s="29"/>
      <c r="D434" s="29"/>
      <c r="E434" s="29"/>
      <c r="F434" s="29"/>
      <c r="G434" s="30"/>
    </row>
    <row r="435" spans="1:9" ht="15.75" thickBot="1" x14ac:dyDescent="0.3">
      <c r="A435" s="33" t="s">
        <v>134</v>
      </c>
      <c r="B435" s="31"/>
      <c r="C435" s="31"/>
      <c r="D435" s="31"/>
      <c r="E435" s="31"/>
      <c r="F435" s="31"/>
      <c r="G435" s="35"/>
    </row>
    <row r="436" spans="1:9" ht="15.75" thickBot="1" x14ac:dyDescent="0.3"/>
    <row r="437" spans="1:9" ht="24.75" customHeight="1" x14ac:dyDescent="0.3">
      <c r="A437" s="1134" t="s">
        <v>192</v>
      </c>
      <c r="B437" s="1135"/>
      <c r="C437" s="1135"/>
      <c r="D437" s="1135"/>
      <c r="E437" s="1135"/>
      <c r="F437" s="1135"/>
      <c r="G437" s="1135"/>
      <c r="H437" s="1136"/>
    </row>
    <row r="438" spans="1:9" ht="46.5" customHeight="1" x14ac:dyDescent="0.25">
      <c r="A438" s="25" t="s">
        <v>49</v>
      </c>
      <c r="B438" s="26" t="s">
        <v>193</v>
      </c>
      <c r="C438" s="46" t="s">
        <v>149</v>
      </c>
      <c r="D438" s="46" t="s">
        <v>150</v>
      </c>
      <c r="E438" s="46" t="s">
        <v>194</v>
      </c>
      <c r="F438" s="46" t="s">
        <v>195</v>
      </c>
      <c r="G438" s="46" t="s">
        <v>196</v>
      </c>
      <c r="H438" s="27" t="s">
        <v>182</v>
      </c>
    </row>
    <row r="439" spans="1:9" x14ac:dyDescent="0.25">
      <c r="A439" s="1130" t="s">
        <v>129</v>
      </c>
      <c r="B439" s="38" t="s">
        <v>356</v>
      </c>
      <c r="C439" s="38" t="s">
        <v>357</v>
      </c>
      <c r="D439" s="38">
        <v>0</v>
      </c>
      <c r="E439" s="38">
        <v>6</v>
      </c>
      <c r="F439" s="103">
        <v>1</v>
      </c>
      <c r="G439" s="104">
        <f>F439/E439</f>
        <v>0.16666666666666666</v>
      </c>
      <c r="H439" s="105" t="s">
        <v>358</v>
      </c>
      <c r="I439" s="147">
        <f>LEN(H439)</f>
        <v>45</v>
      </c>
    </row>
    <row r="440" spans="1:9" x14ac:dyDescent="0.25">
      <c r="A440" s="1131"/>
      <c r="B440" s="38" t="s">
        <v>359</v>
      </c>
      <c r="C440" s="38" t="s">
        <v>357</v>
      </c>
      <c r="D440" s="38">
        <v>0</v>
      </c>
      <c r="E440" s="38">
        <v>48</v>
      </c>
      <c r="F440" s="103">
        <v>0</v>
      </c>
      <c r="G440" s="104">
        <f>F440/E440</f>
        <v>0</v>
      </c>
      <c r="H440" s="105" t="s">
        <v>360</v>
      </c>
      <c r="I440" s="147">
        <f t="shared" ref="I440:I473" si="18">LEN(H440)</f>
        <v>92</v>
      </c>
    </row>
    <row r="441" spans="1:9" x14ac:dyDescent="0.25">
      <c r="A441" s="1131"/>
      <c r="B441" s="38" t="s">
        <v>361</v>
      </c>
      <c r="C441" s="38" t="s">
        <v>357</v>
      </c>
      <c r="D441" s="38">
        <v>0</v>
      </c>
      <c r="E441" s="38">
        <v>50</v>
      </c>
      <c r="F441" s="103"/>
      <c r="G441" s="104">
        <f t="shared" ref="G441:G473" si="19">F441/E441</f>
        <v>0</v>
      </c>
      <c r="H441" s="105"/>
      <c r="I441" s="147">
        <f t="shared" si="18"/>
        <v>0</v>
      </c>
    </row>
    <row r="442" spans="1:9" x14ac:dyDescent="0.25">
      <c r="A442" s="1131"/>
      <c r="B442" s="38" t="s">
        <v>362</v>
      </c>
      <c r="C442" s="38" t="s">
        <v>206</v>
      </c>
      <c r="D442" s="38">
        <v>0</v>
      </c>
      <c r="E442" s="106">
        <v>0.97</v>
      </c>
      <c r="F442" s="107">
        <f>AVERAGE(100%,85%)</f>
        <v>0.92500000000000004</v>
      </c>
      <c r="G442" s="104">
        <f t="shared" si="19"/>
        <v>0.95360824742268047</v>
      </c>
      <c r="H442" s="105" t="s">
        <v>363</v>
      </c>
      <c r="I442" s="147">
        <f t="shared" si="18"/>
        <v>165</v>
      </c>
    </row>
    <row r="443" spans="1:9" x14ac:dyDescent="0.25">
      <c r="A443" s="1131"/>
      <c r="B443" s="38" t="s">
        <v>364</v>
      </c>
      <c r="C443" s="38" t="s">
        <v>206</v>
      </c>
      <c r="D443" s="38">
        <v>0</v>
      </c>
      <c r="E443" s="106">
        <v>0.95</v>
      </c>
      <c r="F443" s="107">
        <v>1</v>
      </c>
      <c r="G443" s="104">
        <f t="shared" si="19"/>
        <v>1.0526315789473684</v>
      </c>
      <c r="H443" s="105" t="s">
        <v>365</v>
      </c>
      <c r="I443" s="147">
        <f t="shared" si="18"/>
        <v>20</v>
      </c>
    </row>
    <row r="444" spans="1:9" x14ac:dyDescent="0.25">
      <c r="A444" s="1131"/>
      <c r="B444" s="38" t="s">
        <v>366</v>
      </c>
      <c r="C444" s="38" t="s">
        <v>357</v>
      </c>
      <c r="D444" s="38">
        <v>0</v>
      </c>
      <c r="E444" s="38">
        <v>4</v>
      </c>
      <c r="F444" s="103">
        <v>1</v>
      </c>
      <c r="G444" s="104">
        <f t="shared" si="19"/>
        <v>0.25</v>
      </c>
      <c r="H444" s="105" t="s">
        <v>367</v>
      </c>
      <c r="I444" s="147">
        <f t="shared" si="18"/>
        <v>149</v>
      </c>
    </row>
    <row r="445" spans="1:9" x14ac:dyDescent="0.25">
      <c r="A445" s="1133"/>
      <c r="B445" s="38" t="s">
        <v>368</v>
      </c>
      <c r="C445" s="38" t="s">
        <v>357</v>
      </c>
      <c r="D445" s="38">
        <v>0</v>
      </c>
      <c r="E445" s="38">
        <v>3</v>
      </c>
      <c r="F445" s="103">
        <v>2</v>
      </c>
      <c r="G445" s="104">
        <f t="shared" si="19"/>
        <v>0.66666666666666663</v>
      </c>
      <c r="H445" s="105" t="s">
        <v>369</v>
      </c>
      <c r="I445" s="147">
        <f t="shared" si="18"/>
        <v>165</v>
      </c>
    </row>
    <row r="446" spans="1:9" x14ac:dyDescent="0.25">
      <c r="A446" s="1130" t="s">
        <v>130</v>
      </c>
      <c r="B446" s="38" t="s">
        <v>356</v>
      </c>
      <c r="C446" s="38" t="s">
        <v>357</v>
      </c>
      <c r="D446" s="38">
        <v>0</v>
      </c>
      <c r="E446" s="38">
        <v>6</v>
      </c>
      <c r="F446" s="103">
        <v>2</v>
      </c>
      <c r="G446" s="104">
        <f t="shared" si="19"/>
        <v>0.33333333333333331</v>
      </c>
      <c r="H446" s="105" t="s">
        <v>358</v>
      </c>
      <c r="I446" s="147">
        <f t="shared" si="18"/>
        <v>45</v>
      </c>
    </row>
    <row r="447" spans="1:9" x14ac:dyDescent="0.25">
      <c r="A447" s="1131"/>
      <c r="B447" s="38" t="s">
        <v>359</v>
      </c>
      <c r="C447" s="38" t="s">
        <v>357</v>
      </c>
      <c r="D447" s="38">
        <v>0</v>
      </c>
      <c r="E447" s="38">
        <v>48</v>
      </c>
      <c r="F447" s="103">
        <v>0</v>
      </c>
      <c r="G447" s="104">
        <f t="shared" si="19"/>
        <v>0</v>
      </c>
      <c r="H447" s="105" t="s">
        <v>360</v>
      </c>
      <c r="I447" s="147">
        <f t="shared" si="18"/>
        <v>92</v>
      </c>
    </row>
    <row r="448" spans="1:9" x14ac:dyDescent="0.25">
      <c r="A448" s="1131"/>
      <c r="B448" s="38" t="s">
        <v>361</v>
      </c>
      <c r="C448" s="38" t="s">
        <v>357</v>
      </c>
      <c r="D448" s="38">
        <v>0</v>
      </c>
      <c r="E448" s="38">
        <v>50</v>
      </c>
      <c r="F448" s="103"/>
      <c r="G448" s="104">
        <f t="shared" si="19"/>
        <v>0</v>
      </c>
      <c r="H448" s="105"/>
      <c r="I448" s="147">
        <f t="shared" si="18"/>
        <v>0</v>
      </c>
    </row>
    <row r="449" spans="1:9" x14ac:dyDescent="0.25">
      <c r="A449" s="1131"/>
      <c r="B449" s="38" t="s">
        <v>362</v>
      </c>
      <c r="C449" s="38" t="s">
        <v>206</v>
      </c>
      <c r="D449" s="38">
        <v>0</v>
      </c>
      <c r="E449" s="106">
        <v>0.97</v>
      </c>
      <c r="F449" s="108">
        <f>AVERAGE(100%,86%)</f>
        <v>0.92999999999999994</v>
      </c>
      <c r="G449" s="104">
        <f t="shared" si="19"/>
        <v>0.95876288659793807</v>
      </c>
      <c r="H449" s="105" t="s">
        <v>363</v>
      </c>
      <c r="I449" s="147">
        <f t="shared" si="18"/>
        <v>165</v>
      </c>
    </row>
    <row r="450" spans="1:9" x14ac:dyDescent="0.25">
      <c r="A450" s="1131"/>
      <c r="B450" s="38" t="s">
        <v>364</v>
      </c>
      <c r="C450" s="38" t="s">
        <v>206</v>
      </c>
      <c r="D450" s="38">
        <v>0</v>
      </c>
      <c r="E450" s="106">
        <v>0.95</v>
      </c>
      <c r="F450" s="107">
        <v>1</v>
      </c>
      <c r="G450" s="104">
        <f t="shared" si="19"/>
        <v>1.0526315789473684</v>
      </c>
      <c r="H450" s="105" t="s">
        <v>370</v>
      </c>
      <c r="I450" s="147">
        <f t="shared" si="18"/>
        <v>20</v>
      </c>
    </row>
    <row r="451" spans="1:9" x14ac:dyDescent="0.25">
      <c r="A451" s="1131"/>
      <c r="B451" s="38" t="s">
        <v>366</v>
      </c>
      <c r="C451" s="38" t="s">
        <v>357</v>
      </c>
      <c r="D451" s="38">
        <v>0</v>
      </c>
      <c r="E451" s="38">
        <v>4</v>
      </c>
      <c r="F451" s="103">
        <v>0</v>
      </c>
      <c r="G451" s="104">
        <f t="shared" si="19"/>
        <v>0</v>
      </c>
      <c r="H451" s="105"/>
      <c r="I451" s="147">
        <f t="shared" si="18"/>
        <v>0</v>
      </c>
    </row>
    <row r="452" spans="1:9" x14ac:dyDescent="0.25">
      <c r="A452" s="1133"/>
      <c r="B452" s="38" t="s">
        <v>368</v>
      </c>
      <c r="C452" s="38" t="s">
        <v>357</v>
      </c>
      <c r="D452" s="38">
        <v>0</v>
      </c>
      <c r="E452" s="38">
        <v>3</v>
      </c>
      <c r="F452" s="103">
        <v>3</v>
      </c>
      <c r="G452" s="104">
        <f t="shared" si="19"/>
        <v>1</v>
      </c>
      <c r="H452" s="105" t="s">
        <v>371</v>
      </c>
      <c r="I452" s="147">
        <f t="shared" si="18"/>
        <v>58</v>
      </c>
    </row>
    <row r="453" spans="1:9" x14ac:dyDescent="0.25">
      <c r="A453" s="1130" t="s">
        <v>131</v>
      </c>
      <c r="B453" s="38" t="s">
        <v>356</v>
      </c>
      <c r="C453" s="38" t="s">
        <v>357</v>
      </c>
      <c r="D453" s="38">
        <v>0</v>
      </c>
      <c r="E453" s="38">
        <v>6</v>
      </c>
      <c r="F453" s="103">
        <v>3</v>
      </c>
      <c r="G453" s="104">
        <f t="shared" si="19"/>
        <v>0.5</v>
      </c>
      <c r="H453" s="105" t="s">
        <v>358</v>
      </c>
      <c r="I453" s="147">
        <f t="shared" si="18"/>
        <v>45</v>
      </c>
    </row>
    <row r="454" spans="1:9" x14ac:dyDescent="0.25">
      <c r="A454" s="1131"/>
      <c r="B454" s="38" t="s">
        <v>359</v>
      </c>
      <c r="C454" s="38" t="s">
        <v>357</v>
      </c>
      <c r="D454" s="38">
        <v>0</v>
      </c>
      <c r="E454" s="38">
        <v>48</v>
      </c>
      <c r="F454" s="103">
        <v>0</v>
      </c>
      <c r="G454" s="104">
        <f t="shared" si="19"/>
        <v>0</v>
      </c>
      <c r="H454" s="105" t="s">
        <v>360</v>
      </c>
      <c r="I454" s="147">
        <f t="shared" si="18"/>
        <v>92</v>
      </c>
    </row>
    <row r="455" spans="1:9" x14ac:dyDescent="0.25">
      <c r="A455" s="1131"/>
      <c r="B455" s="38" t="s">
        <v>361</v>
      </c>
      <c r="C455" s="38" t="s">
        <v>357</v>
      </c>
      <c r="D455" s="38">
        <v>0</v>
      </c>
      <c r="E455" s="38">
        <v>50</v>
      </c>
      <c r="F455" s="103"/>
      <c r="G455" s="104">
        <f t="shared" si="19"/>
        <v>0</v>
      </c>
      <c r="H455" s="105"/>
      <c r="I455" s="147">
        <f t="shared" si="18"/>
        <v>0</v>
      </c>
    </row>
    <row r="456" spans="1:9" x14ac:dyDescent="0.25">
      <c r="A456" s="1131"/>
      <c r="B456" s="38" t="s">
        <v>362</v>
      </c>
      <c r="C456" s="38" t="s">
        <v>206</v>
      </c>
      <c r="D456" s="38">
        <v>0</v>
      </c>
      <c r="E456" s="106">
        <v>0.97</v>
      </c>
      <c r="F456" s="108">
        <f>AVERAGE(99%,100%,89%)</f>
        <v>0.96</v>
      </c>
      <c r="G456" s="104">
        <f t="shared" si="19"/>
        <v>0.98969072164948457</v>
      </c>
      <c r="H456" s="105" t="s">
        <v>372</v>
      </c>
      <c r="I456" s="147">
        <f t="shared" si="18"/>
        <v>168</v>
      </c>
    </row>
    <row r="457" spans="1:9" x14ac:dyDescent="0.25">
      <c r="A457" s="1131"/>
      <c r="B457" s="38" t="s">
        <v>364</v>
      </c>
      <c r="C457" s="38" t="s">
        <v>206</v>
      </c>
      <c r="D457" s="38">
        <v>0</v>
      </c>
      <c r="E457" s="106">
        <v>0.95</v>
      </c>
      <c r="F457" s="107">
        <v>1</v>
      </c>
      <c r="G457" s="104">
        <f t="shared" si="19"/>
        <v>1.0526315789473684</v>
      </c>
      <c r="H457" s="105" t="s">
        <v>373</v>
      </c>
      <c r="I457" s="147">
        <f t="shared" si="18"/>
        <v>20</v>
      </c>
    </row>
    <row r="458" spans="1:9" x14ac:dyDescent="0.25">
      <c r="A458" s="1131"/>
      <c r="B458" s="38" t="s">
        <v>366</v>
      </c>
      <c r="C458" s="38" t="s">
        <v>357</v>
      </c>
      <c r="D458" s="38">
        <v>0</v>
      </c>
      <c r="E458" s="38">
        <v>4</v>
      </c>
      <c r="F458" s="103">
        <v>3</v>
      </c>
      <c r="G458" s="104">
        <f t="shared" si="19"/>
        <v>0.75</v>
      </c>
      <c r="H458" s="105" t="s">
        <v>374</v>
      </c>
      <c r="I458" s="147">
        <f t="shared" si="18"/>
        <v>187</v>
      </c>
    </row>
    <row r="459" spans="1:9" x14ac:dyDescent="0.25">
      <c r="A459" s="1133"/>
      <c r="B459" s="38" t="s">
        <v>368</v>
      </c>
      <c r="C459" s="38" t="s">
        <v>357</v>
      </c>
      <c r="D459" s="38">
        <v>0</v>
      </c>
      <c r="E459" s="38">
        <v>3</v>
      </c>
      <c r="F459" s="103">
        <v>5</v>
      </c>
      <c r="G459" s="104">
        <f t="shared" si="19"/>
        <v>1.6666666666666667</v>
      </c>
      <c r="H459" s="105" t="s">
        <v>375</v>
      </c>
      <c r="I459" s="147">
        <f t="shared" si="18"/>
        <v>88</v>
      </c>
    </row>
    <row r="460" spans="1:9" x14ac:dyDescent="0.25">
      <c r="A460" s="1130" t="s">
        <v>132</v>
      </c>
      <c r="B460" s="38" t="s">
        <v>356</v>
      </c>
      <c r="C460" s="38" t="s">
        <v>357</v>
      </c>
      <c r="D460" s="38">
        <v>0</v>
      </c>
      <c r="E460" s="38">
        <v>6</v>
      </c>
      <c r="F460" s="103">
        <v>4</v>
      </c>
      <c r="G460" s="104">
        <f t="shared" si="19"/>
        <v>0.66666666666666663</v>
      </c>
      <c r="H460" s="105" t="s">
        <v>358</v>
      </c>
      <c r="I460" s="147">
        <f t="shared" si="18"/>
        <v>45</v>
      </c>
    </row>
    <row r="461" spans="1:9" x14ac:dyDescent="0.25">
      <c r="A461" s="1131"/>
      <c r="B461" s="38" t="s">
        <v>359</v>
      </c>
      <c r="C461" s="38" t="s">
        <v>357</v>
      </c>
      <c r="D461" s="38">
        <v>0</v>
      </c>
      <c r="E461" s="38">
        <v>48</v>
      </c>
      <c r="F461" s="103">
        <v>6</v>
      </c>
      <c r="G461" s="104">
        <f t="shared" si="19"/>
        <v>0.125</v>
      </c>
      <c r="H461" s="105" t="s">
        <v>376</v>
      </c>
      <c r="I461" s="147">
        <f t="shared" si="18"/>
        <v>81</v>
      </c>
    </row>
    <row r="462" spans="1:9" x14ac:dyDescent="0.25">
      <c r="A462" s="1131"/>
      <c r="B462" s="38" t="s">
        <v>361</v>
      </c>
      <c r="C462" s="38" t="s">
        <v>357</v>
      </c>
      <c r="D462" s="38">
        <v>0</v>
      </c>
      <c r="E462" s="38">
        <v>50</v>
      </c>
      <c r="F462" s="103"/>
      <c r="G462" s="104">
        <f t="shared" si="19"/>
        <v>0</v>
      </c>
      <c r="H462" s="105"/>
      <c r="I462" s="147">
        <f t="shared" si="18"/>
        <v>0</v>
      </c>
    </row>
    <row r="463" spans="1:9" x14ac:dyDescent="0.25">
      <c r="A463" s="1131"/>
      <c r="B463" s="38" t="s">
        <v>362</v>
      </c>
      <c r="C463" s="38" t="s">
        <v>206</v>
      </c>
      <c r="D463" s="38">
        <v>0</v>
      </c>
      <c r="E463" s="106">
        <v>0.97</v>
      </c>
      <c r="F463" s="108">
        <f>AVERAGE(99%,100%,81%)</f>
        <v>0.93333333333333324</v>
      </c>
      <c r="G463" s="104">
        <f t="shared" si="19"/>
        <v>0.96219931271477654</v>
      </c>
      <c r="H463" s="105"/>
      <c r="I463" s="147">
        <f t="shared" si="18"/>
        <v>0</v>
      </c>
    </row>
    <row r="464" spans="1:9" x14ac:dyDescent="0.25">
      <c r="A464" s="1131"/>
      <c r="B464" s="38" t="s">
        <v>364</v>
      </c>
      <c r="C464" s="38" t="s">
        <v>206</v>
      </c>
      <c r="D464" s="38">
        <v>0</v>
      </c>
      <c r="E464" s="106">
        <v>0.95</v>
      </c>
      <c r="F464" s="107">
        <v>1</v>
      </c>
      <c r="G464" s="104">
        <f t="shared" si="19"/>
        <v>1.0526315789473684</v>
      </c>
      <c r="H464" s="105" t="s">
        <v>373</v>
      </c>
      <c r="I464" s="147">
        <f t="shared" si="18"/>
        <v>20</v>
      </c>
    </row>
    <row r="465" spans="1:9" x14ac:dyDescent="0.25">
      <c r="A465" s="1131"/>
      <c r="B465" s="38" t="s">
        <v>366</v>
      </c>
      <c r="C465" s="38" t="s">
        <v>357</v>
      </c>
      <c r="D465" s="38">
        <v>0</v>
      </c>
      <c r="E465" s="38">
        <v>4</v>
      </c>
      <c r="F465" s="103">
        <v>0</v>
      </c>
      <c r="G465" s="104">
        <f t="shared" si="19"/>
        <v>0</v>
      </c>
      <c r="H465" s="105"/>
      <c r="I465" s="147">
        <f t="shared" si="18"/>
        <v>0</v>
      </c>
    </row>
    <row r="466" spans="1:9" x14ac:dyDescent="0.25">
      <c r="A466" s="1133"/>
      <c r="B466" s="38" t="s">
        <v>368</v>
      </c>
      <c r="C466" s="38" t="s">
        <v>357</v>
      </c>
      <c r="D466" s="38">
        <v>0</v>
      </c>
      <c r="E466" s="38">
        <v>3</v>
      </c>
      <c r="F466" s="103">
        <v>0</v>
      </c>
      <c r="G466" s="104">
        <f t="shared" si="19"/>
        <v>0</v>
      </c>
      <c r="H466" s="105"/>
      <c r="I466" s="147">
        <f t="shared" si="18"/>
        <v>0</v>
      </c>
    </row>
    <row r="467" spans="1:9" x14ac:dyDescent="0.25">
      <c r="A467" s="1130" t="s">
        <v>133</v>
      </c>
      <c r="B467" s="38" t="s">
        <v>356</v>
      </c>
      <c r="C467" s="38" t="s">
        <v>357</v>
      </c>
      <c r="D467" s="38">
        <v>0</v>
      </c>
      <c r="E467" s="38">
        <v>6</v>
      </c>
      <c r="F467" s="103">
        <v>5</v>
      </c>
      <c r="G467" s="104">
        <f t="shared" si="19"/>
        <v>0.83333333333333337</v>
      </c>
      <c r="H467" s="105" t="s">
        <v>358</v>
      </c>
      <c r="I467" s="147">
        <f t="shared" si="18"/>
        <v>45</v>
      </c>
    </row>
    <row r="468" spans="1:9" x14ac:dyDescent="0.25">
      <c r="A468" s="1131"/>
      <c r="B468" s="38" t="s">
        <v>359</v>
      </c>
      <c r="C468" s="38" t="s">
        <v>357</v>
      </c>
      <c r="D468" s="38">
        <v>0</v>
      </c>
      <c r="E468" s="38">
        <v>48</v>
      </c>
      <c r="F468" s="103">
        <v>13</v>
      </c>
      <c r="G468" s="104">
        <f t="shared" si="19"/>
        <v>0.27083333333333331</v>
      </c>
      <c r="H468" s="109" t="s">
        <v>377</v>
      </c>
      <c r="I468" s="147">
        <f t="shared" si="18"/>
        <v>82</v>
      </c>
    </row>
    <row r="469" spans="1:9" x14ac:dyDescent="0.25">
      <c r="A469" s="1131"/>
      <c r="B469" s="38" t="s">
        <v>361</v>
      </c>
      <c r="C469" s="38" t="s">
        <v>357</v>
      </c>
      <c r="D469" s="38">
        <v>0</v>
      </c>
      <c r="E469" s="38">
        <v>50</v>
      </c>
      <c r="F469" s="103"/>
      <c r="G469" s="104">
        <f t="shared" si="19"/>
        <v>0</v>
      </c>
      <c r="H469" s="109"/>
      <c r="I469" s="147">
        <f t="shared" si="18"/>
        <v>0</v>
      </c>
    </row>
    <row r="470" spans="1:9" x14ac:dyDescent="0.25">
      <c r="A470" s="1131"/>
      <c r="B470" s="38" t="s">
        <v>362</v>
      </c>
      <c r="C470" s="38" t="s">
        <v>206</v>
      </c>
      <c r="D470" s="38">
        <v>0</v>
      </c>
      <c r="E470" s="106">
        <v>0.97</v>
      </c>
      <c r="F470" s="108">
        <f>AVERAGE(100%,100%,80%)</f>
        <v>0.93333333333333324</v>
      </c>
      <c r="G470" s="104">
        <f t="shared" si="19"/>
        <v>0.96219931271477654</v>
      </c>
      <c r="H470" s="109"/>
      <c r="I470" s="147">
        <f t="shared" si="18"/>
        <v>0</v>
      </c>
    </row>
    <row r="471" spans="1:9" x14ac:dyDescent="0.25">
      <c r="A471" s="1131"/>
      <c r="B471" s="38" t="s">
        <v>364</v>
      </c>
      <c r="C471" s="38" t="s">
        <v>206</v>
      </c>
      <c r="D471" s="38">
        <v>0</v>
      </c>
      <c r="E471" s="106">
        <v>0.95</v>
      </c>
      <c r="F471" s="107">
        <v>1</v>
      </c>
      <c r="G471" s="104">
        <f t="shared" si="19"/>
        <v>1.0526315789473684</v>
      </c>
      <c r="H471" s="109" t="s">
        <v>378</v>
      </c>
      <c r="I471" s="147">
        <f t="shared" si="18"/>
        <v>20</v>
      </c>
    </row>
    <row r="472" spans="1:9" x14ac:dyDescent="0.25">
      <c r="A472" s="1131"/>
      <c r="B472" s="38" t="s">
        <v>366</v>
      </c>
      <c r="C472" s="38" t="s">
        <v>357</v>
      </c>
      <c r="D472" s="38">
        <v>0</v>
      </c>
      <c r="E472" s="38">
        <v>4</v>
      </c>
      <c r="F472" s="103">
        <v>7</v>
      </c>
      <c r="G472" s="104">
        <f t="shared" si="19"/>
        <v>1.75</v>
      </c>
      <c r="H472" s="109" t="s">
        <v>379</v>
      </c>
      <c r="I472" s="147">
        <f t="shared" si="18"/>
        <v>193</v>
      </c>
    </row>
    <row r="473" spans="1:9" x14ac:dyDescent="0.25">
      <c r="A473" s="1133"/>
      <c r="B473" s="38" t="s">
        <v>368</v>
      </c>
      <c r="C473" s="38" t="s">
        <v>357</v>
      </c>
      <c r="D473" s="38">
        <v>0</v>
      </c>
      <c r="E473" s="38">
        <v>3</v>
      </c>
      <c r="F473" s="103">
        <v>6</v>
      </c>
      <c r="G473" s="104">
        <f t="shared" si="19"/>
        <v>2</v>
      </c>
      <c r="H473" s="109" t="s">
        <v>380</v>
      </c>
      <c r="I473" s="147">
        <f t="shared" si="18"/>
        <v>66</v>
      </c>
    </row>
    <row r="474" spans="1:9" x14ac:dyDescent="0.25">
      <c r="A474" s="1130" t="s">
        <v>134</v>
      </c>
      <c r="B474" s="38" t="s">
        <v>356</v>
      </c>
      <c r="C474" s="38" t="s">
        <v>357</v>
      </c>
      <c r="D474" s="38">
        <v>0</v>
      </c>
      <c r="E474" s="38">
        <v>6</v>
      </c>
      <c r="F474" s="364"/>
      <c r="G474" s="364"/>
      <c r="H474" s="365"/>
    </row>
    <row r="475" spans="1:9" x14ac:dyDescent="0.25">
      <c r="A475" s="1131"/>
      <c r="B475" s="38" t="s">
        <v>359</v>
      </c>
      <c r="C475" s="38" t="s">
        <v>357</v>
      </c>
      <c r="D475" s="38">
        <v>0</v>
      </c>
      <c r="E475" s="38">
        <v>48</v>
      </c>
      <c r="F475" s="364"/>
      <c r="G475" s="364"/>
      <c r="H475" s="365"/>
    </row>
    <row r="476" spans="1:9" x14ac:dyDescent="0.25">
      <c r="A476" s="1131"/>
      <c r="B476" s="38" t="s">
        <v>361</v>
      </c>
      <c r="C476" s="38" t="s">
        <v>357</v>
      </c>
      <c r="D476" s="38">
        <v>0</v>
      </c>
      <c r="E476" s="38">
        <v>50</v>
      </c>
      <c r="F476" s="364"/>
      <c r="G476" s="364"/>
      <c r="H476" s="365"/>
    </row>
    <row r="477" spans="1:9" x14ac:dyDescent="0.25">
      <c r="A477" s="1131"/>
      <c r="B477" s="38" t="s">
        <v>362</v>
      </c>
      <c r="C477" s="38" t="s">
        <v>206</v>
      </c>
      <c r="D477" s="38">
        <v>0</v>
      </c>
      <c r="E477" s="172">
        <v>0.97</v>
      </c>
      <c r="F477" s="364"/>
      <c r="G477" s="364"/>
      <c r="H477" s="365"/>
    </row>
    <row r="478" spans="1:9" x14ac:dyDescent="0.25">
      <c r="A478" s="1131"/>
      <c r="B478" s="38" t="s">
        <v>364</v>
      </c>
      <c r="C478" s="38" t="s">
        <v>206</v>
      </c>
      <c r="D478" s="38">
        <v>0</v>
      </c>
      <c r="E478" s="172">
        <v>0.95</v>
      </c>
      <c r="F478" s="364"/>
      <c r="G478" s="364"/>
      <c r="H478" s="365"/>
    </row>
    <row r="479" spans="1:9" x14ac:dyDescent="0.25">
      <c r="A479" s="1131"/>
      <c r="B479" s="38" t="s">
        <v>366</v>
      </c>
      <c r="C479" s="38" t="s">
        <v>357</v>
      </c>
      <c r="D479" s="38">
        <v>0</v>
      </c>
      <c r="E479" s="38">
        <v>4</v>
      </c>
      <c r="F479" s="364"/>
      <c r="G479" s="364"/>
      <c r="H479" s="365"/>
    </row>
    <row r="480" spans="1:9" ht="15.75" thickBot="1" x14ac:dyDescent="0.3">
      <c r="A480" s="1132"/>
      <c r="B480" s="40" t="s">
        <v>368</v>
      </c>
      <c r="C480" s="40" t="s">
        <v>357</v>
      </c>
      <c r="D480" s="40">
        <v>0</v>
      </c>
      <c r="E480" s="40">
        <v>3</v>
      </c>
      <c r="F480" s="40"/>
      <c r="G480" s="40">
        <f>F480/E480</f>
        <v>0</v>
      </c>
      <c r="H480" s="102"/>
    </row>
    <row r="481" spans="1:8" ht="15.75" thickBot="1" x14ac:dyDescent="0.3"/>
    <row r="482" spans="1:8" ht="25.5" customHeight="1" x14ac:dyDescent="0.3">
      <c r="A482" s="1134" t="s">
        <v>207</v>
      </c>
      <c r="B482" s="1135"/>
      <c r="C482" s="1135"/>
      <c r="D482" s="1135"/>
      <c r="E482" s="1135"/>
      <c r="F482" s="1135"/>
      <c r="G482" s="1135"/>
      <c r="H482" s="1136"/>
    </row>
    <row r="483" spans="1:8" ht="53.25" customHeight="1" x14ac:dyDescent="0.25">
      <c r="A483" s="25" t="s">
        <v>50</v>
      </c>
      <c r="B483" s="26" t="s">
        <v>193</v>
      </c>
      <c r="C483" s="46" t="s">
        <v>149</v>
      </c>
      <c r="D483" s="46" t="s">
        <v>159</v>
      </c>
      <c r="E483" s="46" t="s">
        <v>209</v>
      </c>
      <c r="F483" s="46" t="s">
        <v>210</v>
      </c>
      <c r="G483" s="46" t="s">
        <v>211</v>
      </c>
      <c r="H483" s="27" t="s">
        <v>182</v>
      </c>
    </row>
    <row r="484" spans="1:8" x14ac:dyDescent="0.25">
      <c r="A484" s="1130" t="s">
        <v>136</v>
      </c>
      <c r="B484" s="38" t="s">
        <v>356</v>
      </c>
      <c r="C484" s="38" t="s">
        <v>357</v>
      </c>
      <c r="D484" s="38">
        <v>0</v>
      </c>
      <c r="E484" s="38">
        <v>12</v>
      </c>
      <c r="F484" s="366">
        <v>1</v>
      </c>
      <c r="G484" s="367">
        <f t="shared" ref="G484:G525" si="20">F484/E484</f>
        <v>8.3333333333333329E-2</v>
      </c>
      <c r="H484" s="368"/>
    </row>
    <row r="485" spans="1:8" x14ac:dyDescent="0.25">
      <c r="A485" s="1131"/>
      <c r="B485" s="38" t="s">
        <v>359</v>
      </c>
      <c r="C485" s="38" t="s">
        <v>357</v>
      </c>
      <c r="D485" s="38">
        <v>0</v>
      </c>
      <c r="E485" s="38">
        <v>96</v>
      </c>
      <c r="F485" s="366">
        <v>8</v>
      </c>
      <c r="G485" s="367">
        <f t="shared" si="20"/>
        <v>8.3333333333333329E-2</v>
      </c>
      <c r="H485" s="368"/>
    </row>
    <row r="486" spans="1:8" x14ac:dyDescent="0.25">
      <c r="A486" s="1131"/>
      <c r="B486" s="38" t="s">
        <v>361</v>
      </c>
      <c r="C486" s="38" t="s">
        <v>357</v>
      </c>
      <c r="D486" s="38">
        <v>0</v>
      </c>
      <c r="E486" s="38">
        <v>100</v>
      </c>
      <c r="F486" s="366">
        <v>100</v>
      </c>
      <c r="G486" s="367">
        <f t="shared" si="20"/>
        <v>1</v>
      </c>
      <c r="H486" s="368"/>
    </row>
    <row r="487" spans="1:8" x14ac:dyDescent="0.25">
      <c r="A487" s="1131"/>
      <c r="B487" s="38" t="s">
        <v>362</v>
      </c>
      <c r="C487" s="38" t="s">
        <v>206</v>
      </c>
      <c r="D487" s="38">
        <v>0</v>
      </c>
      <c r="E487" s="172">
        <v>0.97</v>
      </c>
      <c r="F487" s="369">
        <v>0.97</v>
      </c>
      <c r="G487" s="367">
        <f t="shared" si="20"/>
        <v>1</v>
      </c>
      <c r="H487" s="368"/>
    </row>
    <row r="488" spans="1:8" x14ac:dyDescent="0.25">
      <c r="A488" s="1131"/>
      <c r="B488" s="38" t="s">
        <v>364</v>
      </c>
      <c r="C488" s="38" t="s">
        <v>206</v>
      </c>
      <c r="D488" s="38">
        <v>0</v>
      </c>
      <c r="E488" s="172">
        <v>0.95</v>
      </c>
      <c r="F488" s="370">
        <v>1</v>
      </c>
      <c r="G488" s="367">
        <f t="shared" si="20"/>
        <v>1.0526315789473684</v>
      </c>
      <c r="H488" s="368"/>
    </row>
    <row r="489" spans="1:8" x14ac:dyDescent="0.25">
      <c r="A489" s="1131"/>
      <c r="B489" s="38" t="s">
        <v>366</v>
      </c>
      <c r="C489" s="38" t="s">
        <v>357</v>
      </c>
      <c r="D489" s="38">
        <v>0</v>
      </c>
      <c r="E489" s="38">
        <v>8</v>
      </c>
      <c r="F489" s="366">
        <v>0</v>
      </c>
      <c r="G489" s="367">
        <f t="shared" si="20"/>
        <v>0</v>
      </c>
      <c r="H489" s="368"/>
    </row>
    <row r="490" spans="1:8" ht="15.75" thickBot="1" x14ac:dyDescent="0.3">
      <c r="A490" s="1132"/>
      <c r="B490" s="40" t="s">
        <v>368</v>
      </c>
      <c r="C490" s="40" t="s">
        <v>357</v>
      </c>
      <c r="D490" s="40">
        <v>0</v>
      </c>
      <c r="E490" s="40">
        <v>6</v>
      </c>
      <c r="F490" s="371">
        <v>2</v>
      </c>
      <c r="G490" s="372">
        <f t="shared" si="20"/>
        <v>0.33333333333333331</v>
      </c>
      <c r="H490" s="373"/>
    </row>
    <row r="491" spans="1:8" x14ac:dyDescent="0.25">
      <c r="A491" s="1131" t="s">
        <v>137</v>
      </c>
      <c r="B491" s="184" t="s">
        <v>356</v>
      </c>
      <c r="C491" s="184" t="s">
        <v>357</v>
      </c>
      <c r="D491" s="184">
        <v>0</v>
      </c>
      <c r="E491" s="184">
        <v>12</v>
      </c>
      <c r="F491" s="374">
        <v>2</v>
      </c>
      <c r="G491" s="375">
        <f t="shared" si="20"/>
        <v>0.16666666666666666</v>
      </c>
      <c r="H491" s="376"/>
    </row>
    <row r="492" spans="1:8" x14ac:dyDescent="0.25">
      <c r="A492" s="1131"/>
      <c r="B492" s="38" t="s">
        <v>359</v>
      </c>
      <c r="C492" s="38" t="s">
        <v>357</v>
      </c>
      <c r="D492" s="38">
        <v>0</v>
      </c>
      <c r="E492" s="38">
        <v>96</v>
      </c>
      <c r="F492" s="366">
        <v>16</v>
      </c>
      <c r="G492" s="367">
        <f t="shared" si="20"/>
        <v>0.16666666666666666</v>
      </c>
      <c r="H492" s="368"/>
    </row>
    <row r="493" spans="1:8" x14ac:dyDescent="0.25">
      <c r="A493" s="1131"/>
      <c r="B493" s="38" t="s">
        <v>361</v>
      </c>
      <c r="C493" s="38" t="s">
        <v>357</v>
      </c>
      <c r="D493" s="38">
        <v>0</v>
      </c>
      <c r="E493" s="38">
        <v>100</v>
      </c>
      <c r="F493" s="366">
        <v>100</v>
      </c>
      <c r="G493" s="367">
        <f t="shared" si="20"/>
        <v>1</v>
      </c>
      <c r="H493" s="368"/>
    </row>
    <row r="494" spans="1:8" x14ac:dyDescent="0.25">
      <c r="A494" s="1131"/>
      <c r="B494" s="38" t="s">
        <v>362</v>
      </c>
      <c r="C494" s="38" t="s">
        <v>206</v>
      </c>
      <c r="D494" s="38">
        <v>0</v>
      </c>
      <c r="E494" s="172">
        <v>0.97</v>
      </c>
      <c r="F494" s="369">
        <v>0.95</v>
      </c>
      <c r="G494" s="367">
        <f t="shared" si="20"/>
        <v>0.97938144329896903</v>
      </c>
      <c r="H494" s="368"/>
    </row>
    <row r="495" spans="1:8" x14ac:dyDescent="0.25">
      <c r="A495" s="1131"/>
      <c r="B495" s="38" t="s">
        <v>364</v>
      </c>
      <c r="C495" s="38" t="s">
        <v>206</v>
      </c>
      <c r="D495" s="38">
        <v>0</v>
      </c>
      <c r="E495" s="172">
        <v>0.95</v>
      </c>
      <c r="F495" s="370">
        <v>1</v>
      </c>
      <c r="G495" s="367">
        <f t="shared" si="20"/>
        <v>1.0526315789473684</v>
      </c>
      <c r="H495" s="368"/>
    </row>
    <row r="496" spans="1:8" x14ac:dyDescent="0.25">
      <c r="A496" s="1131"/>
      <c r="B496" s="38" t="s">
        <v>366</v>
      </c>
      <c r="C496" s="38" t="s">
        <v>357</v>
      </c>
      <c r="D496" s="38">
        <v>0</v>
      </c>
      <c r="E496" s="38">
        <v>8</v>
      </c>
      <c r="F496" s="366">
        <v>0</v>
      </c>
      <c r="G496" s="367">
        <f t="shared" si="20"/>
        <v>0</v>
      </c>
      <c r="H496" s="368"/>
    </row>
    <row r="497" spans="1:8" ht="15.75" thickBot="1" x14ac:dyDescent="0.3">
      <c r="A497" s="1132"/>
      <c r="B497" s="40" t="s">
        <v>368</v>
      </c>
      <c r="C497" s="40" t="s">
        <v>357</v>
      </c>
      <c r="D497" s="40">
        <v>0</v>
      </c>
      <c r="E497" s="40">
        <v>6</v>
      </c>
      <c r="F497" s="371">
        <v>3</v>
      </c>
      <c r="G497" s="372">
        <f t="shared" si="20"/>
        <v>0.5</v>
      </c>
      <c r="H497" s="373"/>
    </row>
    <row r="498" spans="1:8" x14ac:dyDescent="0.25">
      <c r="A498" s="1131" t="s">
        <v>138</v>
      </c>
      <c r="B498" s="184" t="s">
        <v>356</v>
      </c>
      <c r="C498" s="184" t="s">
        <v>357</v>
      </c>
      <c r="D498" s="184">
        <v>0</v>
      </c>
      <c r="E498" s="184">
        <v>12</v>
      </c>
      <c r="F498" s="374">
        <v>3</v>
      </c>
      <c r="G498" s="375">
        <f t="shared" si="20"/>
        <v>0.25</v>
      </c>
      <c r="H498" s="376"/>
    </row>
    <row r="499" spans="1:8" x14ac:dyDescent="0.25">
      <c r="A499" s="1131"/>
      <c r="B499" s="38" t="s">
        <v>359</v>
      </c>
      <c r="C499" s="38" t="s">
        <v>357</v>
      </c>
      <c r="D499" s="38">
        <v>0</v>
      </c>
      <c r="E499" s="38">
        <v>96</v>
      </c>
      <c r="F499" s="366">
        <v>24</v>
      </c>
      <c r="G499" s="367">
        <f t="shared" si="20"/>
        <v>0.25</v>
      </c>
      <c r="H499" s="368"/>
    </row>
    <row r="500" spans="1:8" x14ac:dyDescent="0.25">
      <c r="A500" s="1131"/>
      <c r="B500" s="38" t="s">
        <v>361</v>
      </c>
      <c r="C500" s="38" t="s">
        <v>357</v>
      </c>
      <c r="D500" s="38">
        <v>0</v>
      </c>
      <c r="E500" s="38">
        <v>100</v>
      </c>
      <c r="F500" s="366">
        <v>100</v>
      </c>
      <c r="G500" s="367">
        <f t="shared" si="20"/>
        <v>1</v>
      </c>
      <c r="H500" s="368"/>
    </row>
    <row r="501" spans="1:8" x14ac:dyDescent="0.25">
      <c r="A501" s="1131"/>
      <c r="B501" s="38" t="s">
        <v>362</v>
      </c>
      <c r="C501" s="38" t="s">
        <v>206</v>
      </c>
      <c r="D501" s="38">
        <v>0</v>
      </c>
      <c r="E501" s="172">
        <v>0.97</v>
      </c>
      <c r="F501" s="369">
        <v>0.95</v>
      </c>
      <c r="G501" s="367">
        <f t="shared" si="20"/>
        <v>0.97938144329896903</v>
      </c>
      <c r="H501" s="368"/>
    </row>
    <row r="502" spans="1:8" x14ac:dyDescent="0.25">
      <c r="A502" s="1131"/>
      <c r="B502" s="38" t="s">
        <v>364</v>
      </c>
      <c r="C502" s="38" t="s">
        <v>206</v>
      </c>
      <c r="D502" s="38">
        <v>0</v>
      </c>
      <c r="E502" s="172">
        <v>0.95</v>
      </c>
      <c r="F502" s="370">
        <v>1</v>
      </c>
      <c r="G502" s="367">
        <f t="shared" si="20"/>
        <v>1.0526315789473684</v>
      </c>
      <c r="H502" s="368"/>
    </row>
    <row r="503" spans="1:8" x14ac:dyDescent="0.25">
      <c r="A503" s="1131"/>
      <c r="B503" s="38" t="s">
        <v>366</v>
      </c>
      <c r="C503" s="38" t="s">
        <v>357</v>
      </c>
      <c r="D503" s="38">
        <v>0</v>
      </c>
      <c r="E503" s="38">
        <v>8</v>
      </c>
      <c r="F503" s="366">
        <v>0</v>
      </c>
      <c r="G503" s="367">
        <f t="shared" si="20"/>
        <v>0</v>
      </c>
      <c r="H503" s="368"/>
    </row>
    <row r="504" spans="1:8" ht="15.75" thickBot="1" x14ac:dyDescent="0.3">
      <c r="A504" s="1132"/>
      <c r="B504" s="40" t="s">
        <v>368</v>
      </c>
      <c r="C504" s="40" t="s">
        <v>357</v>
      </c>
      <c r="D504" s="40">
        <v>0</v>
      </c>
      <c r="E504" s="40">
        <v>6</v>
      </c>
      <c r="F504" s="371">
        <v>6</v>
      </c>
      <c r="G504" s="372">
        <f t="shared" si="20"/>
        <v>1</v>
      </c>
      <c r="H504" s="373"/>
    </row>
    <row r="505" spans="1:8" x14ac:dyDescent="0.25">
      <c r="A505" s="1131" t="s">
        <v>139</v>
      </c>
      <c r="B505" s="184" t="s">
        <v>356</v>
      </c>
      <c r="C505" s="184" t="s">
        <v>357</v>
      </c>
      <c r="D505" s="184">
        <v>0</v>
      </c>
      <c r="E505" s="184">
        <v>12</v>
      </c>
      <c r="F505" s="374">
        <v>4</v>
      </c>
      <c r="G505" s="375">
        <f t="shared" si="20"/>
        <v>0.33333333333333331</v>
      </c>
      <c r="H505" s="376"/>
    </row>
    <row r="506" spans="1:8" x14ac:dyDescent="0.25">
      <c r="A506" s="1131"/>
      <c r="B506" s="38" t="s">
        <v>359</v>
      </c>
      <c r="C506" s="38" t="s">
        <v>357</v>
      </c>
      <c r="D506" s="38">
        <v>0</v>
      </c>
      <c r="E506" s="38">
        <v>96</v>
      </c>
      <c r="F506" s="366">
        <v>32</v>
      </c>
      <c r="G506" s="367">
        <f t="shared" si="20"/>
        <v>0.33333333333333331</v>
      </c>
      <c r="H506" s="368"/>
    </row>
    <row r="507" spans="1:8" x14ac:dyDescent="0.25">
      <c r="A507" s="1131"/>
      <c r="B507" s="38" t="s">
        <v>361</v>
      </c>
      <c r="C507" s="38" t="s">
        <v>357</v>
      </c>
      <c r="D507" s="38">
        <v>0</v>
      </c>
      <c r="E507" s="38">
        <v>100</v>
      </c>
      <c r="F507" s="366">
        <v>100</v>
      </c>
      <c r="G507" s="367">
        <f t="shared" si="20"/>
        <v>1</v>
      </c>
      <c r="H507" s="368"/>
    </row>
    <row r="508" spans="1:8" x14ac:dyDescent="0.25">
      <c r="A508" s="1131"/>
      <c r="B508" s="38" t="s">
        <v>362</v>
      </c>
      <c r="C508" s="38" t="s">
        <v>206</v>
      </c>
      <c r="D508" s="38">
        <v>0</v>
      </c>
      <c r="E508" s="172">
        <v>0.97</v>
      </c>
      <c r="F508" s="369">
        <v>0.97</v>
      </c>
      <c r="G508" s="367">
        <f t="shared" si="20"/>
        <v>1</v>
      </c>
      <c r="H508" s="368"/>
    </row>
    <row r="509" spans="1:8" x14ac:dyDescent="0.25">
      <c r="A509" s="1131"/>
      <c r="B509" s="38" t="s">
        <v>364</v>
      </c>
      <c r="C509" s="38" t="s">
        <v>206</v>
      </c>
      <c r="D509" s="38">
        <v>0</v>
      </c>
      <c r="E509" s="172">
        <v>0.95</v>
      </c>
      <c r="F509" s="370">
        <v>1</v>
      </c>
      <c r="G509" s="367">
        <f t="shared" si="20"/>
        <v>1.0526315789473684</v>
      </c>
      <c r="H509" s="368"/>
    </row>
    <row r="510" spans="1:8" x14ac:dyDescent="0.25">
      <c r="A510" s="1131"/>
      <c r="B510" s="38" t="s">
        <v>366</v>
      </c>
      <c r="C510" s="38" t="s">
        <v>357</v>
      </c>
      <c r="D510" s="38">
        <v>0</v>
      </c>
      <c r="E510" s="38">
        <v>8</v>
      </c>
      <c r="F510" s="366">
        <v>0</v>
      </c>
      <c r="G510" s="367">
        <f t="shared" si="20"/>
        <v>0</v>
      </c>
      <c r="H510" s="368"/>
    </row>
    <row r="511" spans="1:8" ht="15.75" thickBot="1" x14ac:dyDescent="0.3">
      <c r="A511" s="1132"/>
      <c r="B511" s="40" t="s">
        <v>368</v>
      </c>
      <c r="C511" s="40" t="s">
        <v>357</v>
      </c>
      <c r="D511" s="40">
        <v>0</v>
      </c>
      <c r="E511" s="40">
        <v>6</v>
      </c>
      <c r="F511" s="371">
        <v>9</v>
      </c>
      <c r="G511" s="372">
        <f t="shared" si="20"/>
        <v>1.5</v>
      </c>
      <c r="H511" s="373"/>
    </row>
    <row r="512" spans="1:8" x14ac:dyDescent="0.25">
      <c r="A512" s="1131" t="s">
        <v>140</v>
      </c>
      <c r="B512" s="184" t="s">
        <v>356</v>
      </c>
      <c r="C512" s="184" t="s">
        <v>357</v>
      </c>
      <c r="D512" s="184">
        <v>0</v>
      </c>
      <c r="E512" s="184">
        <v>12</v>
      </c>
      <c r="F512" s="374">
        <v>5</v>
      </c>
      <c r="G512" s="375">
        <f t="shared" si="20"/>
        <v>0.41666666666666669</v>
      </c>
      <c r="H512" s="376"/>
    </row>
    <row r="513" spans="1:8" x14ac:dyDescent="0.25">
      <c r="A513" s="1131"/>
      <c r="B513" s="38" t="s">
        <v>359</v>
      </c>
      <c r="C513" s="38" t="s">
        <v>357</v>
      </c>
      <c r="D513" s="38">
        <v>0</v>
      </c>
      <c r="E513" s="38">
        <v>96</v>
      </c>
      <c r="F513" s="366">
        <v>40</v>
      </c>
      <c r="G513" s="367">
        <f t="shared" si="20"/>
        <v>0.41666666666666669</v>
      </c>
      <c r="H513" s="368"/>
    </row>
    <row r="514" spans="1:8" x14ac:dyDescent="0.25">
      <c r="A514" s="1131"/>
      <c r="B514" s="38" t="s">
        <v>361</v>
      </c>
      <c r="C514" s="38" t="s">
        <v>357</v>
      </c>
      <c r="D514" s="38">
        <v>0</v>
      </c>
      <c r="E514" s="38">
        <v>100</v>
      </c>
      <c r="F514" s="366">
        <v>100</v>
      </c>
      <c r="G514" s="367">
        <f t="shared" si="20"/>
        <v>1</v>
      </c>
      <c r="H514" s="368"/>
    </row>
    <row r="515" spans="1:8" x14ac:dyDescent="0.25">
      <c r="A515" s="1131"/>
      <c r="B515" s="38" t="s">
        <v>362</v>
      </c>
      <c r="C515" s="38" t="s">
        <v>206</v>
      </c>
      <c r="D515" s="38">
        <v>0</v>
      </c>
      <c r="E515" s="172">
        <v>0.97</v>
      </c>
      <c r="F515" s="369">
        <v>0.94</v>
      </c>
      <c r="G515" s="367">
        <f t="shared" si="20"/>
        <v>0.96907216494845361</v>
      </c>
      <c r="H515" s="368"/>
    </row>
    <row r="516" spans="1:8" x14ac:dyDescent="0.25">
      <c r="A516" s="1131"/>
      <c r="B516" s="38" t="s">
        <v>364</v>
      </c>
      <c r="C516" s="38" t="s">
        <v>206</v>
      </c>
      <c r="D516" s="38">
        <v>0</v>
      </c>
      <c r="E516" s="172">
        <v>0.95</v>
      </c>
      <c r="F516" s="370">
        <v>1</v>
      </c>
      <c r="G516" s="367">
        <f t="shared" si="20"/>
        <v>1.0526315789473684</v>
      </c>
      <c r="H516" s="368"/>
    </row>
    <row r="517" spans="1:8" x14ac:dyDescent="0.25">
      <c r="A517" s="1131"/>
      <c r="B517" s="38" t="s">
        <v>366</v>
      </c>
      <c r="C517" s="38" t="s">
        <v>357</v>
      </c>
      <c r="D517" s="38">
        <v>0</v>
      </c>
      <c r="E517" s="38">
        <v>8</v>
      </c>
      <c r="F517" s="366">
        <v>1</v>
      </c>
      <c r="G517" s="367">
        <f t="shared" si="20"/>
        <v>0.125</v>
      </c>
      <c r="H517" s="368"/>
    </row>
    <row r="518" spans="1:8" ht="15.75" thickBot="1" x14ac:dyDescent="0.3">
      <c r="A518" s="1132"/>
      <c r="B518" s="40" t="s">
        <v>368</v>
      </c>
      <c r="C518" s="40" t="s">
        <v>357</v>
      </c>
      <c r="D518" s="40">
        <v>0</v>
      </c>
      <c r="E518" s="40">
        <v>6</v>
      </c>
      <c r="F518" s="371">
        <v>11</v>
      </c>
      <c r="G518" s="372">
        <f t="shared" si="20"/>
        <v>1.8333333333333333</v>
      </c>
      <c r="H518" s="373"/>
    </row>
    <row r="519" spans="1:8" x14ac:dyDescent="0.25">
      <c r="A519" s="1131" t="s">
        <v>141</v>
      </c>
      <c r="B519" s="184" t="s">
        <v>356</v>
      </c>
      <c r="C519" s="184" t="s">
        <v>357</v>
      </c>
      <c r="D519" s="184">
        <v>0</v>
      </c>
      <c r="E519" s="184">
        <v>12</v>
      </c>
      <c r="F519" s="374">
        <v>6</v>
      </c>
      <c r="G519" s="375">
        <f t="shared" si="20"/>
        <v>0.5</v>
      </c>
      <c r="H519" s="376"/>
    </row>
    <row r="520" spans="1:8" x14ac:dyDescent="0.25">
      <c r="A520" s="1131"/>
      <c r="B520" s="38" t="s">
        <v>359</v>
      </c>
      <c r="C520" s="38" t="s">
        <v>357</v>
      </c>
      <c r="D520" s="38">
        <v>0</v>
      </c>
      <c r="E520" s="38">
        <v>96</v>
      </c>
      <c r="F520" s="366">
        <v>48</v>
      </c>
      <c r="G520" s="367">
        <f t="shared" si="20"/>
        <v>0.5</v>
      </c>
      <c r="H520" s="30"/>
    </row>
    <row r="521" spans="1:8" x14ac:dyDescent="0.25">
      <c r="A521" s="1131"/>
      <c r="B521" s="38" t="s">
        <v>361</v>
      </c>
      <c r="C521" s="38" t="s">
        <v>357</v>
      </c>
      <c r="D521" s="38">
        <v>0</v>
      </c>
      <c r="E521" s="38">
        <v>100</v>
      </c>
      <c r="F521" s="366">
        <v>100</v>
      </c>
      <c r="G521" s="367">
        <f t="shared" si="20"/>
        <v>1</v>
      </c>
      <c r="H521" s="30"/>
    </row>
    <row r="522" spans="1:8" x14ac:dyDescent="0.25">
      <c r="A522" s="1131"/>
      <c r="B522" s="38" t="s">
        <v>362</v>
      </c>
      <c r="C522" s="38" t="s">
        <v>206</v>
      </c>
      <c r="D522" s="38">
        <v>0</v>
      </c>
      <c r="E522" s="172">
        <v>0.97</v>
      </c>
      <c r="F522" s="369">
        <v>0.95</v>
      </c>
      <c r="G522" s="367">
        <f t="shared" si="20"/>
        <v>0.97938144329896903</v>
      </c>
      <c r="H522" s="30"/>
    </row>
    <row r="523" spans="1:8" x14ac:dyDescent="0.25">
      <c r="A523" s="1131"/>
      <c r="B523" s="38" t="s">
        <v>364</v>
      </c>
      <c r="C523" s="38" t="s">
        <v>206</v>
      </c>
      <c r="D523" s="38">
        <v>0</v>
      </c>
      <c r="E523" s="172">
        <v>0.95</v>
      </c>
      <c r="F523" s="370">
        <v>1</v>
      </c>
      <c r="G523" s="367">
        <f t="shared" si="20"/>
        <v>1.0526315789473684</v>
      </c>
      <c r="H523" s="30"/>
    </row>
    <row r="524" spans="1:8" x14ac:dyDescent="0.25">
      <c r="A524" s="1131"/>
      <c r="B524" s="38" t="s">
        <v>366</v>
      </c>
      <c r="C524" s="38" t="s">
        <v>357</v>
      </c>
      <c r="D524" s="38">
        <v>0</v>
      </c>
      <c r="E524" s="38">
        <v>8</v>
      </c>
      <c r="F524" s="377">
        <v>1</v>
      </c>
      <c r="G524" s="367">
        <f t="shared" si="20"/>
        <v>0.125</v>
      </c>
      <c r="H524" s="30"/>
    </row>
    <row r="525" spans="1:8" ht="15.75" thickBot="1" x14ac:dyDescent="0.3">
      <c r="A525" s="1132"/>
      <c r="B525" s="40" t="s">
        <v>368</v>
      </c>
      <c r="C525" s="40" t="s">
        <v>357</v>
      </c>
      <c r="D525" s="40">
        <v>0</v>
      </c>
      <c r="E525" s="40">
        <v>6</v>
      </c>
      <c r="F525" s="378">
        <v>12</v>
      </c>
      <c r="G525" s="372">
        <f t="shared" si="20"/>
        <v>2</v>
      </c>
      <c r="H525" s="35"/>
    </row>
    <row r="526" spans="1:8" x14ac:dyDescent="0.25">
      <c r="A526" s="1130" t="s">
        <v>129</v>
      </c>
      <c r="B526" s="38" t="s">
        <v>356</v>
      </c>
      <c r="C526" s="38" t="s">
        <v>357</v>
      </c>
      <c r="D526" s="184">
        <v>0</v>
      </c>
      <c r="E526" s="184">
        <v>12</v>
      </c>
      <c r="F526" s="374">
        <v>7</v>
      </c>
      <c r="G526" s="375">
        <f t="shared" ref="G526:G567" si="21">F526/E526</f>
        <v>0.58333333333333337</v>
      </c>
      <c r="H526" s="376"/>
    </row>
    <row r="527" spans="1:8" x14ac:dyDescent="0.25">
      <c r="A527" s="1131"/>
      <c r="B527" s="38" t="s">
        <v>359</v>
      </c>
      <c r="C527" s="38" t="s">
        <v>357</v>
      </c>
      <c r="D527" s="38">
        <v>0</v>
      </c>
      <c r="E527" s="38">
        <v>96</v>
      </c>
      <c r="F527" s="366">
        <v>56</v>
      </c>
      <c r="G527" s="367">
        <f t="shared" si="21"/>
        <v>0.58333333333333337</v>
      </c>
      <c r="H527" s="30"/>
    </row>
    <row r="528" spans="1:8" x14ac:dyDescent="0.25">
      <c r="A528" s="1131"/>
      <c r="B528" s="38" t="s">
        <v>361</v>
      </c>
      <c r="C528" s="38" t="s">
        <v>357</v>
      </c>
      <c r="D528" s="38">
        <v>0</v>
      </c>
      <c r="E528" s="38">
        <v>100</v>
      </c>
      <c r="F528" s="366">
        <v>100</v>
      </c>
      <c r="G528" s="367">
        <f t="shared" si="21"/>
        <v>1</v>
      </c>
      <c r="H528" s="30"/>
    </row>
    <row r="529" spans="1:8" x14ac:dyDescent="0.25">
      <c r="A529" s="1131"/>
      <c r="B529" s="38" t="s">
        <v>362</v>
      </c>
      <c r="C529" s="38" t="s">
        <v>206</v>
      </c>
      <c r="D529" s="38">
        <v>0</v>
      </c>
      <c r="E529" s="172">
        <v>0.97</v>
      </c>
      <c r="F529" s="369"/>
      <c r="G529" s="367">
        <f t="shared" si="21"/>
        <v>0</v>
      </c>
      <c r="H529" s="30"/>
    </row>
    <row r="530" spans="1:8" x14ac:dyDescent="0.25">
      <c r="A530" s="1131"/>
      <c r="B530" s="38" t="s">
        <v>364</v>
      </c>
      <c r="C530" s="38" t="s">
        <v>206</v>
      </c>
      <c r="D530" s="38">
        <v>0</v>
      </c>
      <c r="E530" s="172">
        <v>0.95</v>
      </c>
      <c r="F530" s="370"/>
      <c r="G530" s="367">
        <f t="shared" si="21"/>
        <v>0</v>
      </c>
      <c r="H530" s="30"/>
    </row>
    <row r="531" spans="1:8" x14ac:dyDescent="0.25">
      <c r="A531" s="1131"/>
      <c r="B531" s="38" t="s">
        <v>366</v>
      </c>
      <c r="C531" s="38" t="s">
        <v>357</v>
      </c>
      <c r="D531" s="38">
        <v>0</v>
      </c>
      <c r="E531" s="38">
        <v>8</v>
      </c>
      <c r="F531" s="377">
        <v>0</v>
      </c>
      <c r="G531" s="367">
        <f t="shared" si="21"/>
        <v>0</v>
      </c>
      <c r="H531" s="30"/>
    </row>
    <row r="532" spans="1:8" ht="15.75" thickBot="1" x14ac:dyDescent="0.3">
      <c r="A532" s="1132"/>
      <c r="B532" s="40" t="s">
        <v>368</v>
      </c>
      <c r="C532" s="40" t="s">
        <v>357</v>
      </c>
      <c r="D532" s="40">
        <v>0</v>
      </c>
      <c r="E532" s="40">
        <v>6</v>
      </c>
      <c r="F532" s="378">
        <v>4</v>
      </c>
      <c r="G532" s="372">
        <f t="shared" si="21"/>
        <v>0.66666666666666663</v>
      </c>
      <c r="H532" s="35"/>
    </row>
    <row r="533" spans="1:8" x14ac:dyDescent="0.25">
      <c r="A533" s="1130" t="s">
        <v>130</v>
      </c>
      <c r="B533" s="38" t="s">
        <v>356</v>
      </c>
      <c r="C533" s="38" t="s">
        <v>357</v>
      </c>
      <c r="D533" s="38">
        <v>0</v>
      </c>
      <c r="E533" s="184">
        <v>12</v>
      </c>
      <c r="F533" s="374">
        <v>8</v>
      </c>
      <c r="G533" s="375">
        <f t="shared" si="21"/>
        <v>0.66666666666666663</v>
      </c>
      <c r="H533" s="376"/>
    </row>
    <row r="534" spans="1:8" x14ac:dyDescent="0.25">
      <c r="A534" s="1131"/>
      <c r="B534" s="38" t="s">
        <v>359</v>
      </c>
      <c r="C534" s="38" t="s">
        <v>357</v>
      </c>
      <c r="D534" s="38">
        <v>0</v>
      </c>
      <c r="E534" s="38">
        <v>96</v>
      </c>
      <c r="F534" s="366">
        <v>64</v>
      </c>
      <c r="G534" s="367">
        <f t="shared" si="21"/>
        <v>0.66666666666666663</v>
      </c>
      <c r="H534" s="30"/>
    </row>
    <row r="535" spans="1:8" x14ac:dyDescent="0.25">
      <c r="A535" s="1131"/>
      <c r="B535" s="38" t="s">
        <v>361</v>
      </c>
      <c r="C535" s="38" t="s">
        <v>357</v>
      </c>
      <c r="D535" s="38">
        <v>0</v>
      </c>
      <c r="E535" s="38">
        <v>100</v>
      </c>
      <c r="F535" s="366">
        <v>100</v>
      </c>
      <c r="G535" s="367">
        <f t="shared" si="21"/>
        <v>1</v>
      </c>
      <c r="H535" s="30"/>
    </row>
    <row r="536" spans="1:8" x14ac:dyDescent="0.25">
      <c r="A536" s="1131"/>
      <c r="B536" s="38" t="s">
        <v>362</v>
      </c>
      <c r="C536" s="38" t="s">
        <v>206</v>
      </c>
      <c r="D536" s="38">
        <v>0</v>
      </c>
      <c r="E536" s="172">
        <v>0.97</v>
      </c>
      <c r="F536" s="369"/>
      <c r="G536" s="367">
        <f t="shared" si="21"/>
        <v>0</v>
      </c>
      <c r="H536" s="30"/>
    </row>
    <row r="537" spans="1:8" x14ac:dyDescent="0.25">
      <c r="A537" s="1131"/>
      <c r="B537" s="38" t="s">
        <v>364</v>
      </c>
      <c r="C537" s="38" t="s">
        <v>206</v>
      </c>
      <c r="D537" s="38">
        <v>0</v>
      </c>
      <c r="E537" s="172">
        <v>0.95</v>
      </c>
      <c r="F537" s="370"/>
      <c r="G537" s="367">
        <f t="shared" si="21"/>
        <v>0</v>
      </c>
      <c r="H537" s="30"/>
    </row>
    <row r="538" spans="1:8" x14ac:dyDescent="0.25">
      <c r="A538" s="1131"/>
      <c r="B538" s="38" t="s">
        <v>366</v>
      </c>
      <c r="C538" s="38" t="s">
        <v>357</v>
      </c>
      <c r="D538" s="38">
        <v>0</v>
      </c>
      <c r="E538" s="38">
        <v>8</v>
      </c>
      <c r="F538" s="377">
        <v>4</v>
      </c>
      <c r="G538" s="367">
        <f t="shared" si="21"/>
        <v>0.5</v>
      </c>
      <c r="H538" s="30"/>
    </row>
    <row r="539" spans="1:8" ht="15.75" thickBot="1" x14ac:dyDescent="0.3">
      <c r="A539" s="1132"/>
      <c r="B539" s="40" t="s">
        <v>368</v>
      </c>
      <c r="C539" s="40" t="s">
        <v>357</v>
      </c>
      <c r="D539" s="40">
        <v>0</v>
      </c>
      <c r="E539" s="40">
        <v>6</v>
      </c>
      <c r="F539" s="378">
        <v>3</v>
      </c>
      <c r="G539" s="372">
        <f t="shared" si="21"/>
        <v>0.5</v>
      </c>
      <c r="H539" s="35"/>
    </row>
    <row r="540" spans="1:8" ht="75" customHeight="1" x14ac:dyDescent="0.25">
      <c r="A540" s="1130" t="s">
        <v>131</v>
      </c>
      <c r="B540" s="38" t="s">
        <v>356</v>
      </c>
      <c r="C540" s="38" t="s">
        <v>357</v>
      </c>
      <c r="D540" s="38">
        <v>0</v>
      </c>
      <c r="E540" s="184">
        <v>12</v>
      </c>
      <c r="F540" s="374">
        <v>8</v>
      </c>
      <c r="G540" s="375">
        <f t="shared" si="21"/>
        <v>0.66666666666666663</v>
      </c>
      <c r="H540" s="376" t="s">
        <v>383</v>
      </c>
    </row>
    <row r="541" spans="1:8" ht="15" customHeight="1" x14ac:dyDescent="0.25">
      <c r="A541" s="1131"/>
      <c r="B541" s="38" t="s">
        <v>359</v>
      </c>
      <c r="C541" s="38" t="s">
        <v>357</v>
      </c>
      <c r="D541" s="38">
        <v>0</v>
      </c>
      <c r="E541" s="38">
        <v>96</v>
      </c>
      <c r="F541" s="366">
        <v>72</v>
      </c>
      <c r="G541" s="367">
        <f t="shared" si="21"/>
        <v>0.75</v>
      </c>
      <c r="H541" s="379" t="s">
        <v>384</v>
      </c>
    </row>
    <row r="542" spans="1:8" ht="15" customHeight="1" x14ac:dyDescent="0.25">
      <c r="A542" s="1131"/>
      <c r="B542" s="38" t="s">
        <v>361</v>
      </c>
      <c r="C542" s="38" t="s">
        <v>357</v>
      </c>
      <c r="D542" s="38">
        <v>0</v>
      </c>
      <c r="E542" s="38">
        <v>100</v>
      </c>
      <c r="F542" s="366">
        <v>100</v>
      </c>
      <c r="G542" s="367">
        <f t="shared" si="21"/>
        <v>1</v>
      </c>
      <c r="H542" s="379" t="s">
        <v>385</v>
      </c>
    </row>
    <row r="543" spans="1:8" ht="15" customHeight="1" x14ac:dyDescent="0.25">
      <c r="A543" s="1131"/>
      <c r="B543" s="38" t="s">
        <v>362</v>
      </c>
      <c r="C543" s="38" t="s">
        <v>206</v>
      </c>
      <c r="D543" s="38">
        <v>0</v>
      </c>
      <c r="E543" s="172">
        <v>0.97</v>
      </c>
      <c r="F543" s="369">
        <v>0.93600000000000005</v>
      </c>
      <c r="G543" s="367">
        <f t="shared" si="21"/>
        <v>0.96494845360824755</v>
      </c>
      <c r="H543" s="379" t="s">
        <v>386</v>
      </c>
    </row>
    <row r="544" spans="1:8" x14ac:dyDescent="0.25">
      <c r="A544" s="1131"/>
      <c r="B544" s="38" t="s">
        <v>364</v>
      </c>
      <c r="C544" s="38" t="s">
        <v>206</v>
      </c>
      <c r="D544" s="38">
        <v>0</v>
      </c>
      <c r="E544" s="172">
        <v>0.95</v>
      </c>
      <c r="F544" s="380">
        <v>1</v>
      </c>
      <c r="G544" s="367">
        <f t="shared" si="21"/>
        <v>1.0526315789473684</v>
      </c>
      <c r="H544" s="30"/>
    </row>
    <row r="545" spans="1:8" ht="60" x14ac:dyDescent="0.25">
      <c r="A545" s="1131"/>
      <c r="B545" s="38" t="s">
        <v>366</v>
      </c>
      <c r="C545" s="38" t="s">
        <v>357</v>
      </c>
      <c r="D545" s="38">
        <v>0</v>
      </c>
      <c r="E545" s="38">
        <v>8</v>
      </c>
      <c r="F545" s="29">
        <v>2</v>
      </c>
      <c r="G545" s="367">
        <f t="shared" si="21"/>
        <v>0.25</v>
      </c>
      <c r="H545" s="379" t="s">
        <v>387</v>
      </c>
    </row>
    <row r="546" spans="1:8" ht="15.75" thickBot="1" x14ac:dyDescent="0.3">
      <c r="A546" s="1132"/>
      <c r="B546" s="40" t="s">
        <v>368</v>
      </c>
      <c r="C546" s="40" t="s">
        <v>357</v>
      </c>
      <c r="D546" s="40">
        <v>0</v>
      </c>
      <c r="E546" s="40">
        <v>6</v>
      </c>
      <c r="F546" s="31">
        <v>16</v>
      </c>
      <c r="G546" s="372">
        <f t="shared" si="21"/>
        <v>2.6666666666666665</v>
      </c>
      <c r="H546" s="35"/>
    </row>
    <row r="547" spans="1:8" x14ac:dyDescent="0.25">
      <c r="A547" s="1130" t="s">
        <v>132</v>
      </c>
      <c r="B547" s="38" t="s">
        <v>356</v>
      </c>
      <c r="C547" s="38" t="s">
        <v>357</v>
      </c>
      <c r="D547" s="38">
        <v>0</v>
      </c>
      <c r="E547" s="184">
        <v>12</v>
      </c>
      <c r="F547" s="374">
        <v>10</v>
      </c>
      <c r="G547" s="375">
        <f t="shared" si="21"/>
        <v>0.83333333333333337</v>
      </c>
      <c r="H547" s="376"/>
    </row>
    <row r="548" spans="1:8" x14ac:dyDescent="0.25">
      <c r="A548" s="1131"/>
      <c r="B548" s="38" t="s">
        <v>359</v>
      </c>
      <c r="C548" s="38" t="s">
        <v>357</v>
      </c>
      <c r="D548" s="38">
        <v>0</v>
      </c>
      <c r="E548" s="38">
        <v>96</v>
      </c>
      <c r="F548" s="366">
        <v>80</v>
      </c>
      <c r="G548" s="367">
        <f t="shared" si="21"/>
        <v>0.83333333333333337</v>
      </c>
      <c r="H548" s="30"/>
    </row>
    <row r="549" spans="1:8" x14ac:dyDescent="0.25">
      <c r="A549" s="1131"/>
      <c r="B549" s="38" t="s">
        <v>361</v>
      </c>
      <c r="C549" s="38" t="s">
        <v>357</v>
      </c>
      <c r="D549" s="38">
        <v>0</v>
      </c>
      <c r="E549" s="38">
        <v>100</v>
      </c>
      <c r="F549" s="366">
        <v>100</v>
      </c>
      <c r="G549" s="367">
        <f t="shared" si="21"/>
        <v>1</v>
      </c>
      <c r="H549" s="30"/>
    </row>
    <row r="550" spans="1:8" x14ac:dyDescent="0.25">
      <c r="A550" s="1131"/>
      <c r="B550" s="38" t="s">
        <v>362</v>
      </c>
      <c r="C550" s="38" t="s">
        <v>206</v>
      </c>
      <c r="D550" s="38">
        <v>0</v>
      </c>
      <c r="E550" s="172">
        <v>0.97</v>
      </c>
      <c r="F550" s="369">
        <v>0.93</v>
      </c>
      <c r="G550" s="367">
        <f t="shared" si="21"/>
        <v>0.95876288659793818</v>
      </c>
      <c r="H550" s="30"/>
    </row>
    <row r="551" spans="1:8" x14ac:dyDescent="0.25">
      <c r="A551" s="1131"/>
      <c r="B551" s="38" t="s">
        <v>364</v>
      </c>
      <c r="C551" s="38" t="s">
        <v>206</v>
      </c>
      <c r="D551" s="38">
        <v>0</v>
      </c>
      <c r="E551" s="172">
        <v>0.95</v>
      </c>
      <c r="F551" s="370">
        <v>1</v>
      </c>
      <c r="G551" s="367">
        <f t="shared" si="21"/>
        <v>1.0526315789473684</v>
      </c>
      <c r="H551" s="30"/>
    </row>
    <row r="552" spans="1:8" x14ac:dyDescent="0.25">
      <c r="A552" s="1131"/>
      <c r="B552" s="38" t="s">
        <v>366</v>
      </c>
      <c r="C552" s="38" t="s">
        <v>357</v>
      </c>
      <c r="D552" s="38">
        <v>0</v>
      </c>
      <c r="E552" s="38">
        <v>8</v>
      </c>
      <c r="F552" s="29">
        <v>4</v>
      </c>
      <c r="G552" s="367">
        <f t="shared" si="21"/>
        <v>0.5</v>
      </c>
      <c r="H552" s="30"/>
    </row>
    <row r="553" spans="1:8" ht="15.75" thickBot="1" x14ac:dyDescent="0.3">
      <c r="A553" s="1132"/>
      <c r="B553" s="40" t="s">
        <v>368</v>
      </c>
      <c r="C553" s="40" t="s">
        <v>357</v>
      </c>
      <c r="D553" s="40">
        <v>0</v>
      </c>
      <c r="E553" s="40">
        <v>6</v>
      </c>
      <c r="F553" s="31">
        <v>18</v>
      </c>
      <c r="G553" s="372">
        <f t="shared" si="21"/>
        <v>3</v>
      </c>
      <c r="H553" s="35"/>
    </row>
    <row r="554" spans="1:8" x14ac:dyDescent="0.25">
      <c r="A554" s="1130" t="s">
        <v>133</v>
      </c>
      <c r="B554" s="38" t="s">
        <v>356</v>
      </c>
      <c r="C554" s="38" t="s">
        <v>357</v>
      </c>
      <c r="D554" s="38">
        <v>0</v>
      </c>
      <c r="E554" s="184">
        <v>12</v>
      </c>
      <c r="F554" s="374">
        <v>11</v>
      </c>
      <c r="G554" s="375">
        <f t="shared" ref="G554:G560" si="22">F554/E554</f>
        <v>0.91666666666666663</v>
      </c>
      <c r="H554" s="376"/>
    </row>
    <row r="555" spans="1:8" x14ac:dyDescent="0.25">
      <c r="A555" s="1131"/>
      <c r="B555" s="38" t="s">
        <v>359</v>
      </c>
      <c r="C555" s="38" t="s">
        <v>357</v>
      </c>
      <c r="D555" s="38">
        <v>0</v>
      </c>
      <c r="E555" s="38">
        <v>96</v>
      </c>
      <c r="F555" s="366">
        <v>88</v>
      </c>
      <c r="G555" s="367">
        <f t="shared" si="22"/>
        <v>0.91666666666666663</v>
      </c>
      <c r="H555" s="30"/>
    </row>
    <row r="556" spans="1:8" x14ac:dyDescent="0.25">
      <c r="A556" s="1131"/>
      <c r="B556" s="38" t="s">
        <v>361</v>
      </c>
      <c r="C556" s="38" t="s">
        <v>357</v>
      </c>
      <c r="D556" s="38">
        <v>0</v>
      </c>
      <c r="E556" s="38">
        <v>100</v>
      </c>
      <c r="F556" s="366">
        <v>100</v>
      </c>
      <c r="G556" s="367">
        <f t="shared" si="22"/>
        <v>1</v>
      </c>
      <c r="H556" s="30"/>
    </row>
    <row r="557" spans="1:8" x14ac:dyDescent="0.25">
      <c r="A557" s="1131"/>
      <c r="B557" s="38" t="s">
        <v>362</v>
      </c>
      <c r="C557" s="38" t="s">
        <v>206</v>
      </c>
      <c r="D557" s="38">
        <v>0</v>
      </c>
      <c r="E557" s="172">
        <v>0.97</v>
      </c>
      <c r="F557" s="369">
        <v>0.96</v>
      </c>
      <c r="G557" s="367">
        <f t="shared" si="22"/>
        <v>0.98969072164948457</v>
      </c>
      <c r="H557" s="30"/>
    </row>
    <row r="558" spans="1:8" x14ac:dyDescent="0.25">
      <c r="A558" s="1131"/>
      <c r="B558" s="38" t="s">
        <v>364</v>
      </c>
      <c r="C558" s="38" t="s">
        <v>206</v>
      </c>
      <c r="D558" s="38">
        <v>0</v>
      </c>
      <c r="E558" s="172">
        <v>0.95</v>
      </c>
      <c r="F558" s="370">
        <v>1</v>
      </c>
      <c r="G558" s="367">
        <f t="shared" si="22"/>
        <v>1.0526315789473684</v>
      </c>
      <c r="H558" s="30"/>
    </row>
    <row r="559" spans="1:8" x14ac:dyDescent="0.25">
      <c r="A559" s="1131"/>
      <c r="B559" s="38" t="s">
        <v>366</v>
      </c>
      <c r="C559" s="38" t="s">
        <v>357</v>
      </c>
      <c r="D559" s="38">
        <v>0</v>
      </c>
      <c r="E559" s="38">
        <v>8</v>
      </c>
      <c r="F559" s="29">
        <v>5</v>
      </c>
      <c r="G559" s="367">
        <f t="shared" si="22"/>
        <v>0.625</v>
      </c>
      <c r="H559" s="30"/>
    </row>
    <row r="560" spans="1:8" ht="15.75" thickBot="1" x14ac:dyDescent="0.3">
      <c r="A560" s="1132"/>
      <c r="B560" s="40" t="s">
        <v>368</v>
      </c>
      <c r="C560" s="40" t="s">
        <v>357</v>
      </c>
      <c r="D560" s="40">
        <v>0</v>
      </c>
      <c r="E560" s="40">
        <v>6</v>
      </c>
      <c r="F560" s="31">
        <v>18</v>
      </c>
      <c r="G560" s="372">
        <f t="shared" si="22"/>
        <v>3</v>
      </c>
      <c r="H560" s="35"/>
    </row>
    <row r="561" spans="1:11" x14ac:dyDescent="0.25">
      <c r="A561" s="1130" t="s">
        <v>134</v>
      </c>
      <c r="B561" s="38" t="s">
        <v>356</v>
      </c>
      <c r="C561" s="38" t="s">
        <v>357</v>
      </c>
      <c r="D561" s="38">
        <v>0</v>
      </c>
      <c r="E561" s="184">
        <v>12</v>
      </c>
      <c r="F561" s="374">
        <v>12</v>
      </c>
      <c r="G561" s="375">
        <f t="shared" si="21"/>
        <v>1</v>
      </c>
      <c r="H561" s="376"/>
      <c r="I561" s="147">
        <f>LEN(H561)</f>
        <v>0</v>
      </c>
      <c r="J561" s="147">
        <v>300</v>
      </c>
      <c r="K561" s="147"/>
    </row>
    <row r="562" spans="1:11" x14ac:dyDescent="0.25">
      <c r="A562" s="1131"/>
      <c r="B562" s="38" t="s">
        <v>359</v>
      </c>
      <c r="C562" s="38" t="s">
        <v>357</v>
      </c>
      <c r="D562" s="38">
        <v>0</v>
      </c>
      <c r="E562" s="38">
        <v>96</v>
      </c>
      <c r="F562" s="366">
        <v>96</v>
      </c>
      <c r="G562" s="367">
        <f t="shared" si="21"/>
        <v>1</v>
      </c>
      <c r="H562" s="30"/>
      <c r="I562" s="147">
        <f>LEN(H562)</f>
        <v>0</v>
      </c>
      <c r="J562" s="147">
        <v>300</v>
      </c>
      <c r="K562" s="147"/>
    </row>
    <row r="563" spans="1:11" x14ac:dyDescent="0.25">
      <c r="A563" s="1131"/>
      <c r="B563" s="38" t="s">
        <v>361</v>
      </c>
      <c r="C563" s="38" t="s">
        <v>357</v>
      </c>
      <c r="D563" s="38">
        <v>0</v>
      </c>
      <c r="E563" s="38">
        <v>100</v>
      </c>
      <c r="F563" s="366">
        <v>100</v>
      </c>
      <c r="G563" s="367">
        <f t="shared" si="21"/>
        <v>1</v>
      </c>
      <c r="H563" s="30"/>
      <c r="I563" s="147"/>
      <c r="J563" s="147"/>
      <c r="K563" s="147"/>
    </row>
    <row r="564" spans="1:11" x14ac:dyDescent="0.25">
      <c r="A564" s="1131"/>
      <c r="B564" s="38" t="s">
        <v>362</v>
      </c>
      <c r="C564" s="38" t="s">
        <v>206</v>
      </c>
      <c r="D564" s="38">
        <v>0</v>
      </c>
      <c r="E564" s="172">
        <v>0.97</v>
      </c>
      <c r="F564" s="369">
        <v>0.93</v>
      </c>
      <c r="G564" s="367">
        <f t="shared" si="21"/>
        <v>0.95876288659793818</v>
      </c>
      <c r="H564" s="30"/>
      <c r="I564" s="147">
        <f>LEN(H564)</f>
        <v>0</v>
      </c>
      <c r="J564" s="147">
        <v>300</v>
      </c>
      <c r="K564" s="147"/>
    </row>
    <row r="565" spans="1:11" x14ac:dyDescent="0.25">
      <c r="A565" s="1131"/>
      <c r="B565" s="38" t="s">
        <v>364</v>
      </c>
      <c r="C565" s="38" t="s">
        <v>206</v>
      </c>
      <c r="D565" s="38">
        <v>0</v>
      </c>
      <c r="E565" s="172">
        <v>0.95</v>
      </c>
      <c r="F565" s="370">
        <v>1</v>
      </c>
      <c r="G565" s="367">
        <f t="shared" si="21"/>
        <v>1.0526315789473684</v>
      </c>
      <c r="H565" s="30"/>
      <c r="I565" s="147">
        <f>LEN(H565)</f>
        <v>0</v>
      </c>
      <c r="J565" s="147">
        <v>300</v>
      </c>
      <c r="K565" s="147"/>
    </row>
    <row r="566" spans="1:11" x14ac:dyDescent="0.25">
      <c r="A566" s="1131"/>
      <c r="B566" s="38" t="s">
        <v>366</v>
      </c>
      <c r="C566" s="38" t="s">
        <v>357</v>
      </c>
      <c r="D566" s="38">
        <v>0</v>
      </c>
      <c r="E566" s="38">
        <v>5</v>
      </c>
      <c r="F566" s="29">
        <v>5</v>
      </c>
      <c r="G566" s="367">
        <f t="shared" si="21"/>
        <v>1</v>
      </c>
      <c r="H566" s="30"/>
      <c r="I566" s="147">
        <f>LEN(H566)</f>
        <v>0</v>
      </c>
      <c r="J566" s="147">
        <v>300</v>
      </c>
      <c r="K566" s="147"/>
    </row>
    <row r="567" spans="1:11" ht="15.75" thickBot="1" x14ac:dyDescent="0.3">
      <c r="A567" s="1132"/>
      <c r="B567" s="40" t="s">
        <v>368</v>
      </c>
      <c r="C567" s="40" t="s">
        <v>357</v>
      </c>
      <c r="D567" s="40">
        <v>0</v>
      </c>
      <c r="E567" s="40">
        <v>6</v>
      </c>
      <c r="F567" s="31">
        <v>21</v>
      </c>
      <c r="G567" s="372">
        <f t="shared" si="21"/>
        <v>3.5</v>
      </c>
      <c r="H567" s="35"/>
      <c r="I567" s="147">
        <f>LEN(H567)</f>
        <v>0</v>
      </c>
      <c r="J567" s="147">
        <v>300</v>
      </c>
      <c r="K567" s="147"/>
    </row>
    <row r="568" spans="1:11" x14ac:dyDescent="0.25">
      <c r="A568" s="110"/>
      <c r="B568" s="111"/>
      <c r="C568" s="111"/>
      <c r="D568" s="111"/>
      <c r="E568" s="111"/>
      <c r="G568" s="381"/>
      <c r="I568" s="147"/>
      <c r="J568" s="147"/>
      <c r="K568" s="147"/>
    </row>
    <row r="569" spans="1:11" ht="15.75" thickBot="1" x14ac:dyDescent="0.3">
      <c r="I569" s="147"/>
      <c r="J569" s="147"/>
      <c r="K569" s="147"/>
    </row>
    <row r="570" spans="1:11" ht="20.25" x14ac:dyDescent="0.3">
      <c r="A570" s="1180" t="s">
        <v>197</v>
      </c>
      <c r="B570" s="1181"/>
      <c r="C570" s="1181"/>
      <c r="D570" s="1181"/>
      <c r="E570" s="1181"/>
      <c r="F570" s="1181"/>
      <c r="G570" s="1181"/>
      <c r="H570" s="1182"/>
    </row>
    <row r="571" spans="1:11" ht="59.25" customHeight="1" x14ac:dyDescent="0.25">
      <c r="A571" s="382" t="s">
        <v>62</v>
      </c>
      <c r="B571" s="383" t="s">
        <v>193</v>
      </c>
      <c r="C571" s="384" t="s">
        <v>149</v>
      </c>
      <c r="D571" s="384" t="s">
        <v>164</v>
      </c>
      <c r="E571" s="384" t="s">
        <v>198</v>
      </c>
      <c r="F571" s="384" t="s">
        <v>199</v>
      </c>
      <c r="G571" s="384" t="s">
        <v>200</v>
      </c>
      <c r="H571" s="385" t="s">
        <v>182</v>
      </c>
    </row>
    <row r="572" spans="1:11" ht="16.5" customHeight="1" x14ac:dyDescent="0.25">
      <c r="A572" s="1130" t="s">
        <v>136</v>
      </c>
      <c r="B572" s="38" t="s">
        <v>356</v>
      </c>
      <c r="C572" s="38" t="s">
        <v>357</v>
      </c>
      <c r="D572" s="38">
        <v>0</v>
      </c>
      <c r="E572" s="38">
        <v>12</v>
      </c>
      <c r="F572" s="366">
        <v>1</v>
      </c>
      <c r="G572" s="375">
        <f t="shared" ref="G572:G635" si="23">F572/E572</f>
        <v>8.3333333333333329E-2</v>
      </c>
      <c r="H572" s="30"/>
    </row>
    <row r="573" spans="1:11" ht="16.5" customHeight="1" x14ac:dyDescent="0.25">
      <c r="A573" s="1131"/>
      <c r="B573" s="38" t="s">
        <v>359</v>
      </c>
      <c r="C573" s="38" t="s">
        <v>357</v>
      </c>
      <c r="D573" s="38">
        <v>0</v>
      </c>
      <c r="E573" s="38">
        <v>96</v>
      </c>
      <c r="F573" s="366">
        <v>8</v>
      </c>
      <c r="G573" s="367">
        <f t="shared" si="23"/>
        <v>8.3333333333333329E-2</v>
      </c>
      <c r="H573" s="30"/>
    </row>
    <row r="574" spans="1:11" ht="16.5" customHeight="1" x14ac:dyDescent="0.25">
      <c r="A574" s="1131"/>
      <c r="B574" s="38" t="s">
        <v>361</v>
      </c>
      <c r="C574" s="38" t="s">
        <v>357</v>
      </c>
      <c r="D574" s="38">
        <v>0</v>
      </c>
      <c r="E574" s="38">
        <v>100</v>
      </c>
      <c r="F574" s="366">
        <v>100</v>
      </c>
      <c r="G574" s="367">
        <f t="shared" si="23"/>
        <v>1</v>
      </c>
      <c r="H574" s="30"/>
    </row>
    <row r="575" spans="1:11" ht="16.5" customHeight="1" x14ac:dyDescent="0.25">
      <c r="A575" s="1131"/>
      <c r="B575" s="38" t="s">
        <v>362</v>
      </c>
      <c r="C575" s="38" t="s">
        <v>206</v>
      </c>
      <c r="D575" s="38">
        <v>0</v>
      </c>
      <c r="E575" s="172">
        <v>0.97</v>
      </c>
      <c r="F575" s="369">
        <v>0.97</v>
      </c>
      <c r="G575" s="367">
        <f t="shared" si="23"/>
        <v>1</v>
      </c>
      <c r="H575" s="30"/>
    </row>
    <row r="576" spans="1:11" ht="16.5" customHeight="1" x14ac:dyDescent="0.25">
      <c r="A576" s="1131"/>
      <c r="B576" s="38" t="s">
        <v>364</v>
      </c>
      <c r="C576" s="38" t="s">
        <v>206</v>
      </c>
      <c r="D576" s="38">
        <v>0</v>
      </c>
      <c r="E576" s="172">
        <v>0.95</v>
      </c>
      <c r="F576" s="370">
        <v>1</v>
      </c>
      <c r="G576" s="367">
        <f t="shared" si="23"/>
        <v>1.0526315789473684</v>
      </c>
      <c r="H576" s="30"/>
    </row>
    <row r="577" spans="1:8" ht="16.5" customHeight="1" x14ac:dyDescent="0.25">
      <c r="A577" s="1131"/>
      <c r="B577" s="38" t="s">
        <v>366</v>
      </c>
      <c r="C577" s="38" t="s">
        <v>357</v>
      </c>
      <c r="D577" s="38">
        <v>0</v>
      </c>
      <c r="E577" s="38">
        <v>8</v>
      </c>
      <c r="F577" s="366">
        <v>0</v>
      </c>
      <c r="G577" s="367">
        <f t="shared" si="23"/>
        <v>0</v>
      </c>
      <c r="H577" s="30"/>
    </row>
    <row r="578" spans="1:8" ht="16.5" customHeight="1" thickBot="1" x14ac:dyDescent="0.3">
      <c r="A578" s="1132"/>
      <c r="B578" s="40" t="s">
        <v>368</v>
      </c>
      <c r="C578" s="40" t="s">
        <v>357</v>
      </c>
      <c r="D578" s="40">
        <v>0</v>
      </c>
      <c r="E578" s="40">
        <v>6</v>
      </c>
      <c r="F578" s="371">
        <v>2</v>
      </c>
      <c r="G578" s="372">
        <f t="shared" si="23"/>
        <v>0.33333333333333331</v>
      </c>
      <c r="H578" s="30"/>
    </row>
    <row r="579" spans="1:8" ht="16.5" customHeight="1" x14ac:dyDescent="0.25">
      <c r="A579" s="1131" t="s">
        <v>137</v>
      </c>
      <c r="B579" s="184" t="s">
        <v>356</v>
      </c>
      <c r="C579" s="184" t="s">
        <v>357</v>
      </c>
      <c r="D579" s="184">
        <v>0</v>
      </c>
      <c r="E579" s="184">
        <v>12</v>
      </c>
      <c r="F579" s="374">
        <v>2</v>
      </c>
      <c r="G579" s="375">
        <f t="shared" si="23"/>
        <v>0.16666666666666666</v>
      </c>
      <c r="H579" s="30"/>
    </row>
    <row r="580" spans="1:8" ht="16.5" customHeight="1" x14ac:dyDescent="0.25">
      <c r="A580" s="1131"/>
      <c r="B580" s="38" t="s">
        <v>359</v>
      </c>
      <c r="C580" s="38" t="s">
        <v>357</v>
      </c>
      <c r="D580" s="38">
        <v>0</v>
      </c>
      <c r="E580" s="38">
        <v>96</v>
      </c>
      <c r="F580" s="366">
        <v>16</v>
      </c>
      <c r="G580" s="367">
        <f t="shared" si="23"/>
        <v>0.16666666666666666</v>
      </c>
      <c r="H580" s="30"/>
    </row>
    <row r="581" spans="1:8" ht="16.5" customHeight="1" x14ac:dyDescent="0.25">
      <c r="A581" s="1131"/>
      <c r="B581" s="38" t="s">
        <v>361</v>
      </c>
      <c r="C581" s="38" t="s">
        <v>357</v>
      </c>
      <c r="D581" s="38">
        <v>0</v>
      </c>
      <c r="E581" s="38">
        <v>100</v>
      </c>
      <c r="F581" s="366">
        <v>100</v>
      </c>
      <c r="G581" s="367">
        <f t="shared" si="23"/>
        <v>1</v>
      </c>
      <c r="H581" s="30"/>
    </row>
    <row r="582" spans="1:8" ht="16.5" customHeight="1" x14ac:dyDescent="0.25">
      <c r="A582" s="1131"/>
      <c r="B582" s="38" t="s">
        <v>362</v>
      </c>
      <c r="C582" s="38" t="s">
        <v>206</v>
      </c>
      <c r="D582" s="38">
        <v>0</v>
      </c>
      <c r="E582" s="172">
        <v>0.97</v>
      </c>
      <c r="F582" s="369">
        <v>0.95</v>
      </c>
      <c r="G582" s="367">
        <f t="shared" si="23"/>
        <v>0.97938144329896903</v>
      </c>
      <c r="H582" s="30"/>
    </row>
    <row r="583" spans="1:8" ht="16.5" customHeight="1" x14ac:dyDescent="0.25">
      <c r="A583" s="1131"/>
      <c r="B583" s="38" t="s">
        <v>364</v>
      </c>
      <c r="C583" s="38" t="s">
        <v>206</v>
      </c>
      <c r="D583" s="38">
        <v>0</v>
      </c>
      <c r="E583" s="172">
        <v>0.95</v>
      </c>
      <c r="F583" s="370">
        <v>1</v>
      </c>
      <c r="G583" s="367">
        <f t="shared" si="23"/>
        <v>1.0526315789473684</v>
      </c>
      <c r="H583" s="30"/>
    </row>
    <row r="584" spans="1:8" ht="16.5" customHeight="1" x14ac:dyDescent="0.25">
      <c r="A584" s="1131"/>
      <c r="B584" s="38" t="s">
        <v>366</v>
      </c>
      <c r="C584" s="38" t="s">
        <v>357</v>
      </c>
      <c r="D584" s="38">
        <v>0</v>
      </c>
      <c r="E584" s="38">
        <v>8</v>
      </c>
      <c r="F584" s="366">
        <v>0</v>
      </c>
      <c r="G584" s="367">
        <f t="shared" si="23"/>
        <v>0</v>
      </c>
      <c r="H584" s="30"/>
    </row>
    <row r="585" spans="1:8" ht="16.5" customHeight="1" thickBot="1" x14ac:dyDescent="0.3">
      <c r="A585" s="1132"/>
      <c r="B585" s="40" t="s">
        <v>368</v>
      </c>
      <c r="C585" s="40" t="s">
        <v>357</v>
      </c>
      <c r="D585" s="40">
        <v>0</v>
      </c>
      <c r="E585" s="40">
        <v>6</v>
      </c>
      <c r="F585" s="371">
        <v>3</v>
      </c>
      <c r="G585" s="372">
        <f t="shared" si="23"/>
        <v>0.5</v>
      </c>
      <c r="H585" s="30"/>
    </row>
    <row r="586" spans="1:8" ht="16.5" customHeight="1" x14ac:dyDescent="0.25">
      <c r="A586" s="1131" t="s">
        <v>138</v>
      </c>
      <c r="B586" s="184" t="s">
        <v>356</v>
      </c>
      <c r="C586" s="184" t="s">
        <v>357</v>
      </c>
      <c r="D586" s="184">
        <v>0</v>
      </c>
      <c r="E586" s="184">
        <v>12</v>
      </c>
      <c r="F586" s="374">
        <v>3</v>
      </c>
      <c r="G586" s="375">
        <f t="shared" si="23"/>
        <v>0.25</v>
      </c>
      <c r="H586" s="30"/>
    </row>
    <row r="587" spans="1:8" ht="16.5" customHeight="1" x14ac:dyDescent="0.25">
      <c r="A587" s="1131"/>
      <c r="B587" s="38" t="s">
        <v>359</v>
      </c>
      <c r="C587" s="38" t="s">
        <v>357</v>
      </c>
      <c r="D587" s="38">
        <v>0</v>
      </c>
      <c r="E587" s="38">
        <v>96</v>
      </c>
      <c r="F587" s="366">
        <v>24</v>
      </c>
      <c r="G587" s="367">
        <f t="shared" si="23"/>
        <v>0.25</v>
      </c>
      <c r="H587" s="30"/>
    </row>
    <row r="588" spans="1:8" ht="16.5" customHeight="1" x14ac:dyDescent="0.25">
      <c r="A588" s="1131"/>
      <c r="B588" s="38" t="s">
        <v>361</v>
      </c>
      <c r="C588" s="38" t="s">
        <v>357</v>
      </c>
      <c r="D588" s="38">
        <v>0</v>
      </c>
      <c r="E588" s="38">
        <v>100</v>
      </c>
      <c r="F588" s="366">
        <v>100</v>
      </c>
      <c r="G588" s="367">
        <f t="shared" si="23"/>
        <v>1</v>
      </c>
      <c r="H588" s="30"/>
    </row>
    <row r="589" spans="1:8" ht="16.5" customHeight="1" x14ac:dyDescent="0.25">
      <c r="A589" s="1131"/>
      <c r="B589" s="38" t="s">
        <v>362</v>
      </c>
      <c r="C589" s="38" t="s">
        <v>206</v>
      </c>
      <c r="D589" s="38">
        <v>0</v>
      </c>
      <c r="E589" s="172">
        <v>0.97</v>
      </c>
      <c r="F589" s="369">
        <v>0.95</v>
      </c>
      <c r="G589" s="367">
        <f t="shared" si="23"/>
        <v>0.97938144329896903</v>
      </c>
      <c r="H589" s="30"/>
    </row>
    <row r="590" spans="1:8" ht="16.5" customHeight="1" x14ac:dyDescent="0.25">
      <c r="A590" s="1131"/>
      <c r="B590" s="38" t="s">
        <v>364</v>
      </c>
      <c r="C590" s="38" t="s">
        <v>206</v>
      </c>
      <c r="D590" s="38">
        <v>0</v>
      </c>
      <c r="E590" s="172">
        <v>0.95</v>
      </c>
      <c r="F590" s="370">
        <v>1</v>
      </c>
      <c r="G590" s="367">
        <f t="shared" si="23"/>
        <v>1.0526315789473684</v>
      </c>
      <c r="H590" s="30"/>
    </row>
    <row r="591" spans="1:8" ht="16.5" customHeight="1" x14ac:dyDescent="0.25">
      <c r="A591" s="1131"/>
      <c r="B591" s="38" t="s">
        <v>366</v>
      </c>
      <c r="C591" s="38" t="s">
        <v>357</v>
      </c>
      <c r="D591" s="38">
        <v>0</v>
      </c>
      <c r="E591" s="38">
        <v>8</v>
      </c>
      <c r="F591" s="366">
        <v>0</v>
      </c>
      <c r="G591" s="367">
        <f t="shared" si="23"/>
        <v>0</v>
      </c>
      <c r="H591" s="30"/>
    </row>
    <row r="592" spans="1:8" ht="16.5" customHeight="1" thickBot="1" x14ac:dyDescent="0.3">
      <c r="A592" s="1132"/>
      <c r="B592" s="40" t="s">
        <v>368</v>
      </c>
      <c r="C592" s="40" t="s">
        <v>357</v>
      </c>
      <c r="D592" s="40">
        <v>0</v>
      </c>
      <c r="E592" s="40">
        <v>6</v>
      </c>
      <c r="F592" s="371">
        <v>6</v>
      </c>
      <c r="G592" s="372">
        <f t="shared" si="23"/>
        <v>1</v>
      </c>
      <c r="H592" s="30"/>
    </row>
    <row r="593" spans="1:8" ht="16.5" customHeight="1" x14ac:dyDescent="0.25">
      <c r="A593" s="1131" t="s">
        <v>139</v>
      </c>
      <c r="B593" s="184" t="s">
        <v>356</v>
      </c>
      <c r="C593" s="184" t="s">
        <v>357</v>
      </c>
      <c r="D593" s="184">
        <v>0</v>
      </c>
      <c r="E593" s="184">
        <v>12</v>
      </c>
      <c r="F593" s="374">
        <v>4</v>
      </c>
      <c r="G593" s="375">
        <f t="shared" si="23"/>
        <v>0.33333333333333331</v>
      </c>
      <c r="H593" s="30"/>
    </row>
    <row r="594" spans="1:8" ht="16.5" customHeight="1" x14ac:dyDescent="0.25">
      <c r="A594" s="1131"/>
      <c r="B594" s="38" t="s">
        <v>359</v>
      </c>
      <c r="C594" s="38" t="s">
        <v>357</v>
      </c>
      <c r="D594" s="38">
        <v>0</v>
      </c>
      <c r="E594" s="38">
        <v>96</v>
      </c>
      <c r="F594" s="366">
        <v>32</v>
      </c>
      <c r="G594" s="367">
        <f t="shared" si="23"/>
        <v>0.33333333333333331</v>
      </c>
      <c r="H594" s="30"/>
    </row>
    <row r="595" spans="1:8" ht="16.5" customHeight="1" x14ac:dyDescent="0.25">
      <c r="A595" s="1131"/>
      <c r="B595" s="38" t="s">
        <v>361</v>
      </c>
      <c r="C595" s="38" t="s">
        <v>357</v>
      </c>
      <c r="D595" s="38">
        <v>0</v>
      </c>
      <c r="E595" s="38">
        <v>100</v>
      </c>
      <c r="F595" s="366">
        <v>100</v>
      </c>
      <c r="G595" s="367">
        <f t="shared" si="23"/>
        <v>1</v>
      </c>
      <c r="H595" s="30"/>
    </row>
    <row r="596" spans="1:8" ht="16.5" customHeight="1" x14ac:dyDescent="0.25">
      <c r="A596" s="1131"/>
      <c r="B596" s="38" t="s">
        <v>362</v>
      </c>
      <c r="C596" s="38" t="s">
        <v>206</v>
      </c>
      <c r="D596" s="38">
        <v>0</v>
      </c>
      <c r="E596" s="172">
        <v>0.97</v>
      </c>
      <c r="F596" s="369">
        <v>0.97</v>
      </c>
      <c r="G596" s="367">
        <f t="shared" si="23"/>
        <v>1</v>
      </c>
      <c r="H596" s="30"/>
    </row>
    <row r="597" spans="1:8" ht="16.5" customHeight="1" x14ac:dyDescent="0.25">
      <c r="A597" s="1131"/>
      <c r="B597" s="38" t="s">
        <v>364</v>
      </c>
      <c r="C597" s="38" t="s">
        <v>206</v>
      </c>
      <c r="D597" s="38">
        <v>0</v>
      </c>
      <c r="E597" s="172">
        <v>0.95</v>
      </c>
      <c r="F597" s="370">
        <v>1</v>
      </c>
      <c r="G597" s="367">
        <f t="shared" si="23"/>
        <v>1.0526315789473684</v>
      </c>
      <c r="H597" s="30"/>
    </row>
    <row r="598" spans="1:8" ht="16.5" customHeight="1" x14ac:dyDescent="0.25">
      <c r="A598" s="1131"/>
      <c r="B598" s="38" t="s">
        <v>366</v>
      </c>
      <c r="C598" s="38" t="s">
        <v>357</v>
      </c>
      <c r="D598" s="38">
        <v>0</v>
      </c>
      <c r="E598" s="38">
        <v>8</v>
      </c>
      <c r="F598" s="366">
        <v>0</v>
      </c>
      <c r="G598" s="367">
        <f t="shared" si="23"/>
        <v>0</v>
      </c>
      <c r="H598" s="30"/>
    </row>
    <row r="599" spans="1:8" ht="16.5" customHeight="1" thickBot="1" x14ac:dyDescent="0.3">
      <c r="A599" s="1132"/>
      <c r="B599" s="40" t="s">
        <v>368</v>
      </c>
      <c r="C599" s="40" t="s">
        <v>357</v>
      </c>
      <c r="D599" s="40">
        <v>0</v>
      </c>
      <c r="E599" s="40">
        <v>6</v>
      </c>
      <c r="F599" s="371">
        <v>9</v>
      </c>
      <c r="G599" s="372">
        <f t="shared" si="23"/>
        <v>1.5</v>
      </c>
      <c r="H599" s="30"/>
    </row>
    <row r="600" spans="1:8" ht="16.5" customHeight="1" x14ac:dyDescent="0.25">
      <c r="A600" s="1131" t="s">
        <v>140</v>
      </c>
      <c r="B600" s="184" t="s">
        <v>356</v>
      </c>
      <c r="C600" s="184" t="s">
        <v>357</v>
      </c>
      <c r="D600" s="184">
        <v>0</v>
      </c>
      <c r="E600" s="184">
        <v>12</v>
      </c>
      <c r="F600" s="374">
        <v>5</v>
      </c>
      <c r="G600" s="375">
        <f t="shared" si="23"/>
        <v>0.41666666666666669</v>
      </c>
      <c r="H600" s="30"/>
    </row>
    <row r="601" spans="1:8" ht="16.5" customHeight="1" x14ac:dyDescent="0.25">
      <c r="A601" s="1131"/>
      <c r="B601" s="38" t="s">
        <v>359</v>
      </c>
      <c r="C601" s="38" t="s">
        <v>357</v>
      </c>
      <c r="D601" s="38">
        <v>0</v>
      </c>
      <c r="E601" s="38">
        <v>96</v>
      </c>
      <c r="F601" s="366">
        <v>40</v>
      </c>
      <c r="G601" s="367">
        <f t="shared" si="23"/>
        <v>0.41666666666666669</v>
      </c>
      <c r="H601" s="30"/>
    </row>
    <row r="602" spans="1:8" ht="16.5" customHeight="1" x14ac:dyDescent="0.25">
      <c r="A602" s="1131"/>
      <c r="B602" s="38" t="s">
        <v>361</v>
      </c>
      <c r="C602" s="38" t="s">
        <v>357</v>
      </c>
      <c r="D602" s="38">
        <v>0</v>
      </c>
      <c r="E602" s="38">
        <v>100</v>
      </c>
      <c r="F602" s="366">
        <v>100</v>
      </c>
      <c r="G602" s="367">
        <f t="shared" si="23"/>
        <v>1</v>
      </c>
      <c r="H602" s="30"/>
    </row>
    <row r="603" spans="1:8" ht="16.5" customHeight="1" x14ac:dyDescent="0.25">
      <c r="A603" s="1131"/>
      <c r="B603" s="38" t="s">
        <v>362</v>
      </c>
      <c r="C603" s="38" t="s">
        <v>206</v>
      </c>
      <c r="D603" s="38">
        <v>0</v>
      </c>
      <c r="E603" s="172">
        <v>0.97</v>
      </c>
      <c r="F603" s="369">
        <v>0.94</v>
      </c>
      <c r="G603" s="367">
        <f t="shared" si="23"/>
        <v>0.96907216494845361</v>
      </c>
      <c r="H603" s="30"/>
    </row>
    <row r="604" spans="1:8" ht="16.5" customHeight="1" x14ac:dyDescent="0.25">
      <c r="A604" s="1131"/>
      <c r="B604" s="38" t="s">
        <v>364</v>
      </c>
      <c r="C604" s="38" t="s">
        <v>206</v>
      </c>
      <c r="D604" s="38">
        <v>0</v>
      </c>
      <c r="E604" s="172">
        <v>0.95</v>
      </c>
      <c r="F604" s="370">
        <v>1</v>
      </c>
      <c r="G604" s="367">
        <f t="shared" si="23"/>
        <v>1.0526315789473684</v>
      </c>
      <c r="H604" s="30"/>
    </row>
    <row r="605" spans="1:8" ht="16.5" customHeight="1" x14ac:dyDescent="0.25">
      <c r="A605" s="1131"/>
      <c r="B605" s="38" t="s">
        <v>366</v>
      </c>
      <c r="C605" s="38" t="s">
        <v>357</v>
      </c>
      <c r="D605" s="38">
        <v>0</v>
      </c>
      <c r="E605" s="38">
        <v>8</v>
      </c>
      <c r="F605" s="366">
        <v>1</v>
      </c>
      <c r="G605" s="367">
        <f t="shared" si="23"/>
        <v>0.125</v>
      </c>
      <c r="H605" s="30"/>
    </row>
    <row r="606" spans="1:8" ht="16.5" customHeight="1" thickBot="1" x14ac:dyDescent="0.3">
      <c r="A606" s="1132"/>
      <c r="B606" s="40" t="s">
        <v>368</v>
      </c>
      <c r="C606" s="40" t="s">
        <v>357</v>
      </c>
      <c r="D606" s="40">
        <v>0</v>
      </c>
      <c r="E606" s="40">
        <v>6</v>
      </c>
      <c r="F606" s="371">
        <v>11</v>
      </c>
      <c r="G606" s="372">
        <f t="shared" si="23"/>
        <v>1.8333333333333333</v>
      </c>
      <c r="H606" s="30"/>
    </row>
    <row r="607" spans="1:8" ht="16.5" customHeight="1" x14ac:dyDescent="0.25">
      <c r="A607" s="1131" t="s">
        <v>141</v>
      </c>
      <c r="B607" s="184" t="s">
        <v>356</v>
      </c>
      <c r="C607" s="184" t="s">
        <v>357</v>
      </c>
      <c r="D607" s="184">
        <v>0</v>
      </c>
      <c r="E607" s="184">
        <v>12</v>
      </c>
      <c r="F607" s="374">
        <v>6</v>
      </c>
      <c r="G607" s="375">
        <f t="shared" si="23"/>
        <v>0.5</v>
      </c>
      <c r="H607" s="30"/>
    </row>
    <row r="608" spans="1:8" ht="16.5" customHeight="1" x14ac:dyDescent="0.25">
      <c r="A608" s="1131"/>
      <c r="B608" s="38" t="s">
        <v>359</v>
      </c>
      <c r="C608" s="38" t="s">
        <v>357</v>
      </c>
      <c r="D608" s="38">
        <v>0</v>
      </c>
      <c r="E608" s="38">
        <v>96</v>
      </c>
      <c r="F608" s="366">
        <v>48</v>
      </c>
      <c r="G608" s="367">
        <f t="shared" si="23"/>
        <v>0.5</v>
      </c>
      <c r="H608" s="30"/>
    </row>
    <row r="609" spans="1:8" ht="16.5" customHeight="1" x14ac:dyDescent="0.25">
      <c r="A609" s="1131"/>
      <c r="B609" s="38" t="s">
        <v>361</v>
      </c>
      <c r="C609" s="38" t="s">
        <v>357</v>
      </c>
      <c r="D609" s="38">
        <v>0</v>
      </c>
      <c r="E609" s="38">
        <v>100</v>
      </c>
      <c r="F609" s="366">
        <v>100</v>
      </c>
      <c r="G609" s="367">
        <f t="shared" si="23"/>
        <v>1</v>
      </c>
      <c r="H609" s="30"/>
    </row>
    <row r="610" spans="1:8" ht="16.5" customHeight="1" x14ac:dyDescent="0.25">
      <c r="A610" s="1131"/>
      <c r="B610" s="38" t="s">
        <v>362</v>
      </c>
      <c r="C610" s="38" t="s">
        <v>206</v>
      </c>
      <c r="D610" s="38">
        <v>0</v>
      </c>
      <c r="E610" s="172">
        <v>0.97</v>
      </c>
      <c r="F610" s="369">
        <v>0.95</v>
      </c>
      <c r="G610" s="367">
        <f t="shared" si="23"/>
        <v>0.97938144329896903</v>
      </c>
      <c r="H610" s="30"/>
    </row>
    <row r="611" spans="1:8" ht="16.5" customHeight="1" x14ac:dyDescent="0.25">
      <c r="A611" s="1131"/>
      <c r="B611" s="38" t="s">
        <v>364</v>
      </c>
      <c r="C611" s="38" t="s">
        <v>206</v>
      </c>
      <c r="D611" s="38">
        <v>0</v>
      </c>
      <c r="E611" s="172">
        <v>0.95</v>
      </c>
      <c r="F611" s="370">
        <v>1</v>
      </c>
      <c r="G611" s="367">
        <f t="shared" si="23"/>
        <v>1.0526315789473684</v>
      </c>
      <c r="H611" s="30"/>
    </row>
    <row r="612" spans="1:8" ht="16.5" customHeight="1" x14ac:dyDescent="0.25">
      <c r="A612" s="1131"/>
      <c r="B612" s="38" t="s">
        <v>366</v>
      </c>
      <c r="C612" s="38" t="s">
        <v>357</v>
      </c>
      <c r="D612" s="38">
        <v>0</v>
      </c>
      <c r="E612" s="38">
        <v>8</v>
      </c>
      <c r="F612" s="377">
        <v>1</v>
      </c>
      <c r="G612" s="367">
        <f t="shared" si="23"/>
        <v>0.125</v>
      </c>
      <c r="H612" s="30"/>
    </row>
    <row r="613" spans="1:8" ht="16.5" customHeight="1" thickBot="1" x14ac:dyDescent="0.3">
      <c r="A613" s="1132"/>
      <c r="B613" s="40" t="s">
        <v>368</v>
      </c>
      <c r="C613" s="40" t="s">
        <v>357</v>
      </c>
      <c r="D613" s="40">
        <v>0</v>
      </c>
      <c r="E613" s="40">
        <v>6</v>
      </c>
      <c r="F613" s="378">
        <v>12</v>
      </c>
      <c r="G613" s="372">
        <f t="shared" si="23"/>
        <v>2</v>
      </c>
      <c r="H613" s="30"/>
    </row>
    <row r="614" spans="1:8" ht="16.5" customHeight="1" x14ac:dyDescent="0.25">
      <c r="A614" s="1130" t="s">
        <v>129</v>
      </c>
      <c r="B614" s="38" t="s">
        <v>356</v>
      </c>
      <c r="C614" s="38" t="s">
        <v>357</v>
      </c>
      <c r="D614" s="184">
        <v>0</v>
      </c>
      <c r="E614" s="184">
        <v>12</v>
      </c>
      <c r="F614" s="374">
        <v>7</v>
      </c>
      <c r="G614" s="375">
        <f t="shared" si="23"/>
        <v>0.58333333333333337</v>
      </c>
      <c r="H614" s="30"/>
    </row>
    <row r="615" spans="1:8" ht="16.5" customHeight="1" x14ac:dyDescent="0.25">
      <c r="A615" s="1131"/>
      <c r="B615" s="38" t="s">
        <v>359</v>
      </c>
      <c r="C615" s="38" t="s">
        <v>357</v>
      </c>
      <c r="D615" s="38">
        <v>0</v>
      </c>
      <c r="E615" s="38">
        <v>96</v>
      </c>
      <c r="F615" s="366">
        <v>56</v>
      </c>
      <c r="G615" s="367">
        <f t="shared" si="23"/>
        <v>0.58333333333333337</v>
      </c>
      <c r="H615" s="30"/>
    </row>
    <row r="616" spans="1:8" ht="16.5" customHeight="1" x14ac:dyDescent="0.25">
      <c r="A616" s="1131"/>
      <c r="B616" s="38" t="s">
        <v>361</v>
      </c>
      <c r="C616" s="38" t="s">
        <v>357</v>
      </c>
      <c r="D616" s="38">
        <v>0</v>
      </c>
      <c r="E616" s="38">
        <v>100</v>
      </c>
      <c r="F616" s="366">
        <v>100</v>
      </c>
      <c r="G616" s="367">
        <f t="shared" si="23"/>
        <v>1</v>
      </c>
      <c r="H616" s="30"/>
    </row>
    <row r="617" spans="1:8" ht="16.5" customHeight="1" x14ac:dyDescent="0.25">
      <c r="A617" s="1131"/>
      <c r="B617" s="38" t="s">
        <v>362</v>
      </c>
      <c r="C617" s="38" t="s">
        <v>206</v>
      </c>
      <c r="D617" s="38">
        <v>0</v>
      </c>
      <c r="E617" s="172">
        <v>0.97</v>
      </c>
      <c r="F617" s="369"/>
      <c r="G617" s="367">
        <f t="shared" si="23"/>
        <v>0</v>
      </c>
      <c r="H617" s="30"/>
    </row>
    <row r="618" spans="1:8" ht="16.5" customHeight="1" x14ac:dyDescent="0.25">
      <c r="A618" s="1131"/>
      <c r="B618" s="38" t="s">
        <v>364</v>
      </c>
      <c r="C618" s="38" t="s">
        <v>206</v>
      </c>
      <c r="D618" s="38">
        <v>0</v>
      </c>
      <c r="E618" s="172">
        <v>0.95</v>
      </c>
      <c r="F618" s="370"/>
      <c r="G618" s="367">
        <f t="shared" si="23"/>
        <v>0</v>
      </c>
      <c r="H618" s="30"/>
    </row>
    <row r="619" spans="1:8" ht="16.5" customHeight="1" x14ac:dyDescent="0.25">
      <c r="A619" s="1131"/>
      <c r="B619" s="38" t="s">
        <v>366</v>
      </c>
      <c r="C619" s="38" t="s">
        <v>357</v>
      </c>
      <c r="D619" s="38">
        <v>0</v>
      </c>
      <c r="E619" s="38">
        <v>8</v>
      </c>
      <c r="F619" s="377">
        <v>0</v>
      </c>
      <c r="G619" s="367">
        <f t="shared" si="23"/>
        <v>0</v>
      </c>
      <c r="H619" s="30"/>
    </row>
    <row r="620" spans="1:8" ht="16.5" customHeight="1" thickBot="1" x14ac:dyDescent="0.3">
      <c r="A620" s="1132"/>
      <c r="B620" s="40" t="s">
        <v>368</v>
      </c>
      <c r="C620" s="40" t="s">
        <v>357</v>
      </c>
      <c r="D620" s="40">
        <v>0</v>
      </c>
      <c r="E620" s="40">
        <v>6</v>
      </c>
      <c r="F620" s="378">
        <v>4</v>
      </c>
      <c r="G620" s="372">
        <f t="shared" si="23"/>
        <v>0.66666666666666663</v>
      </c>
      <c r="H620" s="30"/>
    </row>
    <row r="621" spans="1:8" ht="16.5" customHeight="1" x14ac:dyDescent="0.25">
      <c r="A621" s="1130" t="s">
        <v>130</v>
      </c>
      <c r="B621" s="38" t="s">
        <v>356</v>
      </c>
      <c r="C621" s="38" t="s">
        <v>357</v>
      </c>
      <c r="D621" s="38">
        <v>0</v>
      </c>
      <c r="E621" s="184">
        <v>12</v>
      </c>
      <c r="F621" s="374">
        <v>8</v>
      </c>
      <c r="G621" s="375">
        <f t="shared" si="23"/>
        <v>0.66666666666666663</v>
      </c>
      <c r="H621" s="30"/>
    </row>
    <row r="622" spans="1:8" ht="16.5" customHeight="1" x14ac:dyDescent="0.25">
      <c r="A622" s="1131"/>
      <c r="B622" s="38" t="s">
        <v>359</v>
      </c>
      <c r="C622" s="38" t="s">
        <v>357</v>
      </c>
      <c r="D622" s="38">
        <v>0</v>
      </c>
      <c r="E622" s="38">
        <v>96</v>
      </c>
      <c r="F622" s="366">
        <v>64</v>
      </c>
      <c r="G622" s="367">
        <f t="shared" si="23"/>
        <v>0.66666666666666663</v>
      </c>
      <c r="H622" s="30"/>
    </row>
    <row r="623" spans="1:8" ht="16.5" customHeight="1" x14ac:dyDescent="0.25">
      <c r="A623" s="1131"/>
      <c r="B623" s="38" t="s">
        <v>361</v>
      </c>
      <c r="C623" s="38" t="s">
        <v>357</v>
      </c>
      <c r="D623" s="38">
        <v>0</v>
      </c>
      <c r="E623" s="38">
        <v>100</v>
      </c>
      <c r="F623" s="366">
        <v>100</v>
      </c>
      <c r="G623" s="367">
        <f t="shared" si="23"/>
        <v>1</v>
      </c>
      <c r="H623" s="30"/>
    </row>
    <row r="624" spans="1:8" ht="16.5" customHeight="1" x14ac:dyDescent="0.25">
      <c r="A624" s="1131"/>
      <c r="B624" s="38" t="s">
        <v>362</v>
      </c>
      <c r="C624" s="38" t="s">
        <v>206</v>
      </c>
      <c r="D624" s="38">
        <v>0</v>
      </c>
      <c r="E624" s="172">
        <v>0.97</v>
      </c>
      <c r="F624" s="369"/>
      <c r="G624" s="367">
        <f t="shared" si="23"/>
        <v>0</v>
      </c>
      <c r="H624" s="30"/>
    </row>
    <row r="625" spans="1:8" ht="16.5" customHeight="1" x14ac:dyDescent="0.25">
      <c r="A625" s="1131"/>
      <c r="B625" s="38" t="s">
        <v>364</v>
      </c>
      <c r="C625" s="38" t="s">
        <v>206</v>
      </c>
      <c r="D625" s="38">
        <v>0</v>
      </c>
      <c r="E625" s="172">
        <v>0.95</v>
      </c>
      <c r="F625" s="370"/>
      <c r="G625" s="367">
        <f t="shared" si="23"/>
        <v>0</v>
      </c>
      <c r="H625" s="30"/>
    </row>
    <row r="626" spans="1:8" ht="16.5" customHeight="1" x14ac:dyDescent="0.25">
      <c r="A626" s="1131"/>
      <c r="B626" s="38" t="s">
        <v>366</v>
      </c>
      <c r="C626" s="38" t="s">
        <v>357</v>
      </c>
      <c r="D626" s="38">
        <v>0</v>
      </c>
      <c r="E626" s="38">
        <v>8</v>
      </c>
      <c r="F626" s="377">
        <v>4</v>
      </c>
      <c r="G626" s="367">
        <f t="shared" si="23"/>
        <v>0.5</v>
      </c>
      <c r="H626" s="30"/>
    </row>
    <row r="627" spans="1:8" ht="16.5" customHeight="1" thickBot="1" x14ac:dyDescent="0.3">
      <c r="A627" s="1132"/>
      <c r="B627" s="40" t="s">
        <v>368</v>
      </c>
      <c r="C627" s="40" t="s">
        <v>357</v>
      </c>
      <c r="D627" s="40">
        <v>0</v>
      </c>
      <c r="E627" s="40">
        <v>6</v>
      </c>
      <c r="F627" s="378">
        <v>3</v>
      </c>
      <c r="G627" s="372">
        <f t="shared" si="23"/>
        <v>0.5</v>
      </c>
      <c r="H627" s="30"/>
    </row>
    <row r="628" spans="1:8" ht="16.5" customHeight="1" x14ac:dyDescent="0.25">
      <c r="A628" s="1130" t="s">
        <v>131</v>
      </c>
      <c r="B628" s="38" t="s">
        <v>356</v>
      </c>
      <c r="C628" s="38" t="s">
        <v>357</v>
      </c>
      <c r="D628" s="38">
        <v>0</v>
      </c>
      <c r="E628" s="184">
        <v>12</v>
      </c>
      <c r="F628" s="374">
        <v>8</v>
      </c>
      <c r="G628" s="375">
        <f t="shared" si="23"/>
        <v>0.66666666666666663</v>
      </c>
      <c r="H628" s="30"/>
    </row>
    <row r="629" spans="1:8" ht="16.5" customHeight="1" x14ac:dyDescent="0.25">
      <c r="A629" s="1131"/>
      <c r="B629" s="38" t="s">
        <v>359</v>
      </c>
      <c r="C629" s="38" t="s">
        <v>357</v>
      </c>
      <c r="D629" s="38">
        <v>0</v>
      </c>
      <c r="E629" s="38">
        <v>96</v>
      </c>
      <c r="F629" s="366">
        <v>72</v>
      </c>
      <c r="G629" s="367">
        <f t="shared" si="23"/>
        <v>0.75</v>
      </c>
      <c r="H629" s="30"/>
    </row>
    <row r="630" spans="1:8" ht="16.5" customHeight="1" x14ac:dyDescent="0.25">
      <c r="A630" s="1131"/>
      <c r="B630" s="38" t="s">
        <v>361</v>
      </c>
      <c r="C630" s="38" t="s">
        <v>357</v>
      </c>
      <c r="D630" s="38">
        <v>0</v>
      </c>
      <c r="E630" s="38">
        <v>100</v>
      </c>
      <c r="F630" s="366">
        <v>100</v>
      </c>
      <c r="G630" s="367">
        <f t="shared" si="23"/>
        <v>1</v>
      </c>
      <c r="H630" s="30"/>
    </row>
    <row r="631" spans="1:8" ht="16.5" customHeight="1" x14ac:dyDescent="0.25">
      <c r="A631" s="1131"/>
      <c r="B631" s="38" t="s">
        <v>362</v>
      </c>
      <c r="C631" s="38" t="s">
        <v>206</v>
      </c>
      <c r="D631" s="38">
        <v>0</v>
      </c>
      <c r="E631" s="172">
        <v>0.97</v>
      </c>
      <c r="F631" s="369">
        <v>0.93600000000000005</v>
      </c>
      <c r="G631" s="367">
        <f t="shared" si="23"/>
        <v>0.96494845360824755</v>
      </c>
      <c r="H631" s="30"/>
    </row>
    <row r="632" spans="1:8" ht="16.5" customHeight="1" x14ac:dyDescent="0.25">
      <c r="A632" s="1131"/>
      <c r="B632" s="38" t="s">
        <v>364</v>
      </c>
      <c r="C632" s="38" t="s">
        <v>206</v>
      </c>
      <c r="D632" s="38">
        <v>0</v>
      </c>
      <c r="E632" s="172">
        <v>0.95</v>
      </c>
      <c r="F632" s="380">
        <v>1</v>
      </c>
      <c r="G632" s="367">
        <f t="shared" si="23"/>
        <v>1.0526315789473684</v>
      </c>
      <c r="H632" s="30"/>
    </row>
    <row r="633" spans="1:8" ht="16.5" customHeight="1" x14ac:dyDescent="0.25">
      <c r="A633" s="1131"/>
      <c r="B633" s="38" t="s">
        <v>366</v>
      </c>
      <c r="C633" s="38" t="s">
        <v>357</v>
      </c>
      <c r="D633" s="38">
        <v>0</v>
      </c>
      <c r="E633" s="38">
        <v>8</v>
      </c>
      <c r="F633" s="29">
        <v>2</v>
      </c>
      <c r="G633" s="367">
        <f t="shared" si="23"/>
        <v>0.25</v>
      </c>
      <c r="H633" s="30"/>
    </row>
    <row r="634" spans="1:8" ht="16.5" customHeight="1" thickBot="1" x14ac:dyDescent="0.3">
      <c r="A634" s="1132"/>
      <c r="B634" s="40" t="s">
        <v>368</v>
      </c>
      <c r="C634" s="40" t="s">
        <v>357</v>
      </c>
      <c r="D634" s="40">
        <v>0</v>
      </c>
      <c r="E634" s="40">
        <v>6</v>
      </c>
      <c r="F634" s="31">
        <v>16</v>
      </c>
      <c r="G634" s="372">
        <f t="shared" si="23"/>
        <v>2.6666666666666665</v>
      </c>
      <c r="H634" s="30"/>
    </row>
    <row r="635" spans="1:8" ht="16.5" customHeight="1" x14ac:dyDescent="0.25">
      <c r="A635" s="1130" t="s">
        <v>132</v>
      </c>
      <c r="B635" s="38" t="s">
        <v>356</v>
      </c>
      <c r="C635" s="38" t="s">
        <v>357</v>
      </c>
      <c r="D635" s="38">
        <v>0</v>
      </c>
      <c r="E635" s="184">
        <v>12</v>
      </c>
      <c r="F635" s="374">
        <v>10</v>
      </c>
      <c r="G635" s="375">
        <f t="shared" si="23"/>
        <v>0.83333333333333337</v>
      </c>
      <c r="H635" s="30"/>
    </row>
    <row r="636" spans="1:8" ht="16.5" customHeight="1" x14ac:dyDescent="0.25">
      <c r="A636" s="1131"/>
      <c r="B636" s="38" t="s">
        <v>359</v>
      </c>
      <c r="C636" s="38" t="s">
        <v>357</v>
      </c>
      <c r="D636" s="38">
        <v>0</v>
      </c>
      <c r="E636" s="38">
        <v>96</v>
      </c>
      <c r="F636" s="366">
        <v>80</v>
      </c>
      <c r="G636" s="367">
        <f t="shared" ref="G636:G655" si="24">F636/E636</f>
        <v>0.83333333333333337</v>
      </c>
      <c r="H636" s="30"/>
    </row>
    <row r="637" spans="1:8" ht="16.5" customHeight="1" x14ac:dyDescent="0.25">
      <c r="A637" s="1131"/>
      <c r="B637" s="38" t="s">
        <v>361</v>
      </c>
      <c r="C637" s="38" t="s">
        <v>357</v>
      </c>
      <c r="D637" s="38">
        <v>0</v>
      </c>
      <c r="E637" s="38">
        <v>100</v>
      </c>
      <c r="F637" s="366">
        <v>100</v>
      </c>
      <c r="G637" s="367">
        <f t="shared" si="24"/>
        <v>1</v>
      </c>
      <c r="H637" s="30"/>
    </row>
    <row r="638" spans="1:8" ht="16.5" customHeight="1" x14ac:dyDescent="0.25">
      <c r="A638" s="1131"/>
      <c r="B638" s="38" t="s">
        <v>362</v>
      </c>
      <c r="C638" s="38" t="s">
        <v>206</v>
      </c>
      <c r="D638" s="38">
        <v>0</v>
      </c>
      <c r="E638" s="172">
        <v>0.97</v>
      </c>
      <c r="F638" s="369">
        <v>0.93</v>
      </c>
      <c r="G638" s="367">
        <f t="shared" si="24"/>
        <v>0.95876288659793818</v>
      </c>
      <c r="H638" s="30"/>
    </row>
    <row r="639" spans="1:8" ht="16.5" customHeight="1" x14ac:dyDescent="0.25">
      <c r="A639" s="1131"/>
      <c r="B639" s="38" t="s">
        <v>364</v>
      </c>
      <c r="C639" s="38" t="s">
        <v>206</v>
      </c>
      <c r="D639" s="38">
        <v>0</v>
      </c>
      <c r="E639" s="172">
        <v>0.95</v>
      </c>
      <c r="F639" s="370">
        <v>1</v>
      </c>
      <c r="G639" s="367">
        <f t="shared" si="24"/>
        <v>1.0526315789473684</v>
      </c>
      <c r="H639" s="30"/>
    </row>
    <row r="640" spans="1:8" ht="16.5" customHeight="1" x14ac:dyDescent="0.25">
      <c r="A640" s="1131"/>
      <c r="B640" s="38" t="s">
        <v>366</v>
      </c>
      <c r="C640" s="38" t="s">
        <v>357</v>
      </c>
      <c r="D640" s="38">
        <v>0</v>
      </c>
      <c r="E640" s="38">
        <v>8</v>
      </c>
      <c r="F640" s="29">
        <v>4</v>
      </c>
      <c r="G640" s="367">
        <f t="shared" si="24"/>
        <v>0.5</v>
      </c>
      <c r="H640" s="30"/>
    </row>
    <row r="641" spans="1:8" ht="16.5" customHeight="1" thickBot="1" x14ac:dyDescent="0.3">
      <c r="A641" s="1132"/>
      <c r="B641" s="40" t="s">
        <v>368</v>
      </c>
      <c r="C641" s="40" t="s">
        <v>357</v>
      </c>
      <c r="D641" s="40">
        <v>0</v>
      </c>
      <c r="E641" s="40">
        <v>6</v>
      </c>
      <c r="F641" s="31">
        <v>18</v>
      </c>
      <c r="G641" s="372">
        <f t="shared" si="24"/>
        <v>3</v>
      </c>
      <c r="H641" s="30"/>
    </row>
    <row r="642" spans="1:8" ht="16.5" customHeight="1" x14ac:dyDescent="0.25">
      <c r="A642" s="1130" t="s">
        <v>133</v>
      </c>
      <c r="B642" s="38" t="s">
        <v>356</v>
      </c>
      <c r="C642" s="38" t="s">
        <v>357</v>
      </c>
      <c r="D642" s="38">
        <v>0</v>
      </c>
      <c r="E642" s="184">
        <v>12</v>
      </c>
      <c r="F642" s="374">
        <v>11</v>
      </c>
      <c r="G642" s="375">
        <f t="shared" si="24"/>
        <v>0.91666666666666663</v>
      </c>
      <c r="H642" s="30"/>
    </row>
    <row r="643" spans="1:8" ht="16.5" customHeight="1" x14ac:dyDescent="0.25">
      <c r="A643" s="1131"/>
      <c r="B643" s="38" t="s">
        <v>359</v>
      </c>
      <c r="C643" s="38" t="s">
        <v>357</v>
      </c>
      <c r="D643" s="38">
        <v>0</v>
      </c>
      <c r="E643" s="38">
        <v>96</v>
      </c>
      <c r="F643" s="366">
        <v>88</v>
      </c>
      <c r="G643" s="367">
        <f t="shared" si="24"/>
        <v>0.91666666666666663</v>
      </c>
      <c r="H643" s="30"/>
    </row>
    <row r="644" spans="1:8" ht="16.5" customHeight="1" x14ac:dyDescent="0.25">
      <c r="A644" s="1131"/>
      <c r="B644" s="38" t="s">
        <v>361</v>
      </c>
      <c r="C644" s="38" t="s">
        <v>357</v>
      </c>
      <c r="D644" s="38">
        <v>0</v>
      </c>
      <c r="E644" s="38">
        <v>100</v>
      </c>
      <c r="F644" s="366">
        <v>100</v>
      </c>
      <c r="G644" s="367">
        <f t="shared" si="24"/>
        <v>1</v>
      </c>
      <c r="H644" s="30"/>
    </row>
    <row r="645" spans="1:8" ht="16.5" customHeight="1" x14ac:dyDescent="0.25">
      <c r="A645" s="1131"/>
      <c r="B645" s="38" t="s">
        <v>362</v>
      </c>
      <c r="C645" s="38" t="s">
        <v>206</v>
      </c>
      <c r="D645" s="38">
        <v>0</v>
      </c>
      <c r="E645" s="172">
        <v>0.97</v>
      </c>
      <c r="F645" s="369">
        <v>0.96</v>
      </c>
      <c r="G645" s="367">
        <f t="shared" si="24"/>
        <v>0.98969072164948457</v>
      </c>
      <c r="H645" s="30"/>
    </row>
    <row r="646" spans="1:8" ht="16.5" customHeight="1" x14ac:dyDescent="0.25">
      <c r="A646" s="1131"/>
      <c r="B646" s="38" t="s">
        <v>364</v>
      </c>
      <c r="C646" s="38" t="s">
        <v>206</v>
      </c>
      <c r="D646" s="38">
        <v>0</v>
      </c>
      <c r="E646" s="172">
        <v>0.95</v>
      </c>
      <c r="F646" s="370">
        <v>1</v>
      </c>
      <c r="G646" s="367">
        <f t="shared" si="24"/>
        <v>1.0526315789473684</v>
      </c>
      <c r="H646" s="30"/>
    </row>
    <row r="647" spans="1:8" ht="16.5" customHeight="1" x14ac:dyDescent="0.25">
      <c r="A647" s="1131"/>
      <c r="B647" s="38" t="s">
        <v>366</v>
      </c>
      <c r="C647" s="38" t="s">
        <v>357</v>
      </c>
      <c r="D647" s="38">
        <v>0</v>
      </c>
      <c r="E647" s="38">
        <v>8</v>
      </c>
      <c r="F647" s="29">
        <v>5</v>
      </c>
      <c r="G647" s="367">
        <f t="shared" si="24"/>
        <v>0.625</v>
      </c>
      <c r="H647" s="30"/>
    </row>
    <row r="648" spans="1:8" ht="16.5" customHeight="1" thickBot="1" x14ac:dyDescent="0.3">
      <c r="A648" s="1132"/>
      <c r="B648" s="40" t="s">
        <v>368</v>
      </c>
      <c r="C648" s="40" t="s">
        <v>357</v>
      </c>
      <c r="D648" s="40">
        <v>0</v>
      </c>
      <c r="E648" s="40">
        <v>6</v>
      </c>
      <c r="F648" s="31">
        <v>18</v>
      </c>
      <c r="G648" s="372">
        <f t="shared" si="24"/>
        <v>3</v>
      </c>
      <c r="H648" s="30"/>
    </row>
    <row r="649" spans="1:8" ht="16.5" customHeight="1" x14ac:dyDescent="0.25">
      <c r="A649" s="1130" t="s">
        <v>134</v>
      </c>
      <c r="B649" s="38" t="s">
        <v>356</v>
      </c>
      <c r="C649" s="38" t="s">
        <v>357</v>
      </c>
      <c r="D649" s="38">
        <v>0</v>
      </c>
      <c r="E649" s="184">
        <v>12</v>
      </c>
      <c r="F649" s="374">
        <v>12</v>
      </c>
      <c r="G649" s="375">
        <f t="shared" si="24"/>
        <v>1</v>
      </c>
      <c r="H649" s="30"/>
    </row>
    <row r="650" spans="1:8" ht="16.5" customHeight="1" x14ac:dyDescent="0.25">
      <c r="A650" s="1131"/>
      <c r="B650" s="38" t="s">
        <v>359</v>
      </c>
      <c r="C650" s="38" t="s">
        <v>357</v>
      </c>
      <c r="D650" s="38">
        <v>0</v>
      </c>
      <c r="E650" s="38">
        <v>96</v>
      </c>
      <c r="F650" s="366">
        <v>96</v>
      </c>
      <c r="G650" s="367">
        <f t="shared" si="24"/>
        <v>1</v>
      </c>
      <c r="H650" s="30"/>
    </row>
    <row r="651" spans="1:8" ht="16.5" customHeight="1" x14ac:dyDescent="0.25">
      <c r="A651" s="1131"/>
      <c r="B651" s="38" t="s">
        <v>361</v>
      </c>
      <c r="C651" s="38" t="s">
        <v>357</v>
      </c>
      <c r="D651" s="38">
        <v>0</v>
      </c>
      <c r="E651" s="38">
        <v>100</v>
      </c>
      <c r="F651" s="366">
        <v>100</v>
      </c>
      <c r="G651" s="367">
        <f t="shared" si="24"/>
        <v>1</v>
      </c>
      <c r="H651" s="30"/>
    </row>
    <row r="652" spans="1:8" x14ac:dyDescent="0.25">
      <c r="A652" s="1131"/>
      <c r="B652" s="38" t="s">
        <v>362</v>
      </c>
      <c r="C652" s="38" t="s">
        <v>206</v>
      </c>
      <c r="D652" s="38">
        <v>0</v>
      </c>
      <c r="E652" s="172">
        <v>0.97</v>
      </c>
      <c r="F652" s="369">
        <v>0.98</v>
      </c>
      <c r="G652" s="367">
        <f t="shared" si="24"/>
        <v>1.0103092783505154</v>
      </c>
      <c r="H652" s="30"/>
    </row>
    <row r="653" spans="1:8" x14ac:dyDescent="0.25">
      <c r="A653" s="1131"/>
      <c r="B653" s="38" t="s">
        <v>364</v>
      </c>
      <c r="C653" s="38" t="s">
        <v>206</v>
      </c>
      <c r="D653" s="38">
        <v>0</v>
      </c>
      <c r="E653" s="172">
        <v>0.95</v>
      </c>
      <c r="F653" s="370">
        <v>1</v>
      </c>
      <c r="G653" s="367">
        <f t="shared" si="24"/>
        <v>1.0526315789473684</v>
      </c>
      <c r="H653" s="30"/>
    </row>
    <row r="654" spans="1:8" x14ac:dyDescent="0.25">
      <c r="A654" s="1131"/>
      <c r="B654" s="38" t="s">
        <v>366</v>
      </c>
      <c r="C654" s="38" t="s">
        <v>357</v>
      </c>
      <c r="D654" s="38">
        <v>0</v>
      </c>
      <c r="E654" s="38">
        <v>5</v>
      </c>
      <c r="F654" s="29">
        <v>5</v>
      </c>
      <c r="G654" s="367">
        <f t="shared" si="24"/>
        <v>1</v>
      </c>
      <c r="H654" s="30"/>
    </row>
    <row r="655" spans="1:8" ht="15.75" thickBot="1" x14ac:dyDescent="0.3">
      <c r="A655" s="1132"/>
      <c r="B655" s="40" t="s">
        <v>368</v>
      </c>
      <c r="C655" s="40" t="s">
        <v>357</v>
      </c>
      <c r="D655" s="40">
        <v>0</v>
      </c>
      <c r="E655" s="40">
        <v>6</v>
      </c>
      <c r="F655" s="31">
        <v>33</v>
      </c>
      <c r="G655" s="372">
        <f t="shared" si="24"/>
        <v>5.5</v>
      </c>
      <c r="H655" s="30"/>
    </row>
    <row r="656" spans="1:8" ht="15.75" thickBot="1" x14ac:dyDescent="0.3"/>
    <row r="657" spans="1:8" ht="20.25" x14ac:dyDescent="0.3">
      <c r="A657" s="1134" t="s">
        <v>201</v>
      </c>
      <c r="B657" s="1135"/>
      <c r="C657" s="1135"/>
      <c r="D657" s="1135"/>
      <c r="E657" s="1135"/>
      <c r="F657" s="1135"/>
      <c r="G657" s="1135"/>
      <c r="H657" s="1136"/>
    </row>
    <row r="658" spans="1:8" ht="52.5" customHeight="1" thickBot="1" x14ac:dyDescent="0.3">
      <c r="A658" s="48" t="s">
        <v>63</v>
      </c>
      <c r="B658" s="49" t="s">
        <v>193</v>
      </c>
      <c r="C658" s="205" t="s">
        <v>149</v>
      </c>
      <c r="D658" s="205" t="s">
        <v>169</v>
      </c>
      <c r="E658" s="205" t="s">
        <v>202</v>
      </c>
      <c r="F658" s="205" t="s">
        <v>203</v>
      </c>
      <c r="G658" s="205" t="s">
        <v>204</v>
      </c>
      <c r="H658" s="50" t="s">
        <v>182</v>
      </c>
    </row>
    <row r="659" spans="1:8" ht="16.5" customHeight="1" x14ac:dyDescent="0.25">
      <c r="A659" s="1137" t="s">
        <v>136</v>
      </c>
      <c r="B659" s="52" t="s">
        <v>356</v>
      </c>
      <c r="C659" s="52" t="s">
        <v>357</v>
      </c>
      <c r="D659" s="52">
        <v>0</v>
      </c>
      <c r="E659" s="52">
        <v>12</v>
      </c>
      <c r="F659" s="89">
        <v>1</v>
      </c>
      <c r="G659" s="206">
        <f>F659/E659</f>
        <v>8.3333333333333329E-2</v>
      </c>
      <c r="H659" s="202"/>
    </row>
    <row r="660" spans="1:8" ht="16.5" customHeight="1" x14ac:dyDescent="0.25">
      <c r="A660" s="1116"/>
      <c r="B660" s="38" t="s">
        <v>359</v>
      </c>
      <c r="C660" s="38" t="s">
        <v>357</v>
      </c>
      <c r="D660" s="38">
        <v>0</v>
      </c>
      <c r="E660" s="38">
        <v>96</v>
      </c>
      <c r="F660" s="29">
        <v>8</v>
      </c>
      <c r="G660" s="170">
        <f t="shared" ref="G660:G672" si="25">F660/E660</f>
        <v>8.3333333333333329E-2</v>
      </c>
      <c r="H660" s="30"/>
    </row>
    <row r="661" spans="1:8" ht="16.5" customHeight="1" x14ac:dyDescent="0.25">
      <c r="A661" s="1116"/>
      <c r="B661" s="38" t="s">
        <v>361</v>
      </c>
      <c r="C661" s="38" t="s">
        <v>357</v>
      </c>
      <c r="D661" s="38">
        <v>0</v>
      </c>
      <c r="E661" s="38">
        <v>100</v>
      </c>
      <c r="F661" s="29">
        <v>100</v>
      </c>
      <c r="G661" s="170">
        <f t="shared" si="25"/>
        <v>1</v>
      </c>
      <c r="H661" s="30"/>
    </row>
    <row r="662" spans="1:8" ht="16.5" customHeight="1" x14ac:dyDescent="0.25">
      <c r="A662" s="1116"/>
      <c r="B662" s="38" t="s">
        <v>362</v>
      </c>
      <c r="C662" s="38" t="s">
        <v>206</v>
      </c>
      <c r="D662" s="38">
        <v>0</v>
      </c>
      <c r="E662" s="172">
        <v>0.97</v>
      </c>
      <c r="F662" s="172">
        <v>0.97</v>
      </c>
      <c r="G662" s="170">
        <f t="shared" si="25"/>
        <v>1</v>
      </c>
      <c r="H662" s="30"/>
    </row>
    <row r="663" spans="1:8" ht="16.5" customHeight="1" x14ac:dyDescent="0.25">
      <c r="A663" s="1116"/>
      <c r="B663" s="38" t="s">
        <v>364</v>
      </c>
      <c r="C663" s="38" t="s">
        <v>206</v>
      </c>
      <c r="D663" s="38">
        <v>0</v>
      </c>
      <c r="E663" s="172">
        <v>0.95</v>
      </c>
      <c r="F663" s="172">
        <v>0.95</v>
      </c>
      <c r="G663" s="170">
        <f t="shared" si="25"/>
        <v>1</v>
      </c>
      <c r="H663" s="30"/>
    </row>
    <row r="664" spans="1:8" ht="16.5" customHeight="1" x14ac:dyDescent="0.25">
      <c r="A664" s="1116"/>
      <c r="B664" s="38" t="s">
        <v>366</v>
      </c>
      <c r="C664" s="38" t="s">
        <v>357</v>
      </c>
      <c r="D664" s="38">
        <v>0</v>
      </c>
      <c r="E664" s="38">
        <v>5</v>
      </c>
      <c r="F664" s="29">
        <v>0</v>
      </c>
      <c r="G664" s="170">
        <f t="shared" si="25"/>
        <v>0</v>
      </c>
      <c r="H664" s="30"/>
    </row>
    <row r="665" spans="1:8" ht="16.5" customHeight="1" thickBot="1" x14ac:dyDescent="0.3">
      <c r="A665" s="1138"/>
      <c r="B665" s="40" t="s">
        <v>368</v>
      </c>
      <c r="C665" s="40" t="s">
        <v>357</v>
      </c>
      <c r="D665" s="40">
        <v>0</v>
      </c>
      <c r="E665" s="40">
        <v>6</v>
      </c>
      <c r="F665" s="31">
        <v>3</v>
      </c>
      <c r="G665" s="185">
        <f t="shared" si="25"/>
        <v>0.5</v>
      </c>
      <c r="H665" s="35"/>
    </row>
    <row r="666" spans="1:8" ht="16.5" customHeight="1" x14ac:dyDescent="0.25">
      <c r="A666" s="1137" t="s">
        <v>137</v>
      </c>
      <c r="B666" s="52" t="s">
        <v>356</v>
      </c>
      <c r="C666" s="52" t="s">
        <v>357</v>
      </c>
      <c r="D666" s="52">
        <v>0</v>
      </c>
      <c r="E666" s="52">
        <v>12</v>
      </c>
      <c r="F666" s="89">
        <v>2</v>
      </c>
      <c r="G666" s="206">
        <f>F666/E666</f>
        <v>0.16666666666666666</v>
      </c>
      <c r="H666" s="43"/>
    </row>
    <row r="667" spans="1:8" ht="16.5" customHeight="1" x14ac:dyDescent="0.25">
      <c r="A667" s="1116"/>
      <c r="B667" s="38" t="s">
        <v>359</v>
      </c>
      <c r="C667" s="38" t="s">
        <v>357</v>
      </c>
      <c r="D667" s="38">
        <v>0</v>
      </c>
      <c r="E667" s="38">
        <v>96</v>
      </c>
      <c r="F667" s="29">
        <v>16</v>
      </c>
      <c r="G667" s="170">
        <f t="shared" si="25"/>
        <v>0.16666666666666666</v>
      </c>
      <c r="H667" s="43"/>
    </row>
    <row r="668" spans="1:8" ht="16.5" customHeight="1" x14ac:dyDescent="0.25">
      <c r="A668" s="1116"/>
      <c r="B668" s="38" t="s">
        <v>361</v>
      </c>
      <c r="C668" s="38" t="s">
        <v>357</v>
      </c>
      <c r="D668" s="38">
        <v>0</v>
      </c>
      <c r="E668" s="38">
        <v>100</v>
      </c>
      <c r="F668" s="29">
        <v>100</v>
      </c>
      <c r="G668" s="170">
        <f t="shared" si="25"/>
        <v>1</v>
      </c>
      <c r="H668" s="43"/>
    </row>
    <row r="669" spans="1:8" ht="16.5" customHeight="1" x14ac:dyDescent="0.25">
      <c r="A669" s="1116"/>
      <c r="B669" s="38" t="s">
        <v>362</v>
      </c>
      <c r="C669" s="38" t="s">
        <v>206</v>
      </c>
      <c r="D669" s="38">
        <v>0</v>
      </c>
      <c r="E669" s="172">
        <v>0.97</v>
      </c>
      <c r="F669" s="172">
        <v>0.98</v>
      </c>
      <c r="G669" s="170">
        <f t="shared" si="25"/>
        <v>1.0103092783505154</v>
      </c>
      <c r="H669" s="43"/>
    </row>
    <row r="670" spans="1:8" ht="16.5" customHeight="1" x14ac:dyDescent="0.25">
      <c r="A670" s="1116"/>
      <c r="B670" s="38" t="s">
        <v>364</v>
      </c>
      <c r="C670" s="38" t="s">
        <v>206</v>
      </c>
      <c r="D670" s="38">
        <v>0</v>
      </c>
      <c r="E670" s="172">
        <v>0.95</v>
      </c>
      <c r="F670" s="172">
        <v>0.96</v>
      </c>
      <c r="G670" s="170">
        <f t="shared" si="25"/>
        <v>1.0105263157894737</v>
      </c>
      <c r="H670" s="43"/>
    </row>
    <row r="671" spans="1:8" ht="16.5" customHeight="1" x14ac:dyDescent="0.25">
      <c r="A671" s="1116"/>
      <c r="B671" s="38" t="s">
        <v>366</v>
      </c>
      <c r="C671" s="38" t="s">
        <v>357</v>
      </c>
      <c r="D671" s="38">
        <v>0</v>
      </c>
      <c r="E671" s="38">
        <v>5</v>
      </c>
      <c r="F671" s="29">
        <v>0</v>
      </c>
      <c r="G671" s="170">
        <f t="shared" si="25"/>
        <v>0</v>
      </c>
      <c r="H671" s="43"/>
    </row>
    <row r="672" spans="1:8" ht="16.5" customHeight="1" thickBot="1" x14ac:dyDescent="0.3">
      <c r="A672" s="1138"/>
      <c r="B672" s="40" t="s">
        <v>368</v>
      </c>
      <c r="C672" s="40" t="s">
        <v>357</v>
      </c>
      <c r="D672" s="40">
        <v>0</v>
      </c>
      <c r="E672" s="40">
        <v>6</v>
      </c>
      <c r="F672" s="31">
        <v>9</v>
      </c>
      <c r="G672" s="185">
        <f t="shared" si="25"/>
        <v>1.5</v>
      </c>
      <c r="H672" s="43"/>
    </row>
    <row r="673" spans="1:8" ht="16.5" customHeight="1" x14ac:dyDescent="0.25">
      <c r="A673" s="1137" t="s">
        <v>138</v>
      </c>
      <c r="B673" s="52" t="s">
        <v>356</v>
      </c>
      <c r="C673" s="52" t="s">
        <v>357</v>
      </c>
      <c r="D673" s="52">
        <v>0</v>
      </c>
      <c r="E673" s="52">
        <v>12</v>
      </c>
      <c r="F673" s="29">
        <v>3</v>
      </c>
      <c r="G673" s="29">
        <f t="shared" ref="G673:G700" si="26">F673/E673</f>
        <v>0.25</v>
      </c>
      <c r="H673" s="30"/>
    </row>
    <row r="674" spans="1:8" ht="16.5" customHeight="1" x14ac:dyDescent="0.25">
      <c r="A674" s="1116"/>
      <c r="B674" s="38" t="s">
        <v>359</v>
      </c>
      <c r="C674" s="38" t="s">
        <v>357</v>
      </c>
      <c r="D674" s="38">
        <v>0</v>
      </c>
      <c r="E674" s="38">
        <v>96</v>
      </c>
      <c r="F674" s="29">
        <v>24</v>
      </c>
      <c r="G674" s="29">
        <f t="shared" si="26"/>
        <v>0.25</v>
      </c>
      <c r="H674" s="30"/>
    </row>
    <row r="675" spans="1:8" ht="16.5" customHeight="1" x14ac:dyDescent="0.25">
      <c r="A675" s="1116"/>
      <c r="B675" s="38" t="s">
        <v>361</v>
      </c>
      <c r="C675" s="38" t="s">
        <v>357</v>
      </c>
      <c r="D675" s="38">
        <v>0</v>
      </c>
      <c r="E675" s="38">
        <v>100</v>
      </c>
      <c r="F675" s="29">
        <v>100</v>
      </c>
      <c r="G675" s="29">
        <f t="shared" si="26"/>
        <v>1</v>
      </c>
      <c r="H675" s="30"/>
    </row>
    <row r="676" spans="1:8" ht="16.5" customHeight="1" x14ac:dyDescent="0.25">
      <c r="A676" s="1116"/>
      <c r="B676" s="38" t="s">
        <v>362</v>
      </c>
      <c r="C676" s="38" t="s">
        <v>206</v>
      </c>
      <c r="D676" s="38">
        <v>0</v>
      </c>
      <c r="E676" s="172">
        <v>0.97</v>
      </c>
      <c r="F676" s="172">
        <v>0.97</v>
      </c>
      <c r="G676" s="29">
        <f t="shared" si="26"/>
        <v>1</v>
      </c>
      <c r="H676" s="30"/>
    </row>
    <row r="677" spans="1:8" ht="16.5" customHeight="1" x14ac:dyDescent="0.25">
      <c r="A677" s="1116"/>
      <c r="B677" s="38" t="s">
        <v>364</v>
      </c>
      <c r="C677" s="38" t="s">
        <v>206</v>
      </c>
      <c r="D677" s="38">
        <v>0</v>
      </c>
      <c r="E677" s="172">
        <v>0.95</v>
      </c>
      <c r="F677" s="207">
        <v>0.92</v>
      </c>
      <c r="G677" s="210">
        <f t="shared" si="26"/>
        <v>0.96842105263157907</v>
      </c>
      <c r="H677" s="30"/>
    </row>
    <row r="678" spans="1:8" ht="16.5" customHeight="1" x14ac:dyDescent="0.25">
      <c r="A678" s="1116"/>
      <c r="B678" s="38" t="s">
        <v>366</v>
      </c>
      <c r="C678" s="38" t="s">
        <v>357</v>
      </c>
      <c r="D678" s="38">
        <v>0</v>
      </c>
      <c r="E678" s="38">
        <v>5</v>
      </c>
      <c r="F678" s="29">
        <v>0</v>
      </c>
      <c r="G678" s="29">
        <f t="shared" si="26"/>
        <v>0</v>
      </c>
      <c r="H678" s="30"/>
    </row>
    <row r="679" spans="1:8" ht="16.5" customHeight="1" thickBot="1" x14ac:dyDescent="0.3">
      <c r="A679" s="1138"/>
      <c r="B679" s="40" t="s">
        <v>368</v>
      </c>
      <c r="C679" s="40" t="s">
        <v>357</v>
      </c>
      <c r="D679" s="40">
        <v>0</v>
      </c>
      <c r="E679" s="40">
        <v>6</v>
      </c>
      <c r="F679" s="31">
        <v>2</v>
      </c>
      <c r="G679" s="211">
        <f t="shared" si="26"/>
        <v>0.33333333333333331</v>
      </c>
      <c r="H679" s="35"/>
    </row>
    <row r="680" spans="1:8" ht="16.5" customHeight="1" x14ac:dyDescent="0.25">
      <c r="A680" s="1137" t="s">
        <v>139</v>
      </c>
      <c r="B680" s="52" t="s">
        <v>356</v>
      </c>
      <c r="C680" s="52" t="s">
        <v>357</v>
      </c>
      <c r="D680" s="52">
        <v>0</v>
      </c>
      <c r="E680" s="52">
        <v>12</v>
      </c>
      <c r="F680" s="89">
        <v>4</v>
      </c>
      <c r="G680" s="209">
        <f t="shared" si="26"/>
        <v>0.33333333333333331</v>
      </c>
      <c r="H680" s="202"/>
    </row>
    <row r="681" spans="1:8" ht="16.5" customHeight="1" x14ac:dyDescent="0.25">
      <c r="A681" s="1116"/>
      <c r="B681" s="38" t="s">
        <v>359</v>
      </c>
      <c r="C681" s="38" t="s">
        <v>357</v>
      </c>
      <c r="D681" s="38">
        <v>0</v>
      </c>
      <c r="E681" s="38">
        <v>96</v>
      </c>
      <c r="F681" s="29">
        <v>32</v>
      </c>
      <c r="G681" s="209">
        <f t="shared" si="26"/>
        <v>0.33333333333333331</v>
      </c>
      <c r="H681" s="30"/>
    </row>
    <row r="682" spans="1:8" ht="16.5" customHeight="1" x14ac:dyDescent="0.25">
      <c r="A682" s="1116"/>
      <c r="B682" s="38" t="s">
        <v>361</v>
      </c>
      <c r="C682" s="38" t="s">
        <v>357</v>
      </c>
      <c r="D682" s="38">
        <v>0</v>
      </c>
      <c r="E682" s="38">
        <v>100</v>
      </c>
      <c r="F682" s="29">
        <v>100</v>
      </c>
      <c r="G682" s="29">
        <f t="shared" si="26"/>
        <v>1</v>
      </c>
      <c r="H682" s="30"/>
    </row>
    <row r="683" spans="1:8" ht="16.5" customHeight="1" x14ac:dyDescent="0.25">
      <c r="A683" s="1116"/>
      <c r="B683" s="38" t="s">
        <v>362</v>
      </c>
      <c r="C683" s="38" t="s">
        <v>206</v>
      </c>
      <c r="D683" s="38">
        <v>0</v>
      </c>
      <c r="E683" s="172">
        <v>0.97</v>
      </c>
      <c r="F683" s="172">
        <v>0.97</v>
      </c>
      <c r="G683" s="29">
        <f t="shared" si="26"/>
        <v>1</v>
      </c>
      <c r="H683" s="30"/>
    </row>
    <row r="684" spans="1:8" ht="16.5" customHeight="1" x14ac:dyDescent="0.25">
      <c r="A684" s="1116"/>
      <c r="B684" s="38" t="s">
        <v>364</v>
      </c>
      <c r="C684" s="38" t="s">
        <v>206</v>
      </c>
      <c r="D684" s="38">
        <v>0</v>
      </c>
      <c r="E684" s="172">
        <v>0.95</v>
      </c>
      <c r="F684" s="207">
        <v>0.92</v>
      </c>
      <c r="G684" s="210">
        <f t="shared" si="26"/>
        <v>0.96842105263157907</v>
      </c>
      <c r="H684" s="30"/>
    </row>
    <row r="685" spans="1:8" ht="16.5" customHeight="1" x14ac:dyDescent="0.25">
      <c r="A685" s="1116"/>
      <c r="B685" s="38" t="s">
        <v>366</v>
      </c>
      <c r="C685" s="38" t="s">
        <v>357</v>
      </c>
      <c r="D685" s="38">
        <v>0</v>
      </c>
      <c r="E685" s="38">
        <v>5</v>
      </c>
      <c r="F685" s="29">
        <v>0</v>
      </c>
      <c r="G685" s="29">
        <f t="shared" si="26"/>
        <v>0</v>
      </c>
      <c r="H685" s="30"/>
    </row>
    <row r="686" spans="1:8" ht="19.149999999999999" customHeight="1" thickBot="1" x14ac:dyDescent="0.3">
      <c r="A686" s="1138"/>
      <c r="B686" s="40" t="s">
        <v>368</v>
      </c>
      <c r="C686" s="40" t="s">
        <v>357</v>
      </c>
      <c r="D686" s="40">
        <v>0</v>
      </c>
      <c r="E686" s="40">
        <v>6</v>
      </c>
      <c r="F686" s="31">
        <v>2</v>
      </c>
      <c r="G686" s="211">
        <f t="shared" si="26"/>
        <v>0.33333333333333331</v>
      </c>
      <c r="H686" s="35"/>
    </row>
    <row r="687" spans="1:8" s="231" customFormat="1" ht="16.5" customHeight="1" x14ac:dyDescent="0.25">
      <c r="A687" s="1142" t="s">
        <v>140</v>
      </c>
      <c r="B687" s="238" t="s">
        <v>356</v>
      </c>
      <c r="C687" s="238" t="s">
        <v>357</v>
      </c>
      <c r="D687" s="238">
        <v>0</v>
      </c>
      <c r="E687" s="238">
        <v>12</v>
      </c>
      <c r="F687" s="239">
        <v>5</v>
      </c>
      <c r="G687" s="209">
        <f t="shared" si="26"/>
        <v>0.41666666666666669</v>
      </c>
      <c r="H687" s="240"/>
    </row>
    <row r="688" spans="1:8" s="231" customFormat="1" ht="16.5" customHeight="1" x14ac:dyDescent="0.25">
      <c r="A688" s="1143"/>
      <c r="B688" s="236" t="s">
        <v>359</v>
      </c>
      <c r="C688" s="236" t="s">
        <v>357</v>
      </c>
      <c r="D688" s="236">
        <v>0</v>
      </c>
      <c r="E688" s="236">
        <v>96</v>
      </c>
      <c r="F688" s="241">
        <v>40</v>
      </c>
      <c r="G688" s="209">
        <f t="shared" si="26"/>
        <v>0.41666666666666669</v>
      </c>
      <c r="H688" s="242"/>
    </row>
    <row r="689" spans="1:8" s="231" customFormat="1" ht="16.5" customHeight="1" x14ac:dyDescent="0.25">
      <c r="A689" s="1143"/>
      <c r="B689" s="236" t="s">
        <v>361</v>
      </c>
      <c r="C689" s="236" t="s">
        <v>357</v>
      </c>
      <c r="D689" s="236">
        <v>0</v>
      </c>
      <c r="E689" s="236">
        <v>100</v>
      </c>
      <c r="F689" s="241">
        <v>100</v>
      </c>
      <c r="G689" s="29">
        <f t="shared" si="26"/>
        <v>1</v>
      </c>
      <c r="H689" s="242"/>
    </row>
    <row r="690" spans="1:8" s="231" customFormat="1" ht="16.5" customHeight="1" x14ac:dyDescent="0.25">
      <c r="A690" s="1143"/>
      <c r="B690" s="236" t="s">
        <v>362</v>
      </c>
      <c r="C690" s="236" t="s">
        <v>206</v>
      </c>
      <c r="D690" s="236">
        <v>0</v>
      </c>
      <c r="E690" s="327">
        <v>0.97</v>
      </c>
      <c r="F690" s="247" t="s">
        <v>439</v>
      </c>
      <c r="G690" s="328">
        <v>1.0105263157894737</v>
      </c>
      <c r="H690" s="242"/>
    </row>
    <row r="691" spans="1:8" s="231" customFormat="1" ht="16.5" customHeight="1" x14ac:dyDescent="0.25">
      <c r="A691" s="1143"/>
      <c r="B691" s="236" t="s">
        <v>364</v>
      </c>
      <c r="C691" s="236" t="s">
        <v>206</v>
      </c>
      <c r="D691" s="236">
        <v>0</v>
      </c>
      <c r="E691" s="245">
        <v>0.95</v>
      </c>
      <c r="F691" s="246">
        <v>0.95</v>
      </c>
      <c r="G691" s="210">
        <f t="shared" si="26"/>
        <v>1</v>
      </c>
      <c r="H691" s="242"/>
    </row>
    <row r="692" spans="1:8" s="231" customFormat="1" ht="16.5" customHeight="1" x14ac:dyDescent="0.25">
      <c r="A692" s="1143"/>
      <c r="B692" s="236" t="s">
        <v>366</v>
      </c>
      <c r="C692" s="236" t="s">
        <v>357</v>
      </c>
      <c r="D692" s="236">
        <v>0</v>
      </c>
      <c r="E692" s="236">
        <v>5</v>
      </c>
      <c r="F692" s="241">
        <v>1</v>
      </c>
      <c r="G692" s="29">
        <f t="shared" si="26"/>
        <v>0.2</v>
      </c>
      <c r="H692" s="242"/>
    </row>
    <row r="693" spans="1:8" s="231" customFormat="1" ht="16.5" customHeight="1" thickBot="1" x14ac:dyDescent="0.3">
      <c r="A693" s="1144"/>
      <c r="B693" s="237" t="s">
        <v>368</v>
      </c>
      <c r="C693" s="237" t="s">
        <v>357</v>
      </c>
      <c r="D693" s="243">
        <v>0</v>
      </c>
      <c r="E693" s="243">
        <v>6</v>
      </c>
      <c r="F693" s="243">
        <v>3</v>
      </c>
      <c r="G693" s="211">
        <f t="shared" si="26"/>
        <v>0.5</v>
      </c>
      <c r="H693" s="244"/>
    </row>
    <row r="694" spans="1:8" s="231" customFormat="1" ht="16.5" customHeight="1" x14ac:dyDescent="0.25">
      <c r="A694" s="1115" t="s">
        <v>141</v>
      </c>
      <c r="B694" s="511" t="s">
        <v>356</v>
      </c>
      <c r="C694" s="511" t="s">
        <v>357</v>
      </c>
      <c r="D694" s="511">
        <v>0</v>
      </c>
      <c r="E694" s="511">
        <v>12</v>
      </c>
      <c r="F694" s="527">
        <v>6</v>
      </c>
      <c r="G694" s="528">
        <f t="shared" si="26"/>
        <v>0.5</v>
      </c>
      <c r="H694" s="202"/>
    </row>
    <row r="695" spans="1:8" s="231" customFormat="1" ht="16.5" customHeight="1" x14ac:dyDescent="0.25">
      <c r="A695" s="1116"/>
      <c r="B695" s="513" t="s">
        <v>359</v>
      </c>
      <c r="C695" s="513" t="s">
        <v>357</v>
      </c>
      <c r="D695" s="513">
        <v>0</v>
      </c>
      <c r="E695" s="513">
        <v>96</v>
      </c>
      <c r="F695" s="519">
        <v>48</v>
      </c>
      <c r="G695" s="528">
        <f t="shared" si="26"/>
        <v>0.5</v>
      </c>
      <c r="H695" s="30"/>
    </row>
    <row r="696" spans="1:8" s="231" customFormat="1" ht="16.5" customHeight="1" x14ac:dyDescent="0.25">
      <c r="A696" s="1116"/>
      <c r="B696" s="513" t="s">
        <v>361</v>
      </c>
      <c r="C696" s="513" t="s">
        <v>357</v>
      </c>
      <c r="D696" s="513">
        <v>0</v>
      </c>
      <c r="E696" s="513">
        <v>100</v>
      </c>
      <c r="F696" s="519">
        <v>100</v>
      </c>
      <c r="G696" s="29">
        <f t="shared" si="26"/>
        <v>1</v>
      </c>
      <c r="H696" s="30"/>
    </row>
    <row r="697" spans="1:8" s="231" customFormat="1" ht="16.5" customHeight="1" x14ac:dyDescent="0.25">
      <c r="A697" s="1116"/>
      <c r="B697" s="513" t="s">
        <v>362</v>
      </c>
      <c r="C697" s="513" t="s">
        <v>206</v>
      </c>
      <c r="D697" s="513">
        <v>0</v>
      </c>
      <c r="E697" s="521">
        <v>0.97</v>
      </c>
      <c r="F697" s="529">
        <v>0.97699999999999998</v>
      </c>
      <c r="G697" s="433">
        <f t="shared" si="26"/>
        <v>1.0072164948453608</v>
      </c>
      <c r="H697" s="30"/>
    </row>
    <row r="698" spans="1:8" s="231" customFormat="1" ht="16.5" customHeight="1" x14ac:dyDescent="0.25">
      <c r="A698" s="1116"/>
      <c r="B698" s="513" t="s">
        <v>364</v>
      </c>
      <c r="C698" s="513" t="s">
        <v>206</v>
      </c>
      <c r="D698" s="513">
        <v>0</v>
      </c>
      <c r="E698" s="521">
        <v>0.95</v>
      </c>
      <c r="F698" s="530" t="s">
        <v>496</v>
      </c>
      <c r="G698" s="531">
        <v>0.998</v>
      </c>
      <c r="H698" s="30"/>
    </row>
    <row r="699" spans="1:8" s="231" customFormat="1" ht="16.5" customHeight="1" x14ac:dyDescent="0.25">
      <c r="A699" s="1116"/>
      <c r="B699" s="513" t="s">
        <v>366</v>
      </c>
      <c r="C699" s="513" t="s">
        <v>357</v>
      </c>
      <c r="D699" s="513">
        <v>0</v>
      </c>
      <c r="E699" s="513">
        <v>5</v>
      </c>
      <c r="F699" s="519">
        <v>1</v>
      </c>
      <c r="G699" s="434">
        <f t="shared" si="26"/>
        <v>0.2</v>
      </c>
      <c r="H699" s="30"/>
    </row>
    <row r="700" spans="1:8" ht="16.5" customHeight="1" thickBot="1" x14ac:dyDescent="0.3">
      <c r="A700" s="1117"/>
      <c r="B700" s="515" t="s">
        <v>368</v>
      </c>
      <c r="C700" s="515" t="s">
        <v>357</v>
      </c>
      <c r="D700" s="524">
        <v>0</v>
      </c>
      <c r="E700" s="524">
        <v>6</v>
      </c>
      <c r="F700" s="524">
        <v>4</v>
      </c>
      <c r="G700" s="532">
        <f t="shared" si="26"/>
        <v>0.66666666666666663</v>
      </c>
      <c r="H700" s="35"/>
    </row>
    <row r="701" spans="1:8" ht="15.6" customHeight="1" x14ac:dyDescent="0.25">
      <c r="A701" s="1115" t="s">
        <v>129</v>
      </c>
      <c r="B701" s="511" t="s">
        <v>356</v>
      </c>
      <c r="C701" s="511" t="s">
        <v>357</v>
      </c>
      <c r="D701" s="511">
        <v>0</v>
      </c>
      <c r="E701" s="511">
        <v>12</v>
      </c>
      <c r="F701" s="527">
        <v>7</v>
      </c>
      <c r="G701" s="435">
        <f>F701/E701</f>
        <v>0.58333333333333337</v>
      </c>
      <c r="H701" s="202" t="s">
        <v>505</v>
      </c>
    </row>
    <row r="702" spans="1:8" ht="15.6" customHeight="1" x14ac:dyDescent="0.25">
      <c r="A702" s="1116"/>
      <c r="B702" s="513" t="s">
        <v>359</v>
      </c>
      <c r="C702" s="513" t="s">
        <v>357</v>
      </c>
      <c r="D702" s="513">
        <v>0</v>
      </c>
      <c r="E702" s="513">
        <v>96</v>
      </c>
      <c r="F702" s="519">
        <v>56</v>
      </c>
      <c r="G702" s="435">
        <f>F702/E702</f>
        <v>0.58333333333333337</v>
      </c>
      <c r="H702" s="30" t="s">
        <v>504</v>
      </c>
    </row>
    <row r="703" spans="1:8" ht="15.6" customHeight="1" x14ac:dyDescent="0.25">
      <c r="A703" s="1116"/>
      <c r="B703" s="513" t="s">
        <v>361</v>
      </c>
      <c r="C703" s="513" t="s">
        <v>357</v>
      </c>
      <c r="D703" s="513">
        <v>0</v>
      </c>
      <c r="E703" s="513">
        <v>100</v>
      </c>
      <c r="F703" s="519">
        <v>100</v>
      </c>
      <c r="G703" s="29">
        <f>F703/E703</f>
        <v>1</v>
      </c>
      <c r="H703" s="30" t="s">
        <v>506</v>
      </c>
    </row>
    <row r="704" spans="1:8" ht="15.6" customHeight="1" x14ac:dyDescent="0.25">
      <c r="A704" s="1116"/>
      <c r="B704" s="513" t="s">
        <v>362</v>
      </c>
      <c r="C704" s="513" t="s">
        <v>206</v>
      </c>
      <c r="D704" s="513">
        <v>0</v>
      </c>
      <c r="E704" s="521">
        <v>0.97</v>
      </c>
      <c r="F704" s="529">
        <v>0.94</v>
      </c>
      <c r="G704" s="433">
        <f>F704/E704</f>
        <v>0.96907216494845361</v>
      </c>
      <c r="H704" s="30" t="s">
        <v>507</v>
      </c>
    </row>
    <row r="705" spans="1:8" ht="15.6" customHeight="1" x14ac:dyDescent="0.25">
      <c r="A705" s="1116"/>
      <c r="B705" s="513" t="s">
        <v>364</v>
      </c>
      <c r="C705" s="513" t="s">
        <v>206</v>
      </c>
      <c r="D705" s="513">
        <v>0</v>
      </c>
      <c r="E705" s="521">
        <v>0.95</v>
      </c>
      <c r="F705" s="530">
        <v>0.98</v>
      </c>
      <c r="G705" s="531">
        <v>0.998</v>
      </c>
      <c r="H705" s="30" t="s">
        <v>508</v>
      </c>
    </row>
    <row r="706" spans="1:8" ht="15.6" customHeight="1" x14ac:dyDescent="0.25">
      <c r="A706" s="1116"/>
      <c r="B706" s="513" t="s">
        <v>366</v>
      </c>
      <c r="C706" s="513" t="s">
        <v>357</v>
      </c>
      <c r="D706" s="513">
        <v>0</v>
      </c>
      <c r="E706" s="513">
        <v>5</v>
      </c>
      <c r="F706" s="519">
        <v>1</v>
      </c>
      <c r="G706" s="434">
        <f t="shared" ref="G706:G716" si="27">F706/E706</f>
        <v>0.2</v>
      </c>
      <c r="H706" s="30" t="s">
        <v>509</v>
      </c>
    </row>
    <row r="707" spans="1:8" ht="15.6" customHeight="1" thickBot="1" x14ac:dyDescent="0.3">
      <c r="A707" s="1116"/>
      <c r="B707" s="533" t="s">
        <v>368</v>
      </c>
      <c r="C707" s="533" t="s">
        <v>357</v>
      </c>
      <c r="D707" s="534">
        <v>0</v>
      </c>
      <c r="E707" s="534">
        <v>6</v>
      </c>
      <c r="F707" s="534">
        <v>6</v>
      </c>
      <c r="G707" s="535">
        <f t="shared" si="27"/>
        <v>1</v>
      </c>
      <c r="H707" s="203" t="s">
        <v>510</v>
      </c>
    </row>
    <row r="708" spans="1:8" ht="15.6" customHeight="1" x14ac:dyDescent="0.25">
      <c r="A708" s="1127" t="s">
        <v>130</v>
      </c>
      <c r="B708" s="536" t="s">
        <v>356</v>
      </c>
      <c r="C708" s="537" t="s">
        <v>357</v>
      </c>
      <c r="D708" s="538">
        <v>0</v>
      </c>
      <c r="E708" s="538">
        <v>12</v>
      </c>
      <c r="F708" s="539">
        <v>8</v>
      </c>
      <c r="G708" s="540">
        <f t="shared" si="27"/>
        <v>0.66666666666666663</v>
      </c>
      <c r="H708" s="541" t="s">
        <v>520</v>
      </c>
    </row>
    <row r="709" spans="1:8" ht="15.6" customHeight="1" x14ac:dyDescent="0.25">
      <c r="A709" s="1128"/>
      <c r="B709" s="542" t="s">
        <v>359</v>
      </c>
      <c r="C709" s="543" t="s">
        <v>357</v>
      </c>
      <c r="D709" s="544">
        <v>0</v>
      </c>
      <c r="E709" s="544">
        <v>96</v>
      </c>
      <c r="F709" s="545">
        <v>64</v>
      </c>
      <c r="G709" s="546">
        <f t="shared" si="27"/>
        <v>0.66666666666666663</v>
      </c>
      <c r="H709" s="547" t="s">
        <v>521</v>
      </c>
    </row>
    <row r="710" spans="1:8" ht="15.6" customHeight="1" x14ac:dyDescent="0.25">
      <c r="A710" s="1128"/>
      <c r="B710" s="542" t="s">
        <v>361</v>
      </c>
      <c r="C710" s="543" t="s">
        <v>357</v>
      </c>
      <c r="D710" s="544">
        <v>0</v>
      </c>
      <c r="E710" s="544">
        <v>100</v>
      </c>
      <c r="F710" s="545">
        <v>100</v>
      </c>
      <c r="G710" s="548">
        <f t="shared" si="27"/>
        <v>1</v>
      </c>
      <c r="H710" s="547" t="s">
        <v>517</v>
      </c>
    </row>
    <row r="711" spans="1:8" ht="15.6" customHeight="1" x14ac:dyDescent="0.25">
      <c r="A711" s="1128"/>
      <c r="B711" s="542" t="s">
        <v>362</v>
      </c>
      <c r="C711" s="543" t="s">
        <v>206</v>
      </c>
      <c r="D711" s="544">
        <v>0</v>
      </c>
      <c r="E711" s="549">
        <v>0.97</v>
      </c>
      <c r="F711" s="550">
        <v>0.94</v>
      </c>
      <c r="G711" s="551">
        <f t="shared" si="27"/>
        <v>0.96907216494845361</v>
      </c>
      <c r="H711" s="547" t="s">
        <v>518</v>
      </c>
    </row>
    <row r="712" spans="1:8" ht="15.6" customHeight="1" x14ac:dyDescent="0.25">
      <c r="A712" s="1128"/>
      <c r="B712" s="542" t="s">
        <v>364</v>
      </c>
      <c r="C712" s="543" t="s">
        <v>206</v>
      </c>
      <c r="D712" s="544">
        <v>0</v>
      </c>
      <c r="E712" s="549">
        <v>0.95</v>
      </c>
      <c r="F712" s="552">
        <v>0.97</v>
      </c>
      <c r="G712" s="553">
        <f t="shared" si="27"/>
        <v>1.0210526315789474</v>
      </c>
      <c r="H712" s="547" t="s">
        <v>519</v>
      </c>
    </row>
    <row r="713" spans="1:8" ht="15.6" customHeight="1" x14ac:dyDescent="0.25">
      <c r="A713" s="1128"/>
      <c r="B713" s="542" t="s">
        <v>366</v>
      </c>
      <c r="C713" s="543" t="s">
        <v>357</v>
      </c>
      <c r="D713" s="544">
        <v>0</v>
      </c>
      <c r="E713" s="544">
        <v>8</v>
      </c>
      <c r="F713" s="545">
        <v>2</v>
      </c>
      <c r="G713" s="553">
        <f t="shared" si="27"/>
        <v>0.25</v>
      </c>
      <c r="H713" s="547" t="s">
        <v>522</v>
      </c>
    </row>
    <row r="714" spans="1:8" ht="31.5" customHeight="1" thickBot="1" x14ac:dyDescent="0.3">
      <c r="A714" s="1129"/>
      <c r="B714" s="554" t="s">
        <v>368</v>
      </c>
      <c r="C714" s="555" t="s">
        <v>357</v>
      </c>
      <c r="D714" s="556">
        <v>0</v>
      </c>
      <c r="E714" s="556">
        <v>6</v>
      </c>
      <c r="F714" s="556">
        <v>6</v>
      </c>
      <c r="G714" s="557">
        <f t="shared" si="27"/>
        <v>1</v>
      </c>
      <c r="H714" s="526" t="s">
        <v>523</v>
      </c>
    </row>
    <row r="715" spans="1:8" ht="15.6" customHeight="1" x14ac:dyDescent="0.25">
      <c r="A715" s="1116" t="s">
        <v>131</v>
      </c>
      <c r="B715" s="516" t="s">
        <v>356</v>
      </c>
      <c r="C715" s="516" t="s">
        <v>357</v>
      </c>
      <c r="D715" s="516">
        <v>0</v>
      </c>
      <c r="E715" s="516">
        <v>12</v>
      </c>
      <c r="F715" s="517">
        <v>9</v>
      </c>
      <c r="G715" s="518">
        <f t="shared" si="27"/>
        <v>0.75</v>
      </c>
      <c r="H715" s="541" t="s">
        <v>520</v>
      </c>
    </row>
    <row r="716" spans="1:8" ht="15.6" customHeight="1" x14ac:dyDescent="0.25">
      <c r="A716" s="1116"/>
      <c r="B716" s="513" t="s">
        <v>359</v>
      </c>
      <c r="C716" s="513" t="s">
        <v>357</v>
      </c>
      <c r="D716" s="513">
        <v>0</v>
      </c>
      <c r="E716" s="513">
        <v>96</v>
      </c>
      <c r="F716" s="519">
        <v>72</v>
      </c>
      <c r="G716" s="518">
        <f t="shared" si="27"/>
        <v>0.75</v>
      </c>
      <c r="H716" s="547" t="s">
        <v>521</v>
      </c>
    </row>
    <row r="717" spans="1:8" ht="15.6" customHeight="1" x14ac:dyDescent="0.25">
      <c r="A717" s="1116"/>
      <c r="B717" s="513" t="s">
        <v>361</v>
      </c>
      <c r="C717" s="513" t="s">
        <v>357</v>
      </c>
      <c r="D717" s="513">
        <v>0</v>
      </c>
      <c r="E717" s="513">
        <v>100</v>
      </c>
      <c r="F717" s="545">
        <v>100</v>
      </c>
      <c r="G717" s="548">
        <f>F717/E717</f>
        <v>1</v>
      </c>
      <c r="H717" s="30" t="s">
        <v>529</v>
      </c>
    </row>
    <row r="718" spans="1:8" ht="15.6" customHeight="1" x14ac:dyDescent="0.25">
      <c r="A718" s="1116"/>
      <c r="B718" s="513" t="s">
        <v>362</v>
      </c>
      <c r="C718" s="513" t="s">
        <v>206</v>
      </c>
      <c r="D718" s="513">
        <v>0</v>
      </c>
      <c r="E718" s="521">
        <v>0.97</v>
      </c>
      <c r="F718" s="550">
        <v>0.94</v>
      </c>
      <c r="G718" s="551">
        <f>F718/E718</f>
        <v>0.96907216494845361</v>
      </c>
      <c r="H718" s="547" t="s">
        <v>530</v>
      </c>
    </row>
    <row r="719" spans="1:8" ht="15.6" customHeight="1" x14ac:dyDescent="0.25">
      <c r="A719" s="1116"/>
      <c r="B719" s="513" t="s">
        <v>364</v>
      </c>
      <c r="C719" s="513" t="s">
        <v>206</v>
      </c>
      <c r="D719" s="513">
        <v>0</v>
      </c>
      <c r="E719" s="521">
        <v>0.95</v>
      </c>
      <c r="F719" s="552">
        <v>0.97</v>
      </c>
      <c r="G719" s="553">
        <f>F719/E719</f>
        <v>1.0210526315789474</v>
      </c>
      <c r="H719" s="30" t="s">
        <v>531</v>
      </c>
    </row>
    <row r="720" spans="1:8" ht="15.6" customHeight="1" x14ac:dyDescent="0.25">
      <c r="A720" s="1116"/>
      <c r="B720" s="513" t="s">
        <v>366</v>
      </c>
      <c r="C720" s="513" t="s">
        <v>357</v>
      </c>
      <c r="D720" s="513">
        <v>0</v>
      </c>
      <c r="E720" s="513">
        <v>5</v>
      </c>
      <c r="F720" s="519">
        <v>4</v>
      </c>
      <c r="G720" s="434"/>
      <c r="H720" s="547" t="s">
        <v>542</v>
      </c>
    </row>
    <row r="721" spans="1:8" ht="15.6" customHeight="1" thickBot="1" x14ac:dyDescent="0.3">
      <c r="A721" s="1117"/>
      <c r="B721" s="515" t="s">
        <v>368</v>
      </c>
      <c r="C721" s="515" t="s">
        <v>357</v>
      </c>
      <c r="D721" s="524">
        <v>0</v>
      </c>
      <c r="E721" s="524">
        <v>6</v>
      </c>
      <c r="F721" s="556">
        <v>6</v>
      </c>
      <c r="G721" s="557">
        <f t="shared" ref="G721:G735" si="28">F721/E721</f>
        <v>1</v>
      </c>
      <c r="H721" s="526" t="s">
        <v>523</v>
      </c>
    </row>
    <row r="722" spans="1:8" ht="15.6" customHeight="1" x14ac:dyDescent="0.25">
      <c r="A722" s="1116" t="s">
        <v>132</v>
      </c>
      <c r="B722" s="516" t="s">
        <v>356</v>
      </c>
      <c r="C722" s="516" t="s">
        <v>357</v>
      </c>
      <c r="D722" s="516">
        <v>0</v>
      </c>
      <c r="E722" s="516">
        <v>12</v>
      </c>
      <c r="F722" s="517">
        <v>10</v>
      </c>
      <c r="G722" s="518">
        <f t="shared" si="28"/>
        <v>0.83333333333333337</v>
      </c>
      <c r="H722" s="202" t="s">
        <v>520</v>
      </c>
    </row>
    <row r="723" spans="1:8" ht="15.6" customHeight="1" x14ac:dyDescent="0.25">
      <c r="A723" s="1116"/>
      <c r="B723" s="513" t="s">
        <v>359</v>
      </c>
      <c r="C723" s="513" t="s">
        <v>357</v>
      </c>
      <c r="D723" s="513">
        <v>0</v>
      </c>
      <c r="E723" s="513">
        <v>96</v>
      </c>
      <c r="F723" s="519">
        <v>80</v>
      </c>
      <c r="G723" s="518">
        <f t="shared" si="28"/>
        <v>0.83333333333333337</v>
      </c>
      <c r="H723" s="30" t="s">
        <v>521</v>
      </c>
    </row>
    <row r="724" spans="1:8" ht="15.6" customHeight="1" x14ac:dyDescent="0.25">
      <c r="A724" s="1116"/>
      <c r="B724" s="513" t="s">
        <v>361</v>
      </c>
      <c r="C724" s="513" t="s">
        <v>357</v>
      </c>
      <c r="D724" s="513">
        <v>0</v>
      </c>
      <c r="E724" s="513">
        <v>100</v>
      </c>
      <c r="F724" s="520">
        <v>100</v>
      </c>
      <c r="G724" s="518">
        <f t="shared" si="28"/>
        <v>1</v>
      </c>
      <c r="H724" s="30" t="s">
        <v>540</v>
      </c>
    </row>
    <row r="725" spans="1:8" ht="15.6" customHeight="1" x14ac:dyDescent="0.25">
      <c r="A725" s="1116"/>
      <c r="B725" s="513" t="s">
        <v>362</v>
      </c>
      <c r="C725" s="513" t="s">
        <v>206</v>
      </c>
      <c r="D725" s="513">
        <v>0</v>
      </c>
      <c r="E725" s="521">
        <v>0.97</v>
      </c>
      <c r="F725" s="522">
        <v>0.94</v>
      </c>
      <c r="G725" s="518">
        <f t="shared" si="28"/>
        <v>0.96907216494845361</v>
      </c>
      <c r="H725" s="30" t="s">
        <v>539</v>
      </c>
    </row>
    <row r="726" spans="1:8" ht="15.6" customHeight="1" x14ac:dyDescent="0.25">
      <c r="A726" s="1116"/>
      <c r="B726" s="513" t="s">
        <v>364</v>
      </c>
      <c r="C726" s="513" t="s">
        <v>206</v>
      </c>
      <c r="D726" s="513">
        <v>0</v>
      </c>
      <c r="E726" s="521">
        <v>0.95</v>
      </c>
      <c r="F726" s="523">
        <v>0.96</v>
      </c>
      <c r="G726" s="518">
        <f t="shared" si="28"/>
        <v>1.0105263157894737</v>
      </c>
      <c r="H726" s="30" t="s">
        <v>541</v>
      </c>
    </row>
    <row r="727" spans="1:8" ht="15.6" customHeight="1" x14ac:dyDescent="0.25">
      <c r="A727" s="1116"/>
      <c r="B727" s="513" t="s">
        <v>366</v>
      </c>
      <c r="C727" s="513" t="s">
        <v>357</v>
      </c>
      <c r="D727" s="513">
        <v>0</v>
      </c>
      <c r="E727" s="513">
        <v>5</v>
      </c>
      <c r="F727" s="519">
        <v>5</v>
      </c>
      <c r="G727" s="518">
        <f t="shared" si="28"/>
        <v>1</v>
      </c>
      <c r="H727" s="30" t="s">
        <v>543</v>
      </c>
    </row>
    <row r="728" spans="1:8" ht="15.6" customHeight="1" thickBot="1" x14ac:dyDescent="0.3">
      <c r="A728" s="1117"/>
      <c r="B728" s="515" t="s">
        <v>368</v>
      </c>
      <c r="C728" s="515" t="s">
        <v>357</v>
      </c>
      <c r="D728" s="524">
        <v>0</v>
      </c>
      <c r="E728" s="524">
        <v>6</v>
      </c>
      <c r="F728" s="525">
        <v>6</v>
      </c>
      <c r="G728" s="518">
        <f t="shared" si="28"/>
        <v>1</v>
      </c>
      <c r="H728" s="526" t="s">
        <v>544</v>
      </c>
    </row>
    <row r="729" spans="1:8" s="392" customFormat="1" ht="15.6" customHeight="1" x14ac:dyDescent="0.25">
      <c r="A729" s="1115" t="s">
        <v>133</v>
      </c>
      <c r="B729" s="511" t="s">
        <v>356</v>
      </c>
      <c r="C729" s="511" t="s">
        <v>357</v>
      </c>
      <c r="D729" s="511">
        <v>0</v>
      </c>
      <c r="E729" s="511">
        <v>12</v>
      </c>
      <c r="F729" s="527">
        <v>11</v>
      </c>
      <c r="G729" s="435">
        <f t="shared" si="28"/>
        <v>0.91666666666666663</v>
      </c>
      <c r="H729" s="202" t="s">
        <v>520</v>
      </c>
    </row>
    <row r="730" spans="1:8" s="392" customFormat="1" ht="15.6" customHeight="1" x14ac:dyDescent="0.25">
      <c r="A730" s="1116"/>
      <c r="B730" s="513" t="s">
        <v>359</v>
      </c>
      <c r="C730" s="513" t="s">
        <v>357</v>
      </c>
      <c r="D730" s="513">
        <v>0</v>
      </c>
      <c r="E730" s="513">
        <v>96</v>
      </c>
      <c r="F730" s="519">
        <v>88</v>
      </c>
      <c r="G730" s="435">
        <f t="shared" si="28"/>
        <v>0.91666666666666663</v>
      </c>
      <c r="H730" s="30" t="s">
        <v>521</v>
      </c>
    </row>
    <row r="731" spans="1:8" s="392" customFormat="1" ht="15.6" customHeight="1" x14ac:dyDescent="0.25">
      <c r="A731" s="1116"/>
      <c r="B731" s="513" t="s">
        <v>361</v>
      </c>
      <c r="C731" s="513" t="s">
        <v>357</v>
      </c>
      <c r="D731" s="513">
        <v>0</v>
      </c>
      <c r="E731" s="513">
        <v>100</v>
      </c>
      <c r="F731" s="519">
        <v>100</v>
      </c>
      <c r="G731" s="435">
        <f t="shared" si="28"/>
        <v>1</v>
      </c>
      <c r="H731" s="30" t="s">
        <v>551</v>
      </c>
    </row>
    <row r="732" spans="1:8" s="392" customFormat="1" ht="15.6" customHeight="1" x14ac:dyDescent="0.25">
      <c r="A732" s="1116"/>
      <c r="B732" s="513" t="s">
        <v>362</v>
      </c>
      <c r="C732" s="513" t="s">
        <v>206</v>
      </c>
      <c r="D732" s="513">
        <v>0</v>
      </c>
      <c r="E732" s="521">
        <v>0.97</v>
      </c>
      <c r="F732" s="529">
        <v>0.9</v>
      </c>
      <c r="G732" s="433">
        <f t="shared" si="28"/>
        <v>0.92783505154639179</v>
      </c>
      <c r="H732" s="30" t="s">
        <v>552</v>
      </c>
    </row>
    <row r="733" spans="1:8" s="392" customFormat="1" ht="15.6" customHeight="1" x14ac:dyDescent="0.25">
      <c r="A733" s="1116"/>
      <c r="B733" s="513" t="s">
        <v>364</v>
      </c>
      <c r="C733" s="513" t="s">
        <v>206</v>
      </c>
      <c r="D733" s="513">
        <v>0</v>
      </c>
      <c r="E733" s="521">
        <v>0.95</v>
      </c>
      <c r="F733" s="530">
        <v>0.98</v>
      </c>
      <c r="G733" s="531">
        <f t="shared" si="28"/>
        <v>1.0315789473684212</v>
      </c>
      <c r="H733" s="30" t="s">
        <v>553</v>
      </c>
    </row>
    <row r="734" spans="1:8" s="392" customFormat="1" ht="15.6" customHeight="1" x14ac:dyDescent="0.25">
      <c r="A734" s="1116"/>
      <c r="B734" s="513" t="s">
        <v>366</v>
      </c>
      <c r="C734" s="513" t="s">
        <v>357</v>
      </c>
      <c r="D734" s="513">
        <v>0</v>
      </c>
      <c r="E734" s="513">
        <v>5</v>
      </c>
      <c r="F734" s="519">
        <v>6</v>
      </c>
      <c r="G734" s="434">
        <f t="shared" si="28"/>
        <v>1.2</v>
      </c>
      <c r="H734" s="30" t="s">
        <v>554</v>
      </c>
    </row>
    <row r="735" spans="1:8" s="392" customFormat="1" ht="15.6" customHeight="1" thickBot="1" x14ac:dyDescent="0.3">
      <c r="A735" s="1117"/>
      <c r="B735" s="515" t="s">
        <v>368</v>
      </c>
      <c r="C735" s="515" t="s">
        <v>357</v>
      </c>
      <c r="D735" s="524">
        <v>0</v>
      </c>
      <c r="E735" s="524">
        <v>6</v>
      </c>
      <c r="F735" s="524">
        <v>7</v>
      </c>
      <c r="G735" s="434">
        <f t="shared" si="28"/>
        <v>1.1666666666666667</v>
      </c>
      <c r="H735" s="526" t="s">
        <v>555</v>
      </c>
    </row>
    <row r="736" spans="1:8" ht="15.6" customHeight="1" x14ac:dyDescent="0.25">
      <c r="A736" s="1121" t="s">
        <v>134</v>
      </c>
      <c r="B736" s="238" t="s">
        <v>356</v>
      </c>
      <c r="C736" s="238" t="s">
        <v>357</v>
      </c>
      <c r="D736" s="238">
        <v>0</v>
      </c>
      <c r="E736" s="238">
        <v>12</v>
      </c>
      <c r="F736" s="239">
        <v>12</v>
      </c>
      <c r="G736" s="559">
        <f t="shared" ref="G736:G742" si="29">F736/E736</f>
        <v>1</v>
      </c>
      <c r="H736" s="565" t="s">
        <v>520</v>
      </c>
    </row>
    <row r="737" spans="1:8" ht="15.6" customHeight="1" x14ac:dyDescent="0.25">
      <c r="A737" s="1122"/>
      <c r="B737" s="236" t="s">
        <v>359</v>
      </c>
      <c r="C737" s="236" t="s">
        <v>357</v>
      </c>
      <c r="D737" s="236">
        <v>0</v>
      </c>
      <c r="E737" s="236">
        <v>96</v>
      </c>
      <c r="F737" s="241">
        <v>96</v>
      </c>
      <c r="G737" s="559">
        <f t="shared" si="29"/>
        <v>1</v>
      </c>
      <c r="H737" s="230" t="s">
        <v>521</v>
      </c>
    </row>
    <row r="738" spans="1:8" ht="15.6" customHeight="1" x14ac:dyDescent="0.25">
      <c r="A738" s="1122"/>
      <c r="B738" s="236" t="s">
        <v>361</v>
      </c>
      <c r="C738" s="236" t="s">
        <v>357</v>
      </c>
      <c r="D738" s="236">
        <v>0</v>
      </c>
      <c r="E738" s="236">
        <v>100</v>
      </c>
      <c r="F738" s="241">
        <v>100</v>
      </c>
      <c r="G738" s="559">
        <f t="shared" si="29"/>
        <v>1</v>
      </c>
      <c r="H738" s="230" t="s">
        <v>560</v>
      </c>
    </row>
    <row r="739" spans="1:8" ht="15.6" customHeight="1" x14ac:dyDescent="0.25">
      <c r="A739" s="1122"/>
      <c r="B739" s="236" t="s">
        <v>362</v>
      </c>
      <c r="C739" s="236" t="s">
        <v>206</v>
      </c>
      <c r="D739" s="236">
        <v>0</v>
      </c>
      <c r="E739" s="245">
        <v>0.97</v>
      </c>
      <c r="F739" s="566">
        <v>0.96</v>
      </c>
      <c r="G739" s="560">
        <f t="shared" si="29"/>
        <v>0.98969072164948457</v>
      </c>
      <c r="H739" s="230" t="s">
        <v>561</v>
      </c>
    </row>
    <row r="740" spans="1:8" ht="15.6" customHeight="1" x14ac:dyDescent="0.25">
      <c r="A740" s="1122"/>
      <c r="B740" s="236" t="s">
        <v>364</v>
      </c>
      <c r="C740" s="236" t="s">
        <v>206</v>
      </c>
      <c r="D740" s="236">
        <v>0</v>
      </c>
      <c r="E740" s="245">
        <v>0.95</v>
      </c>
      <c r="F740" s="247">
        <v>0.878</v>
      </c>
      <c r="G740" s="561">
        <f t="shared" si="29"/>
        <v>0.92421052631578948</v>
      </c>
      <c r="H740" s="230" t="s">
        <v>562</v>
      </c>
    </row>
    <row r="741" spans="1:8" ht="15.6" customHeight="1" x14ac:dyDescent="0.25">
      <c r="A741" s="1122"/>
      <c r="B741" s="236" t="s">
        <v>366</v>
      </c>
      <c r="C741" s="236" t="s">
        <v>357</v>
      </c>
      <c r="D741" s="236">
        <v>0</v>
      </c>
      <c r="E741" s="236">
        <v>5</v>
      </c>
      <c r="F741" s="241">
        <v>7</v>
      </c>
      <c r="G741" s="562">
        <f t="shared" si="29"/>
        <v>1.4</v>
      </c>
      <c r="H741" s="230" t="s">
        <v>563</v>
      </c>
    </row>
    <row r="742" spans="1:8" ht="15.6" customHeight="1" thickBot="1" x14ac:dyDescent="0.3">
      <c r="A742" s="1123"/>
      <c r="B742" s="237" t="s">
        <v>368</v>
      </c>
      <c r="C742" s="237" t="s">
        <v>357</v>
      </c>
      <c r="D742" s="243">
        <v>0</v>
      </c>
      <c r="E742" s="243">
        <v>6</v>
      </c>
      <c r="F742" s="243">
        <v>10</v>
      </c>
      <c r="G742" s="562">
        <f t="shared" si="29"/>
        <v>1.6666666666666667</v>
      </c>
      <c r="H742" s="567" t="s">
        <v>564</v>
      </c>
    </row>
    <row r="743" spans="1:8" ht="15.6" customHeight="1" thickBot="1" x14ac:dyDescent="0.3">
      <c r="A743" s="579"/>
      <c r="B743" s="580"/>
      <c r="C743" s="580"/>
      <c r="D743" s="581"/>
      <c r="E743" s="581"/>
      <c r="F743" s="581"/>
      <c r="G743" s="562"/>
      <c r="H743" s="582"/>
    </row>
    <row r="744" spans="1:8" ht="20.25" x14ac:dyDescent="0.3">
      <c r="A744" s="1134" t="s">
        <v>570</v>
      </c>
      <c r="B744" s="1135"/>
      <c r="C744" s="1135"/>
      <c r="D744" s="1135"/>
      <c r="E744" s="1135"/>
      <c r="F744" s="1135"/>
      <c r="G744" s="1135"/>
      <c r="H744" s="1136"/>
    </row>
    <row r="745" spans="1:8" ht="52.5" customHeight="1" thickBot="1" x14ac:dyDescent="0.3">
      <c r="A745" s="48" t="s">
        <v>64</v>
      </c>
      <c r="B745" s="49" t="s">
        <v>193</v>
      </c>
      <c r="C745" s="205" t="s">
        <v>149</v>
      </c>
      <c r="D745" s="205" t="s">
        <v>174</v>
      </c>
      <c r="E745" s="205" t="s">
        <v>571</v>
      </c>
      <c r="F745" s="205" t="s">
        <v>572</v>
      </c>
      <c r="G745" s="205" t="s">
        <v>573</v>
      </c>
      <c r="H745" s="50" t="s">
        <v>182</v>
      </c>
    </row>
    <row r="746" spans="1:8" ht="16.5" customHeight="1" thickBot="1" x14ac:dyDescent="0.3">
      <c r="A746" s="1137" t="s">
        <v>136</v>
      </c>
      <c r="B746" s="52" t="s">
        <v>356</v>
      </c>
      <c r="C746" s="52" t="s">
        <v>357</v>
      </c>
      <c r="D746" s="52">
        <v>0</v>
      </c>
      <c r="E746" s="52">
        <v>6</v>
      </c>
      <c r="F746" s="89">
        <v>1</v>
      </c>
      <c r="G746" s="630">
        <f>F746/E746</f>
        <v>0.16666666666666666</v>
      </c>
      <c r="H746" s="202" t="s">
        <v>520</v>
      </c>
    </row>
    <row r="747" spans="1:8" ht="16.5" customHeight="1" x14ac:dyDescent="0.25">
      <c r="A747" s="1116"/>
      <c r="B747" s="38" t="s">
        <v>359</v>
      </c>
      <c r="C747" s="38" t="s">
        <v>357</v>
      </c>
      <c r="D747" s="38">
        <v>0</v>
      </c>
      <c r="E747" s="38">
        <v>48</v>
      </c>
      <c r="F747" s="29">
        <v>8</v>
      </c>
      <c r="G747" s="630">
        <f>F747/E747</f>
        <v>0.16666666666666666</v>
      </c>
      <c r="H747" s="30" t="s">
        <v>521</v>
      </c>
    </row>
    <row r="748" spans="1:8" ht="16.5" customHeight="1" x14ac:dyDescent="0.25">
      <c r="A748" s="1116"/>
      <c r="B748" s="38" t="s">
        <v>361</v>
      </c>
      <c r="C748" s="38" t="s">
        <v>357</v>
      </c>
      <c r="D748" s="38"/>
      <c r="E748" s="513">
        <v>100</v>
      </c>
      <c r="F748" s="519">
        <v>100</v>
      </c>
      <c r="G748" s="435">
        <f t="shared" ref="G748:G752" si="30">F748/E748</f>
        <v>1</v>
      </c>
      <c r="H748" s="30" t="s">
        <v>585</v>
      </c>
    </row>
    <row r="749" spans="1:8" ht="16.5" customHeight="1" x14ac:dyDescent="0.25">
      <c r="A749" s="1116"/>
      <c r="B749" s="38" t="s">
        <v>362</v>
      </c>
      <c r="C749" s="38" t="s">
        <v>206</v>
      </c>
      <c r="D749" s="38"/>
      <c r="E749" s="521">
        <v>0.97</v>
      </c>
      <c r="F749" s="529">
        <v>0.98</v>
      </c>
      <c r="G749" s="433">
        <f t="shared" si="30"/>
        <v>1.0103092783505154</v>
      </c>
      <c r="H749" s="30" t="s">
        <v>586</v>
      </c>
    </row>
    <row r="750" spans="1:8" ht="16.5" customHeight="1" x14ac:dyDescent="0.25">
      <c r="A750" s="1116"/>
      <c r="B750" s="38" t="s">
        <v>364</v>
      </c>
      <c r="C750" s="38" t="s">
        <v>206</v>
      </c>
      <c r="D750" s="38"/>
      <c r="E750" s="521">
        <v>0.95</v>
      </c>
      <c r="F750" s="530">
        <v>0.97</v>
      </c>
      <c r="G750" s="531">
        <f t="shared" si="30"/>
        <v>1.0210526315789474</v>
      </c>
      <c r="H750" s="30" t="s">
        <v>587</v>
      </c>
    </row>
    <row r="751" spans="1:8" ht="16.5" customHeight="1" x14ac:dyDescent="0.25">
      <c r="A751" s="1116"/>
      <c r="B751" s="38" t="s">
        <v>366</v>
      </c>
      <c r="C751" s="38" t="s">
        <v>357</v>
      </c>
      <c r="D751" s="38"/>
      <c r="E751" s="513">
        <v>5</v>
      </c>
      <c r="F751" s="519">
        <v>0</v>
      </c>
      <c r="G751" s="434">
        <f t="shared" si="30"/>
        <v>0</v>
      </c>
      <c r="H751" s="30" t="s">
        <v>588</v>
      </c>
    </row>
    <row r="752" spans="1:8" ht="16.5" customHeight="1" thickBot="1" x14ac:dyDescent="0.3">
      <c r="A752" s="1116"/>
      <c r="B752" s="364" t="s">
        <v>368</v>
      </c>
      <c r="C752" s="364" t="s">
        <v>357</v>
      </c>
      <c r="D752" s="364"/>
      <c r="E752" s="364">
        <v>6</v>
      </c>
      <c r="F752" s="631">
        <v>1</v>
      </c>
      <c r="G752" s="632">
        <f t="shared" si="30"/>
        <v>0.16666666666666666</v>
      </c>
      <c r="H752" s="203" t="s">
        <v>589</v>
      </c>
    </row>
    <row r="753" spans="1:8" ht="17.25" customHeight="1" thickBot="1" x14ac:dyDescent="0.3">
      <c r="A753" s="1137" t="s">
        <v>137</v>
      </c>
      <c r="B753" s="52" t="s">
        <v>356</v>
      </c>
      <c r="C753" s="52" t="s">
        <v>357</v>
      </c>
      <c r="D753" s="674"/>
      <c r="E753" s="52">
        <v>6</v>
      </c>
      <c r="F753" s="89">
        <v>2</v>
      </c>
      <c r="G753" s="630">
        <f>F753/E753</f>
        <v>0.33333333333333331</v>
      </c>
      <c r="H753" s="202" t="s">
        <v>520</v>
      </c>
    </row>
    <row r="754" spans="1:8" ht="17.25" customHeight="1" x14ac:dyDescent="0.25">
      <c r="A754" s="1116"/>
      <c r="B754" s="38" t="s">
        <v>359</v>
      </c>
      <c r="C754" s="38" t="s">
        <v>357</v>
      </c>
      <c r="D754" s="364"/>
      <c r="E754" s="38">
        <v>48</v>
      </c>
      <c r="F754" s="29">
        <v>16</v>
      </c>
      <c r="G754" s="630">
        <f>F754/E754</f>
        <v>0.33333333333333331</v>
      </c>
      <c r="H754" s="30" t="s">
        <v>521</v>
      </c>
    </row>
    <row r="755" spans="1:8" ht="17.25" customHeight="1" x14ac:dyDescent="0.25">
      <c r="A755" s="1116"/>
      <c r="B755" s="38" t="s">
        <v>361</v>
      </c>
      <c r="C755" s="38" t="s">
        <v>357</v>
      </c>
      <c r="D755" s="364"/>
      <c r="E755" s="513">
        <v>100</v>
      </c>
      <c r="F755" s="519">
        <v>100</v>
      </c>
      <c r="G755" s="435">
        <f t="shared" ref="G755:G759" si="31">F755/E755</f>
        <v>1</v>
      </c>
      <c r="H755" s="30" t="s">
        <v>585</v>
      </c>
    </row>
    <row r="756" spans="1:8" ht="17.25" customHeight="1" x14ac:dyDescent="0.25">
      <c r="A756" s="1116"/>
      <c r="B756" s="38" t="s">
        <v>362</v>
      </c>
      <c r="C756" s="38" t="s">
        <v>206</v>
      </c>
      <c r="D756" s="364"/>
      <c r="E756" s="521">
        <v>0.97</v>
      </c>
      <c r="F756" s="529">
        <v>0.95</v>
      </c>
      <c r="G756" s="433">
        <f t="shared" si="31"/>
        <v>0.97938144329896903</v>
      </c>
      <c r="H756" s="30" t="s">
        <v>597</v>
      </c>
    </row>
    <row r="757" spans="1:8" ht="17.25" customHeight="1" x14ac:dyDescent="0.25">
      <c r="A757" s="1116"/>
      <c r="B757" s="38" t="s">
        <v>364</v>
      </c>
      <c r="C757" s="38" t="s">
        <v>206</v>
      </c>
      <c r="D757" s="364"/>
      <c r="E757" s="521">
        <v>0.95</v>
      </c>
      <c r="F757" s="530">
        <v>0.93</v>
      </c>
      <c r="G757" s="531">
        <f t="shared" si="31"/>
        <v>0.97894736842105268</v>
      </c>
      <c r="H757" s="30" t="s">
        <v>598</v>
      </c>
    </row>
    <row r="758" spans="1:8" ht="17.25" customHeight="1" x14ac:dyDescent="0.25">
      <c r="A758" s="1116"/>
      <c r="B758" s="38" t="s">
        <v>366</v>
      </c>
      <c r="C758" s="38" t="s">
        <v>357</v>
      </c>
      <c r="D758" s="364"/>
      <c r="E758" s="513">
        <v>5</v>
      </c>
      <c r="F758" s="519">
        <v>0</v>
      </c>
      <c r="G758" s="434">
        <f t="shared" si="31"/>
        <v>0</v>
      </c>
      <c r="H758" s="30" t="s">
        <v>588</v>
      </c>
    </row>
    <row r="759" spans="1:8" ht="17.25" customHeight="1" x14ac:dyDescent="0.25">
      <c r="A759" s="1116"/>
      <c r="B759" s="364" t="s">
        <v>368</v>
      </c>
      <c r="C759" s="364" t="s">
        <v>357</v>
      </c>
      <c r="D759" s="364"/>
      <c r="E759" s="364">
        <v>6</v>
      </c>
      <c r="F759" s="631">
        <v>3</v>
      </c>
      <c r="G759" s="632">
        <f t="shared" si="31"/>
        <v>0.5</v>
      </c>
      <c r="H759" s="203" t="s">
        <v>596</v>
      </c>
    </row>
    <row r="760" spans="1:8" ht="17.25" customHeight="1" x14ac:dyDescent="0.25">
      <c r="A760" s="1114" t="s">
        <v>138</v>
      </c>
      <c r="B760" s="698" t="s">
        <v>356</v>
      </c>
      <c r="C760" s="698" t="s">
        <v>357</v>
      </c>
      <c r="D760" s="698"/>
      <c r="E760" s="698">
        <v>6</v>
      </c>
      <c r="F760" s="689">
        <v>3</v>
      </c>
      <c r="G760" s="560">
        <f>F760/E760</f>
        <v>0.5</v>
      </c>
      <c r="H760" s="689" t="s">
        <v>520</v>
      </c>
    </row>
    <row r="761" spans="1:8" ht="17.25" customHeight="1" x14ac:dyDescent="0.25">
      <c r="A761" s="1114"/>
      <c r="B761" s="698" t="s">
        <v>359</v>
      </c>
      <c r="C761" s="698" t="s">
        <v>357</v>
      </c>
      <c r="D761" s="698"/>
      <c r="E761" s="698">
        <v>48</v>
      </c>
      <c r="F761" s="689">
        <v>24</v>
      </c>
      <c r="G761" s="560">
        <f>F761/E761</f>
        <v>0.5</v>
      </c>
      <c r="H761" s="689" t="s">
        <v>521</v>
      </c>
    </row>
    <row r="762" spans="1:8" ht="36" customHeight="1" x14ac:dyDescent="0.25">
      <c r="A762" s="1114"/>
      <c r="B762" s="698" t="s">
        <v>361</v>
      </c>
      <c r="C762" s="698" t="s">
        <v>357</v>
      </c>
      <c r="D762" s="698"/>
      <c r="E762" s="692">
        <v>100</v>
      </c>
      <c r="F762" s="699">
        <v>100</v>
      </c>
      <c r="G762" s="559">
        <f t="shared" ref="G762:G766" si="32">F762/E762</f>
        <v>1</v>
      </c>
      <c r="H762" s="689" t="s">
        <v>585</v>
      </c>
    </row>
    <row r="763" spans="1:8" ht="16.5" customHeight="1" x14ac:dyDescent="0.25">
      <c r="A763" s="1114"/>
      <c r="B763" s="698" t="s">
        <v>362</v>
      </c>
      <c r="C763" s="698" t="s">
        <v>206</v>
      </c>
      <c r="D763" s="698"/>
      <c r="E763" s="700">
        <v>0.97</v>
      </c>
      <c r="F763" s="701">
        <v>0.95</v>
      </c>
      <c r="G763" s="560">
        <f t="shared" si="32"/>
        <v>0.97938144329896903</v>
      </c>
      <c r="H763" s="689" t="s">
        <v>639</v>
      </c>
    </row>
    <row r="764" spans="1:8" ht="16.5" customHeight="1" x14ac:dyDescent="0.25">
      <c r="A764" s="1114"/>
      <c r="B764" s="698" t="s">
        <v>364</v>
      </c>
      <c r="C764" s="698" t="s">
        <v>206</v>
      </c>
      <c r="D764" s="698"/>
      <c r="E764" s="700">
        <v>0.95</v>
      </c>
      <c r="F764" s="702">
        <v>0.98</v>
      </c>
      <c r="G764" s="561">
        <f t="shared" si="32"/>
        <v>1.0315789473684212</v>
      </c>
      <c r="H764" s="689" t="s">
        <v>638</v>
      </c>
    </row>
    <row r="765" spans="1:8" ht="16.5" customHeight="1" x14ac:dyDescent="0.25">
      <c r="A765" s="1114"/>
      <c r="B765" s="698" t="s">
        <v>366</v>
      </c>
      <c r="C765" s="698" t="s">
        <v>357</v>
      </c>
      <c r="D765" s="698"/>
      <c r="E765" s="692">
        <v>5</v>
      </c>
      <c r="F765" s="699">
        <v>0</v>
      </c>
      <c r="G765" s="562">
        <f t="shared" si="32"/>
        <v>0</v>
      </c>
      <c r="H765" s="689" t="s">
        <v>588</v>
      </c>
    </row>
    <row r="766" spans="1:8" x14ac:dyDescent="0.25">
      <c r="A766" s="1114"/>
      <c r="B766" s="698" t="s">
        <v>368</v>
      </c>
      <c r="C766" s="698" t="s">
        <v>357</v>
      </c>
      <c r="D766" s="689"/>
      <c r="E766" s="698">
        <v>6</v>
      </c>
      <c r="F766" s="689">
        <v>4</v>
      </c>
      <c r="G766" s="562">
        <f t="shared" si="32"/>
        <v>0.66666666666666663</v>
      </c>
      <c r="H766" s="689" t="s">
        <v>637</v>
      </c>
    </row>
    <row r="767" spans="1:8" x14ac:dyDescent="0.25">
      <c r="A767" s="41" t="s">
        <v>139</v>
      </c>
      <c r="B767" s="42"/>
      <c r="C767" s="42"/>
      <c r="D767" s="42"/>
      <c r="E767" s="42"/>
      <c r="F767" s="42"/>
      <c r="G767" s="42" t="e">
        <f t="shared" ref="G767:G775" si="33">F767/E767</f>
        <v>#DIV/0!</v>
      </c>
      <c r="H767" s="43"/>
    </row>
    <row r="768" spans="1:8" x14ac:dyDescent="0.25">
      <c r="A768" s="32" t="s">
        <v>140</v>
      </c>
      <c r="B768" s="29"/>
      <c r="C768" s="29"/>
      <c r="D768" s="29"/>
      <c r="E768" s="29"/>
      <c r="F768" s="29"/>
      <c r="G768" s="29" t="e">
        <f t="shared" si="33"/>
        <v>#DIV/0!</v>
      </c>
      <c r="H768" s="30"/>
    </row>
    <row r="769" spans="1:44" x14ac:dyDescent="0.25">
      <c r="A769" s="32" t="s">
        <v>141</v>
      </c>
      <c r="B769" s="29"/>
      <c r="C769" s="29"/>
      <c r="D769" s="29"/>
      <c r="E769" s="29"/>
      <c r="F769" s="29"/>
      <c r="G769" s="29" t="e">
        <f t="shared" si="33"/>
        <v>#DIV/0!</v>
      </c>
      <c r="H769" s="30"/>
    </row>
    <row r="770" spans="1:44" x14ac:dyDescent="0.25">
      <c r="A770" s="32" t="s">
        <v>129</v>
      </c>
      <c r="B770" s="29"/>
      <c r="C770" s="29"/>
      <c r="D770" s="29"/>
      <c r="E770" s="29"/>
      <c r="F770" s="29"/>
      <c r="G770" s="29" t="e">
        <f t="shared" si="33"/>
        <v>#DIV/0!</v>
      </c>
      <c r="H770" s="30"/>
    </row>
    <row r="771" spans="1:44" x14ac:dyDescent="0.25">
      <c r="A771" s="32" t="s">
        <v>130</v>
      </c>
      <c r="B771" s="29"/>
      <c r="C771" s="29"/>
      <c r="D771" s="29"/>
      <c r="E771" s="29"/>
      <c r="F771" s="29"/>
      <c r="G771" s="29" t="e">
        <f t="shared" si="33"/>
        <v>#DIV/0!</v>
      </c>
      <c r="H771" s="30"/>
    </row>
    <row r="772" spans="1:44" x14ac:dyDescent="0.25">
      <c r="A772" s="32" t="s">
        <v>131</v>
      </c>
      <c r="B772" s="29"/>
      <c r="C772" s="29"/>
      <c r="D772" s="29"/>
      <c r="E772" s="29"/>
      <c r="F772" s="29"/>
      <c r="G772" s="29" t="e">
        <f t="shared" si="33"/>
        <v>#DIV/0!</v>
      </c>
      <c r="H772" s="30"/>
    </row>
    <row r="773" spans="1:44" x14ac:dyDescent="0.25">
      <c r="A773" s="32" t="s">
        <v>132</v>
      </c>
      <c r="B773" s="29"/>
      <c r="C773" s="29"/>
      <c r="D773" s="29"/>
      <c r="E773" s="29"/>
      <c r="F773" s="29"/>
      <c r="G773" s="29" t="e">
        <f t="shared" si="33"/>
        <v>#DIV/0!</v>
      </c>
      <c r="H773" s="30"/>
    </row>
    <row r="774" spans="1:44" x14ac:dyDescent="0.25">
      <c r="A774" s="32" t="s">
        <v>133</v>
      </c>
      <c r="B774" s="29"/>
      <c r="C774" s="29"/>
      <c r="D774" s="29"/>
      <c r="E774" s="29"/>
      <c r="F774" s="29"/>
      <c r="G774" s="29" t="e">
        <f t="shared" si="33"/>
        <v>#DIV/0!</v>
      </c>
      <c r="H774" s="30"/>
    </row>
    <row r="775" spans="1:44" ht="15.75" thickBot="1" x14ac:dyDescent="0.3">
      <c r="A775" s="33" t="s">
        <v>134</v>
      </c>
      <c r="B775" s="31"/>
      <c r="C775" s="31"/>
      <c r="D775" s="31"/>
      <c r="E775" s="31"/>
      <c r="F775" s="31"/>
      <c r="G775" s="31" t="e">
        <f t="shared" si="33"/>
        <v>#DIV/0!</v>
      </c>
      <c r="H775" s="35"/>
    </row>
    <row r="776" spans="1:44" ht="26.25" customHeight="1" x14ac:dyDescent="0.25">
      <c r="A776" s="15" t="s">
        <v>35</v>
      </c>
      <c r="B776" s="13"/>
      <c r="C776" s="13"/>
      <c r="D776" s="13"/>
      <c r="E776" s="14"/>
      <c r="F776" s="14"/>
      <c r="G776" s="14"/>
      <c r="H776" s="14"/>
      <c r="I776" s="14"/>
      <c r="J776" s="14"/>
      <c r="K776" s="14"/>
      <c r="L776" s="14"/>
      <c r="M776" s="14"/>
      <c r="N776" s="14"/>
      <c r="O776" s="14"/>
      <c r="P776" s="14"/>
      <c r="Q776" s="14"/>
      <c r="R776" s="14"/>
      <c r="S776" s="14"/>
      <c r="T776" s="14"/>
      <c r="U776" s="14"/>
      <c r="V776" s="14"/>
      <c r="W776" s="14"/>
      <c r="X776" s="13"/>
      <c r="Y776" s="13"/>
      <c r="Z776" s="13"/>
      <c r="AA776" s="13"/>
      <c r="AB776" s="13"/>
      <c r="AC776" s="13"/>
      <c r="AD776" s="16"/>
      <c r="AE776" s="16"/>
      <c r="AF776" s="16"/>
      <c r="AG776" s="16"/>
      <c r="AH776" s="16"/>
      <c r="AI776" s="16"/>
      <c r="AJ776" s="24"/>
      <c r="AK776" s="24"/>
      <c r="AL776" s="17"/>
      <c r="AM776" s="17"/>
      <c r="AN776" s="17"/>
      <c r="AO776" s="17"/>
      <c r="AP776" s="17"/>
      <c r="AQ776" s="17"/>
      <c r="AR776" s="17"/>
    </row>
    <row r="777" spans="1:44" x14ac:dyDescent="0.25">
      <c r="A777" s="21" t="s">
        <v>36</v>
      </c>
      <c r="B777" s="826" t="s">
        <v>37</v>
      </c>
      <c r="C777" s="827"/>
      <c r="D777" s="827"/>
      <c r="E777" s="827"/>
      <c r="F777" s="827"/>
      <c r="G777" s="827"/>
      <c r="H777" s="828"/>
      <c r="I777" s="829" t="s">
        <v>38</v>
      </c>
      <c r="J777" s="830"/>
      <c r="K777" s="830"/>
      <c r="L777" s="830"/>
      <c r="M777" s="830"/>
      <c r="N777" s="830"/>
      <c r="O777" s="831"/>
    </row>
    <row r="778" spans="1:44" x14ac:dyDescent="0.25">
      <c r="A778" s="11">
        <v>13</v>
      </c>
      <c r="B778" s="820" t="s">
        <v>91</v>
      </c>
      <c r="C778" s="820"/>
      <c r="D778" s="820"/>
      <c r="E778" s="820"/>
      <c r="F778" s="820"/>
      <c r="G778" s="820"/>
      <c r="H778" s="820"/>
      <c r="I778" s="820" t="s">
        <v>82</v>
      </c>
      <c r="J778" s="820"/>
      <c r="K778" s="820"/>
      <c r="L778" s="820"/>
      <c r="M778" s="820"/>
      <c r="N778" s="820"/>
      <c r="O778" s="820"/>
    </row>
    <row r="779" spans="1:44" x14ac:dyDescent="0.25">
      <c r="A779" s="11">
        <v>14</v>
      </c>
      <c r="B779" s="820" t="s">
        <v>273</v>
      </c>
      <c r="C779" s="820"/>
      <c r="D779" s="820"/>
      <c r="E779" s="820"/>
      <c r="F779" s="820"/>
      <c r="G779" s="820"/>
      <c r="H779" s="820"/>
      <c r="I779" s="821" t="s">
        <v>428</v>
      </c>
      <c r="J779" s="821"/>
      <c r="K779" s="821"/>
      <c r="L779" s="821"/>
      <c r="M779" s="821"/>
      <c r="N779" s="821"/>
      <c r="O779" s="821"/>
    </row>
  </sheetData>
  <sheetProtection formatCells="0" formatColumns="0" formatRows="0" insertHyperlinks="0" sort="0" autoFilter="0" pivotTables="0"/>
  <mergeCells count="332">
    <mergeCell ref="A753:A759"/>
    <mergeCell ref="A744:H744"/>
    <mergeCell ref="A746:A752"/>
    <mergeCell ref="A437:H437"/>
    <mergeCell ref="A439:A445"/>
    <mergeCell ref="A621:A627"/>
    <mergeCell ref="A628:A634"/>
    <mergeCell ref="A579:A585"/>
    <mergeCell ref="A586:A592"/>
    <mergeCell ref="A593:A599"/>
    <mergeCell ref="A600:A606"/>
    <mergeCell ref="A607:A613"/>
    <mergeCell ref="A736:A742"/>
    <mergeCell ref="A324:A327"/>
    <mergeCell ref="B324:B326"/>
    <mergeCell ref="C387:C389"/>
    <mergeCell ref="A340:A343"/>
    <mergeCell ref="B340:B342"/>
    <mergeCell ref="C340:C342"/>
    <mergeCell ref="A348:A351"/>
    <mergeCell ref="B348:B350"/>
    <mergeCell ref="A387:A390"/>
    <mergeCell ref="C375:C377"/>
    <mergeCell ref="A189:A191"/>
    <mergeCell ref="A379:A382"/>
    <mergeCell ref="B383:B385"/>
    <mergeCell ref="C383:C385"/>
    <mergeCell ref="A383:A386"/>
    <mergeCell ref="C324:C326"/>
    <mergeCell ref="C293:C295"/>
    <mergeCell ref="A293:A296"/>
    <mergeCell ref="A309:A312"/>
    <mergeCell ref="A297:A300"/>
    <mergeCell ref="A301:A304"/>
    <mergeCell ref="B297:B299"/>
    <mergeCell ref="C297:C299"/>
    <mergeCell ref="B301:B303"/>
    <mergeCell ref="C301:C303"/>
    <mergeCell ref="B305:B307"/>
    <mergeCell ref="C305:C307"/>
    <mergeCell ref="C348:C350"/>
    <mergeCell ref="C352:C354"/>
    <mergeCell ref="A356:A359"/>
    <mergeCell ref="B356:B358"/>
    <mergeCell ref="C356:C358"/>
    <mergeCell ref="A328:A331"/>
    <mergeCell ref="A336:A339"/>
    <mergeCell ref="A114:A116"/>
    <mergeCell ref="B114:B115"/>
    <mergeCell ref="A177:A179"/>
    <mergeCell ref="B177:B178"/>
    <mergeCell ref="C177:C178"/>
    <mergeCell ref="C265:C267"/>
    <mergeCell ref="A265:A268"/>
    <mergeCell ref="B269:B271"/>
    <mergeCell ref="C269:C271"/>
    <mergeCell ref="A269:A272"/>
    <mergeCell ref="A242:A245"/>
    <mergeCell ref="B242:B244"/>
    <mergeCell ref="C242:C244"/>
    <mergeCell ref="A246:A249"/>
    <mergeCell ref="B246:B248"/>
    <mergeCell ref="C246:C248"/>
    <mergeCell ref="A250:A253"/>
    <mergeCell ref="B250:B252"/>
    <mergeCell ref="C250:C252"/>
    <mergeCell ref="C114:C115"/>
    <mergeCell ref="A117:A119"/>
    <mergeCell ref="B117:B118"/>
    <mergeCell ref="C117:C118"/>
    <mergeCell ref="A153:A155"/>
    <mergeCell ref="A90:A92"/>
    <mergeCell ref="B90:B91"/>
    <mergeCell ref="C90:C91"/>
    <mergeCell ref="A93:A95"/>
    <mergeCell ref="B93:B94"/>
    <mergeCell ref="C93:C94"/>
    <mergeCell ref="A84:A86"/>
    <mergeCell ref="B84:B85"/>
    <mergeCell ref="C84:C85"/>
    <mergeCell ref="A87:A89"/>
    <mergeCell ref="B87:B88"/>
    <mergeCell ref="C87:C88"/>
    <mergeCell ref="A108:A110"/>
    <mergeCell ref="B108:B109"/>
    <mergeCell ref="C108:C109"/>
    <mergeCell ref="A97:N97"/>
    <mergeCell ref="A99:A101"/>
    <mergeCell ref="B99:B100"/>
    <mergeCell ref="C99:C100"/>
    <mergeCell ref="A102:A104"/>
    <mergeCell ref="B102:B103"/>
    <mergeCell ref="C102:C103"/>
    <mergeCell ref="A105:A107"/>
    <mergeCell ref="B105:B106"/>
    <mergeCell ref="C105:C106"/>
    <mergeCell ref="A1:B3"/>
    <mergeCell ref="C1:N1"/>
    <mergeCell ref="C2:N2"/>
    <mergeCell ref="C3:G3"/>
    <mergeCell ref="H3:N3"/>
    <mergeCell ref="A4:B4"/>
    <mergeCell ref="A61:H61"/>
    <mergeCell ref="A76:N76"/>
    <mergeCell ref="A78:A80"/>
    <mergeCell ref="B78:B79"/>
    <mergeCell ref="C78:C79"/>
    <mergeCell ref="C4:N4"/>
    <mergeCell ref="C5:N5"/>
    <mergeCell ref="A5:B5"/>
    <mergeCell ref="A7:H7"/>
    <mergeCell ref="A16:H16"/>
    <mergeCell ref="A31:H31"/>
    <mergeCell ref="A46:H46"/>
    <mergeCell ref="A81:A83"/>
    <mergeCell ref="B81:B82"/>
    <mergeCell ref="C81:C82"/>
    <mergeCell ref="A111:A113"/>
    <mergeCell ref="B111:B112"/>
    <mergeCell ref="C111:C112"/>
    <mergeCell ref="C147:C148"/>
    <mergeCell ref="A129:A131"/>
    <mergeCell ref="B129:B130"/>
    <mergeCell ref="C129:C130"/>
    <mergeCell ref="A132:A134"/>
    <mergeCell ref="B132:B133"/>
    <mergeCell ref="C132:C133"/>
    <mergeCell ref="A136:N136"/>
    <mergeCell ref="A120:A122"/>
    <mergeCell ref="B120:B121"/>
    <mergeCell ref="C120:C121"/>
    <mergeCell ref="A123:A125"/>
    <mergeCell ref="B123:B124"/>
    <mergeCell ref="C123:C124"/>
    <mergeCell ref="A126:A128"/>
    <mergeCell ref="B126:B127"/>
    <mergeCell ref="C126:C127"/>
    <mergeCell ref="A147:A149"/>
    <mergeCell ref="B147:B148"/>
    <mergeCell ref="B138:B139"/>
    <mergeCell ref="C138:C139"/>
    <mergeCell ref="B153:B154"/>
    <mergeCell ref="C153:C154"/>
    <mergeCell ref="B180:B181"/>
    <mergeCell ref="C180:C181"/>
    <mergeCell ref="B150:B151"/>
    <mergeCell ref="C150:C151"/>
    <mergeCell ref="A150:A152"/>
    <mergeCell ref="A175:N175"/>
    <mergeCell ref="B159:B160"/>
    <mergeCell ref="C159:C160"/>
    <mergeCell ref="A159:A161"/>
    <mergeCell ref="A156:A158"/>
    <mergeCell ref="B156:B157"/>
    <mergeCell ref="C156:C157"/>
    <mergeCell ref="B171:B172"/>
    <mergeCell ref="C171:C172"/>
    <mergeCell ref="A171:A173"/>
    <mergeCell ref="B165:B166"/>
    <mergeCell ref="C165:C166"/>
    <mergeCell ref="A165:A167"/>
    <mergeCell ref="B162:B163"/>
    <mergeCell ref="C162:C163"/>
    <mergeCell ref="A162:A164"/>
    <mergeCell ref="A168:A170"/>
    <mergeCell ref="B168:B169"/>
    <mergeCell ref="C168:C169"/>
    <mergeCell ref="A138:A140"/>
    <mergeCell ref="A141:A143"/>
    <mergeCell ref="B141:B142"/>
    <mergeCell ref="C141:C142"/>
    <mergeCell ref="B144:B145"/>
    <mergeCell ref="C144:C145"/>
    <mergeCell ref="A144:A146"/>
    <mergeCell ref="I779:O779"/>
    <mergeCell ref="B777:H777"/>
    <mergeCell ref="I777:O777"/>
    <mergeCell ref="B778:H778"/>
    <mergeCell ref="I778:O778"/>
    <mergeCell ref="A505:A511"/>
    <mergeCell ref="A512:A518"/>
    <mergeCell ref="A519:A525"/>
    <mergeCell ref="A570:H570"/>
    <mergeCell ref="A657:H657"/>
    <mergeCell ref="A526:A532"/>
    <mergeCell ref="A533:A539"/>
    <mergeCell ref="A540:A546"/>
    <mergeCell ref="A547:A553"/>
    <mergeCell ref="A561:A567"/>
    <mergeCell ref="A659:A665"/>
    <mergeCell ref="A572:A578"/>
    <mergeCell ref="B779:H779"/>
    <mergeCell ref="C277:C279"/>
    <mergeCell ref="A277:A280"/>
    <mergeCell ref="B281:B283"/>
    <mergeCell ref="C281:C283"/>
    <mergeCell ref="A281:A284"/>
    <mergeCell ref="B285:B287"/>
    <mergeCell ref="C285:C287"/>
    <mergeCell ref="A285:A288"/>
    <mergeCell ref="A367:A370"/>
    <mergeCell ref="B367:B369"/>
    <mergeCell ref="C367:C369"/>
    <mergeCell ref="B289:B291"/>
    <mergeCell ref="C289:C291"/>
    <mergeCell ref="A289:A292"/>
    <mergeCell ref="B293:B295"/>
    <mergeCell ref="B309:B311"/>
    <mergeCell ref="C309:C311"/>
    <mergeCell ref="A305:A308"/>
    <mergeCell ref="A375:A378"/>
    <mergeCell ref="B375:B377"/>
    <mergeCell ref="B387:B389"/>
    <mergeCell ref="B336:B338"/>
    <mergeCell ref="C336:C338"/>
    <mergeCell ref="A180:A182"/>
    <mergeCell ref="A263:G263"/>
    <mergeCell ref="A314:G314"/>
    <mergeCell ref="A365:G365"/>
    <mergeCell ref="B273:B275"/>
    <mergeCell ref="A192:A194"/>
    <mergeCell ref="A186:A188"/>
    <mergeCell ref="B186:B187"/>
    <mergeCell ref="C186:C187"/>
    <mergeCell ref="A183:A185"/>
    <mergeCell ref="B183:B184"/>
    <mergeCell ref="C183:C184"/>
    <mergeCell ref="C320:C322"/>
    <mergeCell ref="B328:B330"/>
    <mergeCell ref="C328:C330"/>
    <mergeCell ref="A332:A335"/>
    <mergeCell ref="B332:B334"/>
    <mergeCell ref="B189:B190"/>
    <mergeCell ref="C189:C190"/>
    <mergeCell ref="A198:A200"/>
    <mergeCell ref="B198:B199"/>
    <mergeCell ref="C198:C199"/>
    <mergeCell ref="A201:A203"/>
    <mergeCell ref="B201:B202"/>
    <mergeCell ref="B192:B193"/>
    <mergeCell ref="C192:C193"/>
    <mergeCell ref="A258:A261"/>
    <mergeCell ref="B258:B260"/>
    <mergeCell ref="C258:C260"/>
    <mergeCell ref="A207:A209"/>
    <mergeCell ref="B207:B208"/>
    <mergeCell ref="C207:C208"/>
    <mergeCell ref="A210:A212"/>
    <mergeCell ref="B210:B211"/>
    <mergeCell ref="C210:C211"/>
    <mergeCell ref="A214:N214"/>
    <mergeCell ref="A236:G236"/>
    <mergeCell ref="A238:A241"/>
    <mergeCell ref="B238:B240"/>
    <mergeCell ref="C238:C240"/>
    <mergeCell ref="A254:A257"/>
    <mergeCell ref="B254:B256"/>
    <mergeCell ref="A195:A197"/>
    <mergeCell ref="B195:B196"/>
    <mergeCell ref="C195:C196"/>
    <mergeCell ref="B403:B405"/>
    <mergeCell ref="C403:C405"/>
    <mergeCell ref="A395:A398"/>
    <mergeCell ref="B395:B397"/>
    <mergeCell ref="C395:C397"/>
    <mergeCell ref="C201:C202"/>
    <mergeCell ref="A204:A206"/>
    <mergeCell ref="B204:B205"/>
    <mergeCell ref="C204:C205"/>
    <mergeCell ref="A391:A394"/>
    <mergeCell ref="B391:B393"/>
    <mergeCell ref="C391:C393"/>
    <mergeCell ref="C316:C318"/>
    <mergeCell ref="A320:A323"/>
    <mergeCell ref="B320:B322"/>
    <mergeCell ref="A360:A363"/>
    <mergeCell ref="B360:B362"/>
    <mergeCell ref="C360:C362"/>
    <mergeCell ref="B379:B381"/>
    <mergeCell ref="C379:C381"/>
    <mergeCell ref="C332:C334"/>
    <mergeCell ref="A352:A355"/>
    <mergeCell ref="B371:B373"/>
    <mergeCell ref="C371:C373"/>
    <mergeCell ref="A316:A319"/>
    <mergeCell ref="B316:B318"/>
    <mergeCell ref="B265:B267"/>
    <mergeCell ref="C254:C256"/>
    <mergeCell ref="A666:A672"/>
    <mergeCell ref="A371:A374"/>
    <mergeCell ref="A614:A620"/>
    <mergeCell ref="A635:A641"/>
    <mergeCell ref="A701:A707"/>
    <mergeCell ref="A694:A700"/>
    <mergeCell ref="A687:A693"/>
    <mergeCell ref="A680:A686"/>
    <mergeCell ref="A344:A347"/>
    <mergeCell ref="B344:B346"/>
    <mergeCell ref="C344:C346"/>
    <mergeCell ref="C273:C275"/>
    <mergeCell ref="A273:A276"/>
    <mergeCell ref="B277:B279"/>
    <mergeCell ref="A416:G416"/>
    <mergeCell ref="B352:B354"/>
    <mergeCell ref="A399:A402"/>
    <mergeCell ref="B399:B401"/>
    <mergeCell ref="C399:C401"/>
    <mergeCell ref="A403:A406"/>
    <mergeCell ref="A760:A766"/>
    <mergeCell ref="A407:A410"/>
    <mergeCell ref="B407:B409"/>
    <mergeCell ref="C407:C409"/>
    <mergeCell ref="A411:A414"/>
    <mergeCell ref="B411:B413"/>
    <mergeCell ref="C411:C413"/>
    <mergeCell ref="A708:A714"/>
    <mergeCell ref="A715:A721"/>
    <mergeCell ref="A729:A735"/>
    <mergeCell ref="A484:A490"/>
    <mergeCell ref="A491:A497"/>
    <mergeCell ref="A446:A452"/>
    <mergeCell ref="A453:A459"/>
    <mergeCell ref="A460:A466"/>
    <mergeCell ref="A554:A560"/>
    <mergeCell ref="A642:A648"/>
    <mergeCell ref="A649:A655"/>
    <mergeCell ref="A467:A473"/>
    <mergeCell ref="A474:A480"/>
    <mergeCell ref="A482:H482"/>
    <mergeCell ref="A673:A679"/>
    <mergeCell ref="A498:A504"/>
    <mergeCell ref="A722:A728"/>
  </mergeCells>
  <phoneticPr fontId="78" type="noConversion"/>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GESTIÓN</vt:lpstr>
      <vt:lpstr>INVERSIÓN</vt:lpstr>
      <vt:lpstr>ACTIVIDADES</vt:lpstr>
      <vt:lpstr>Hoja1</vt:lpstr>
      <vt:lpstr>TERRITORIALIZACION</vt:lpstr>
      <vt:lpstr>SPI</vt:lpstr>
      <vt:lpstr>ACTIVIDADES!Área_de_impresión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2024-04-16T13:28:44Z</dcterms:modified>
</cp:coreProperties>
</file>